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24226"/>
  <mc:AlternateContent xmlns:mc="http://schemas.openxmlformats.org/markup-compatibility/2006">
    <mc:Choice Requires="x15">
      <x15ac:absPath xmlns:x15ac="http://schemas.microsoft.com/office/spreadsheetml/2010/11/ac" url="\\fileserver\project\継続案件\XX02,XX21_IBEC_省エネ基準関係\XX21_IBEC_WEBプログラムテスト\テスト、公開用Excel\テスト、公開用_Excel_ver2\公開用エクセル\#公開用\"/>
    </mc:Choice>
  </mc:AlternateContent>
  <bookViews>
    <workbookView xWindow="-15" yWindow="0" windowWidth="28110" windowHeight="5625" tabRatio="773"/>
  </bookViews>
  <sheets>
    <sheet name="ご使用に関して" sheetId="9" r:id="rId1"/>
    <sheet name="入力データと計算結果" sheetId="1" r:id="rId2"/>
    <sheet name="貼り付けシート（日別）" sheetId="2" r:id="rId3"/>
    <sheet name="貼り付けシート（時刻別）" sheetId="5" r:id="rId4"/>
    <sheet name="計算過程" sheetId="12" r:id="rId5"/>
    <sheet name="バックデータ一覧" sheetId="4" r:id="rId6"/>
    <sheet name="Version管理表" sheetId="10" r:id="rId7"/>
  </sheets>
  <definedNames>
    <definedName name="_xlnm._FilterDatabase" localSheetId="4" hidden="1">計算過程!$A$6:$CK$371</definedName>
  </definedNames>
  <calcPr calcId="171027"/>
</workbook>
</file>

<file path=xl/calcChain.xml><?xml version="1.0" encoding="utf-8"?>
<calcChain xmlns="http://schemas.openxmlformats.org/spreadsheetml/2006/main">
  <c r="BN371" i="12" l="1"/>
  <c r="BN370" i="12"/>
  <c r="BN369" i="12"/>
  <c r="BN368" i="12"/>
  <c r="BN367" i="12"/>
  <c r="BN366" i="12"/>
  <c r="BN365" i="12"/>
  <c r="BN364" i="12"/>
  <c r="BN363" i="12"/>
  <c r="BN362" i="12"/>
  <c r="BN361" i="12"/>
  <c r="BN360" i="12"/>
  <c r="BN359" i="12"/>
  <c r="BN358" i="12"/>
  <c r="BN357" i="12"/>
  <c r="BN356" i="12"/>
  <c r="BN355" i="12"/>
  <c r="BN354" i="12"/>
  <c r="BN353" i="12"/>
  <c r="BN352" i="12"/>
  <c r="BN351" i="12"/>
  <c r="BN350" i="12"/>
  <c r="BN349" i="12"/>
  <c r="BN348" i="12"/>
  <c r="BN347" i="12"/>
  <c r="BN346" i="12"/>
  <c r="BN345" i="12"/>
  <c r="BN344" i="12"/>
  <c r="BN343" i="12"/>
  <c r="BN342" i="12"/>
  <c r="BN341" i="12"/>
  <c r="BN340" i="12"/>
  <c r="BN339" i="12"/>
  <c r="BN338" i="12"/>
  <c r="BN337" i="12"/>
  <c r="BN336" i="12"/>
  <c r="BN335" i="12"/>
  <c r="BN334" i="12"/>
  <c r="BN333" i="12"/>
  <c r="BN332" i="12"/>
  <c r="BN331" i="12"/>
  <c r="BN330" i="12"/>
  <c r="BN329" i="12"/>
  <c r="BN328" i="12"/>
  <c r="BN327" i="12"/>
  <c r="BN326" i="12"/>
  <c r="BN325" i="12"/>
  <c r="BN324" i="12"/>
  <c r="BN323" i="12"/>
  <c r="BN322" i="12"/>
  <c r="BN321" i="12"/>
  <c r="BN320" i="12"/>
  <c r="BN319" i="12"/>
  <c r="BN318" i="12"/>
  <c r="BN317" i="12"/>
  <c r="BN316" i="12"/>
  <c r="BN315" i="12"/>
  <c r="BN314" i="12"/>
  <c r="BN313" i="12"/>
  <c r="BN312" i="12"/>
  <c r="BN311" i="12"/>
  <c r="BN310" i="12"/>
  <c r="BN309" i="12"/>
  <c r="BN308" i="12"/>
  <c r="BN307" i="12"/>
  <c r="BN306" i="12"/>
  <c r="BN305" i="12"/>
  <c r="BN304" i="12"/>
  <c r="BN303" i="12"/>
  <c r="BN302" i="12"/>
  <c r="BN301" i="12"/>
  <c r="BN300" i="12"/>
  <c r="BN299" i="12"/>
  <c r="BN298" i="12"/>
  <c r="BN297" i="12"/>
  <c r="BN296" i="12"/>
  <c r="BN295" i="12"/>
  <c r="BN294" i="12"/>
  <c r="BN293" i="12"/>
  <c r="BN292" i="12"/>
  <c r="BN291" i="12"/>
  <c r="BN290" i="12"/>
  <c r="BN289" i="12"/>
  <c r="BN288" i="12"/>
  <c r="BN287" i="12"/>
  <c r="BN286" i="12"/>
  <c r="BN285" i="12"/>
  <c r="BN284" i="12"/>
  <c r="BN283" i="12"/>
  <c r="BN282" i="12"/>
  <c r="BN281" i="12"/>
  <c r="BN280" i="12"/>
  <c r="BN279" i="12"/>
  <c r="BN278" i="12"/>
  <c r="BN277" i="12"/>
  <c r="BN276" i="12"/>
  <c r="BN275" i="12"/>
  <c r="BN274" i="12"/>
  <c r="BN273" i="12"/>
  <c r="BN272" i="12"/>
  <c r="BN271" i="12"/>
  <c r="BN270" i="12"/>
  <c r="BN269" i="12"/>
  <c r="BN268" i="12"/>
  <c r="BN267" i="12"/>
  <c r="BN266" i="12"/>
  <c r="BN265" i="12"/>
  <c r="BN264" i="12"/>
  <c r="BN263" i="12"/>
  <c r="BN262" i="12"/>
  <c r="BN261" i="12"/>
  <c r="BN260" i="12"/>
  <c r="BN259" i="12"/>
  <c r="BN258" i="12"/>
  <c r="BN257" i="12"/>
  <c r="BN256" i="12"/>
  <c r="BN255" i="12"/>
  <c r="BN254" i="12"/>
  <c r="BN253" i="12"/>
  <c r="BN252" i="12"/>
  <c r="BN251" i="12"/>
  <c r="BN250" i="12"/>
  <c r="BN249" i="12"/>
  <c r="BN248" i="12"/>
  <c r="BN247" i="12"/>
  <c r="BN246" i="12"/>
  <c r="BN245" i="12"/>
  <c r="BN244" i="12"/>
  <c r="BN243" i="12"/>
  <c r="BN242" i="12"/>
  <c r="BN241" i="12"/>
  <c r="BN240" i="12"/>
  <c r="BN239" i="12"/>
  <c r="BN238" i="12"/>
  <c r="BN237" i="12"/>
  <c r="BN236" i="12"/>
  <c r="BN235" i="12"/>
  <c r="BN234" i="12"/>
  <c r="BN233" i="12"/>
  <c r="BN232" i="12"/>
  <c r="BN231" i="12"/>
  <c r="BN230" i="12"/>
  <c r="BN229" i="12"/>
  <c r="BN228" i="12"/>
  <c r="BN227" i="12"/>
  <c r="BN226" i="12"/>
  <c r="BN225" i="12"/>
  <c r="BN224" i="12"/>
  <c r="BN223" i="12"/>
  <c r="BN222" i="12"/>
  <c r="BN221" i="12"/>
  <c r="BN220" i="12"/>
  <c r="BN219" i="12"/>
  <c r="BN218" i="12"/>
  <c r="BN217" i="12"/>
  <c r="BN216" i="12"/>
  <c r="BN215" i="12"/>
  <c r="BN214" i="12"/>
  <c r="BN213" i="12"/>
  <c r="BN212" i="12"/>
  <c r="BN211" i="12"/>
  <c r="BN210" i="12"/>
  <c r="BN209" i="12"/>
  <c r="BN208" i="12"/>
  <c r="BN207" i="12"/>
  <c r="BN206" i="12"/>
  <c r="BN205" i="12"/>
  <c r="BN204" i="12"/>
  <c r="BN203" i="12"/>
  <c r="BN202" i="12"/>
  <c r="BN201" i="12"/>
  <c r="BN200" i="12"/>
  <c r="BN199" i="12"/>
  <c r="BN198" i="12"/>
  <c r="BN197" i="12"/>
  <c r="BN196" i="12"/>
  <c r="BN195" i="12"/>
  <c r="BN194" i="12"/>
  <c r="BN193" i="12"/>
  <c r="BN192" i="12"/>
  <c r="BN191" i="12"/>
  <c r="BN190" i="12"/>
  <c r="BN189" i="12"/>
  <c r="BN188" i="12"/>
  <c r="BN187" i="12"/>
  <c r="BN186" i="12"/>
  <c r="BN185" i="12"/>
  <c r="BN184" i="12"/>
  <c r="BN183" i="12"/>
  <c r="BN182" i="12"/>
  <c r="BN181" i="12"/>
  <c r="BN180" i="12"/>
  <c r="BN179" i="12"/>
  <c r="BN178" i="12"/>
  <c r="BN177" i="12"/>
  <c r="BN176" i="12"/>
  <c r="BN175" i="12"/>
  <c r="BN174" i="12"/>
  <c r="BN173" i="12"/>
  <c r="BN172" i="12"/>
  <c r="BN171" i="12"/>
  <c r="BN170" i="12"/>
  <c r="BN169" i="12"/>
  <c r="BN168" i="12"/>
  <c r="BN167" i="12"/>
  <c r="BN166" i="12"/>
  <c r="BN165" i="12"/>
  <c r="BN164" i="12"/>
  <c r="BN163" i="12"/>
  <c r="BN162" i="12"/>
  <c r="BN161" i="12"/>
  <c r="BN160" i="12"/>
  <c r="BN159" i="12"/>
  <c r="BN158" i="12"/>
  <c r="BN157" i="12"/>
  <c r="BN156" i="12"/>
  <c r="BN155" i="12"/>
  <c r="BN154" i="12"/>
  <c r="BN153" i="12"/>
  <c r="BN152" i="12"/>
  <c r="BN151" i="12"/>
  <c r="BN150" i="12"/>
  <c r="BN149" i="12"/>
  <c r="BN148" i="12"/>
  <c r="BN147" i="12"/>
  <c r="BN146" i="12"/>
  <c r="BN145" i="12"/>
  <c r="BN144" i="12"/>
  <c r="BN143" i="12"/>
  <c r="BN142" i="12"/>
  <c r="BN141" i="12"/>
  <c r="BN140" i="12"/>
  <c r="BN139" i="12"/>
  <c r="BN138" i="12"/>
  <c r="BN137" i="12"/>
  <c r="BN136" i="12"/>
  <c r="BN135" i="12"/>
  <c r="BN134" i="12"/>
  <c r="BN133" i="12"/>
  <c r="BN132" i="12"/>
  <c r="BN131" i="12"/>
  <c r="BN130" i="12"/>
  <c r="BN129" i="12"/>
  <c r="BN128" i="12"/>
  <c r="BN127" i="12"/>
  <c r="BN126" i="12"/>
  <c r="BN125" i="12"/>
  <c r="BN124" i="12"/>
  <c r="BN123" i="12"/>
  <c r="BN122" i="12"/>
  <c r="BN121" i="12"/>
  <c r="BN120" i="12"/>
  <c r="BN119" i="12"/>
  <c r="BN118" i="12"/>
  <c r="BN117" i="12"/>
  <c r="BN116" i="12"/>
  <c r="BN115" i="12"/>
  <c r="BN114" i="12"/>
  <c r="BN113" i="12"/>
  <c r="BN112" i="12"/>
  <c r="BN111" i="12"/>
  <c r="BN110" i="12"/>
  <c r="BN109" i="12"/>
  <c r="BN108" i="12"/>
  <c r="BN107" i="12"/>
  <c r="BN106" i="12"/>
  <c r="BN105" i="12"/>
  <c r="BN104" i="12"/>
  <c r="BN103" i="12"/>
  <c r="BN102" i="12"/>
  <c r="BN101" i="12"/>
  <c r="BN100" i="12"/>
  <c r="BN99" i="12"/>
  <c r="BN98" i="12"/>
  <c r="BN97" i="12"/>
  <c r="BN96" i="12"/>
  <c r="BN95" i="12"/>
  <c r="BN94" i="12"/>
  <c r="BN93" i="12"/>
  <c r="BN92" i="12"/>
  <c r="BN91" i="12"/>
  <c r="BN90" i="12"/>
  <c r="BN89" i="12"/>
  <c r="BN88" i="12"/>
  <c r="BN87" i="12"/>
  <c r="BN86" i="12"/>
  <c r="BN85" i="12"/>
  <c r="BN84" i="12"/>
  <c r="BN83" i="12"/>
  <c r="BN82" i="12"/>
  <c r="BN81" i="12"/>
  <c r="BN80" i="12"/>
  <c r="BN79" i="12"/>
  <c r="BN78" i="12"/>
  <c r="BN77" i="12"/>
  <c r="BN76" i="12"/>
  <c r="BN75" i="12"/>
  <c r="BN74" i="12"/>
  <c r="BN73" i="12"/>
  <c r="BN72" i="12"/>
  <c r="BN71" i="12"/>
  <c r="BN70" i="12"/>
  <c r="BN69" i="12"/>
  <c r="BN68" i="12"/>
  <c r="BN67" i="12"/>
  <c r="BN66" i="12"/>
  <c r="BN65" i="12"/>
  <c r="BN64" i="12"/>
  <c r="BN63" i="12"/>
  <c r="BN62" i="12"/>
  <c r="BN61" i="12"/>
  <c r="BN60" i="12"/>
  <c r="BN59" i="12"/>
  <c r="BN58" i="12"/>
  <c r="BN57" i="12"/>
  <c r="BN56" i="12"/>
  <c r="BN55" i="12"/>
  <c r="BN54" i="12"/>
  <c r="BN53" i="12"/>
  <c r="BN52" i="12"/>
  <c r="BN51" i="12"/>
  <c r="BN50" i="12"/>
  <c r="BN49" i="12"/>
  <c r="BN48" i="12"/>
  <c r="BN47" i="12"/>
  <c r="BN46" i="12"/>
  <c r="BN45" i="12"/>
  <c r="BN44" i="12"/>
  <c r="BN43" i="12"/>
  <c r="BN42" i="12"/>
  <c r="BN41" i="12"/>
  <c r="BN40" i="12"/>
  <c r="BN39" i="12"/>
  <c r="BN38" i="12"/>
  <c r="BN37" i="12"/>
  <c r="BN36" i="12"/>
  <c r="BN35" i="12"/>
  <c r="BN34" i="12"/>
  <c r="BN33" i="12"/>
  <c r="BN32" i="12"/>
  <c r="BN31" i="12"/>
  <c r="BN30" i="12"/>
  <c r="BN29" i="12"/>
  <c r="BN28" i="12"/>
  <c r="BN27" i="12"/>
  <c r="BN26" i="12"/>
  <c r="BN25" i="12"/>
  <c r="BN24" i="12"/>
  <c r="BN23" i="12"/>
  <c r="BN22" i="12"/>
  <c r="BN21" i="12"/>
  <c r="BN20" i="12"/>
  <c r="BN19" i="12"/>
  <c r="BN18" i="12"/>
  <c r="BN17" i="12"/>
  <c r="BN16" i="12"/>
  <c r="BN15" i="12"/>
  <c r="BN14" i="12"/>
  <c r="BN13" i="12"/>
  <c r="BN12" i="12"/>
  <c r="BN11" i="12"/>
  <c r="BN10" i="12"/>
  <c r="BN9" i="12"/>
  <c r="BN8" i="12"/>
  <c r="BN7" i="12"/>
  <c r="AD7" i="12" l="1"/>
  <c r="CC371" i="12"/>
  <c r="CC370" i="12"/>
  <c r="CC369" i="12"/>
  <c r="CC368" i="12"/>
  <c r="CC367" i="12"/>
  <c r="CC366" i="12"/>
  <c r="CC365" i="12"/>
  <c r="CC364" i="12"/>
  <c r="CC363" i="12"/>
  <c r="CC362" i="12"/>
  <c r="CC361" i="12"/>
  <c r="CC360" i="12"/>
  <c r="CC359" i="12"/>
  <c r="CC358" i="12"/>
  <c r="CC357" i="12"/>
  <c r="CC356" i="12"/>
  <c r="CC355" i="12"/>
  <c r="CC354" i="12"/>
  <c r="CC353" i="12"/>
  <c r="CC352" i="12"/>
  <c r="CC351" i="12"/>
  <c r="CC350" i="12"/>
  <c r="CC349" i="12"/>
  <c r="CC348" i="12"/>
  <c r="CC347" i="12"/>
  <c r="CC346" i="12"/>
  <c r="CC345" i="12"/>
  <c r="CC344" i="12"/>
  <c r="CC343" i="12"/>
  <c r="CC342" i="12"/>
  <c r="CC341" i="12"/>
  <c r="CC340" i="12"/>
  <c r="CC339" i="12"/>
  <c r="CC338" i="12"/>
  <c r="CC337" i="12"/>
  <c r="CC336" i="12"/>
  <c r="CC335" i="12"/>
  <c r="CC334" i="12"/>
  <c r="CC333" i="12"/>
  <c r="CC332" i="12"/>
  <c r="CC331" i="12"/>
  <c r="CC330" i="12"/>
  <c r="CC329" i="12"/>
  <c r="CC328" i="12"/>
  <c r="CC327" i="12"/>
  <c r="CC326" i="12"/>
  <c r="CC325" i="12"/>
  <c r="CC324" i="12"/>
  <c r="CC323" i="12"/>
  <c r="CC322" i="12"/>
  <c r="CC321" i="12"/>
  <c r="CC320" i="12"/>
  <c r="CC319" i="12"/>
  <c r="CC318" i="12"/>
  <c r="CC317" i="12"/>
  <c r="CC316" i="12"/>
  <c r="CC315" i="12"/>
  <c r="CC314" i="12"/>
  <c r="CC313" i="12"/>
  <c r="CC312" i="12"/>
  <c r="CC311" i="12"/>
  <c r="CC310" i="12"/>
  <c r="CC309" i="12"/>
  <c r="CC308" i="12"/>
  <c r="CC307" i="12"/>
  <c r="CC306" i="12"/>
  <c r="CC305" i="12"/>
  <c r="CC304" i="12"/>
  <c r="CC303" i="12"/>
  <c r="CC302" i="12"/>
  <c r="CC301" i="12"/>
  <c r="CC300" i="12"/>
  <c r="CC299" i="12"/>
  <c r="CC298" i="12"/>
  <c r="CC297" i="12"/>
  <c r="CC296" i="12"/>
  <c r="CC295" i="12"/>
  <c r="CC294" i="12"/>
  <c r="CC293" i="12"/>
  <c r="CC292" i="12"/>
  <c r="CC291" i="12"/>
  <c r="CC290" i="12"/>
  <c r="CC289" i="12"/>
  <c r="CC288" i="12"/>
  <c r="CC287" i="12"/>
  <c r="CC286" i="12"/>
  <c r="CC285" i="12"/>
  <c r="CC284" i="12"/>
  <c r="CC283" i="12"/>
  <c r="CC282" i="12"/>
  <c r="CC281" i="12"/>
  <c r="CC280" i="12"/>
  <c r="CC279" i="12"/>
  <c r="CC278" i="12"/>
  <c r="CC277" i="12"/>
  <c r="CC276" i="12"/>
  <c r="CC275" i="12"/>
  <c r="CC274" i="12"/>
  <c r="CC273" i="12"/>
  <c r="CC272" i="12"/>
  <c r="CC271" i="12"/>
  <c r="CC270" i="12"/>
  <c r="CC269" i="12"/>
  <c r="CC268" i="12"/>
  <c r="CC267" i="12"/>
  <c r="CC266" i="12"/>
  <c r="CC265" i="12"/>
  <c r="CC264" i="12"/>
  <c r="CC263" i="12"/>
  <c r="CC262" i="12"/>
  <c r="CC261" i="12"/>
  <c r="CC260" i="12"/>
  <c r="CC259" i="12"/>
  <c r="CC258" i="12"/>
  <c r="CC257" i="12"/>
  <c r="CC256" i="12"/>
  <c r="CC255" i="12"/>
  <c r="CC254" i="12"/>
  <c r="CC253" i="12"/>
  <c r="CC252" i="12"/>
  <c r="CC251" i="12"/>
  <c r="CC250" i="12"/>
  <c r="CC249" i="12"/>
  <c r="CC248" i="12"/>
  <c r="CC247" i="12"/>
  <c r="CC246" i="12"/>
  <c r="CC245" i="12"/>
  <c r="CC244" i="12"/>
  <c r="CC243" i="12"/>
  <c r="CC242" i="12"/>
  <c r="CC241" i="12"/>
  <c r="CC240" i="12"/>
  <c r="CC239" i="12"/>
  <c r="CC238" i="12"/>
  <c r="CC237" i="12"/>
  <c r="CC236" i="12"/>
  <c r="CC235" i="12"/>
  <c r="CC234" i="12"/>
  <c r="CC233" i="12"/>
  <c r="CC232" i="12"/>
  <c r="CC231" i="12"/>
  <c r="CC230" i="12"/>
  <c r="CC229" i="12"/>
  <c r="CC228" i="12"/>
  <c r="CC227" i="12"/>
  <c r="CC226" i="12"/>
  <c r="CC225" i="12"/>
  <c r="CC224" i="12"/>
  <c r="CC223" i="12"/>
  <c r="CC222" i="12"/>
  <c r="CC221" i="12"/>
  <c r="CC220" i="12"/>
  <c r="CC219" i="12"/>
  <c r="CC218" i="12"/>
  <c r="CC217" i="12"/>
  <c r="CC216" i="12"/>
  <c r="CC215" i="12"/>
  <c r="CC214" i="12"/>
  <c r="CC213" i="12"/>
  <c r="CC212" i="12"/>
  <c r="CC211" i="12"/>
  <c r="CC210" i="12"/>
  <c r="CC209" i="12"/>
  <c r="CC208" i="12"/>
  <c r="CC207" i="12"/>
  <c r="CC206" i="12"/>
  <c r="CC205" i="12"/>
  <c r="CC204" i="12"/>
  <c r="CC203" i="12"/>
  <c r="CC202" i="12"/>
  <c r="CC201" i="12"/>
  <c r="CC200" i="12"/>
  <c r="CC199" i="12"/>
  <c r="CC198" i="12"/>
  <c r="CC197" i="12"/>
  <c r="CC196" i="12"/>
  <c r="CC195" i="12"/>
  <c r="CC194" i="12"/>
  <c r="CC193" i="12"/>
  <c r="CC192" i="12"/>
  <c r="CC191" i="12"/>
  <c r="CC190" i="12"/>
  <c r="CC189" i="12"/>
  <c r="CC188" i="12"/>
  <c r="CC187" i="12"/>
  <c r="CC186" i="12"/>
  <c r="CC185" i="12"/>
  <c r="CC184" i="12"/>
  <c r="CC183" i="12"/>
  <c r="CC182" i="12"/>
  <c r="CC181" i="12"/>
  <c r="CC180" i="12"/>
  <c r="CC179" i="12"/>
  <c r="CC178" i="12"/>
  <c r="CC177" i="12"/>
  <c r="CC176" i="12"/>
  <c r="CC175" i="12"/>
  <c r="CC174" i="12"/>
  <c r="CC173" i="12"/>
  <c r="CC172" i="12"/>
  <c r="CC171" i="12"/>
  <c r="CC170" i="12"/>
  <c r="CC169" i="12"/>
  <c r="CC168" i="12"/>
  <c r="CC167" i="12"/>
  <c r="CC166" i="12"/>
  <c r="CC165" i="12"/>
  <c r="CC164" i="12"/>
  <c r="CC163" i="12"/>
  <c r="CC162" i="12"/>
  <c r="CC161" i="12"/>
  <c r="CC160" i="12"/>
  <c r="CC159" i="12"/>
  <c r="CC158" i="12"/>
  <c r="CC157" i="12"/>
  <c r="CC156" i="12"/>
  <c r="CC155" i="12"/>
  <c r="CC154" i="12"/>
  <c r="CC153" i="12"/>
  <c r="CC152" i="12"/>
  <c r="CC151" i="12"/>
  <c r="CC150" i="12"/>
  <c r="CC149" i="12"/>
  <c r="CC148" i="12"/>
  <c r="CC147" i="12"/>
  <c r="CC146" i="12"/>
  <c r="CC145" i="12"/>
  <c r="CC144" i="12"/>
  <c r="CC143" i="12"/>
  <c r="CC142" i="12"/>
  <c r="CC141" i="12"/>
  <c r="CC140" i="12"/>
  <c r="CC139" i="12"/>
  <c r="CC138" i="12"/>
  <c r="CC137" i="12"/>
  <c r="CC136" i="12"/>
  <c r="CC135" i="12"/>
  <c r="CC134" i="12"/>
  <c r="CC133" i="12"/>
  <c r="CC132" i="12"/>
  <c r="CC131" i="12"/>
  <c r="CC130" i="12"/>
  <c r="CC129" i="12"/>
  <c r="CC128" i="12"/>
  <c r="CC127" i="12"/>
  <c r="CC126" i="12"/>
  <c r="CC125" i="12"/>
  <c r="CC124" i="12"/>
  <c r="CC123" i="12"/>
  <c r="CC122" i="12"/>
  <c r="CC121" i="12"/>
  <c r="CC120" i="12"/>
  <c r="CC119" i="12"/>
  <c r="CC118" i="12"/>
  <c r="CC117" i="12"/>
  <c r="CC116" i="12"/>
  <c r="CC115" i="12"/>
  <c r="CC114" i="12"/>
  <c r="CC113" i="12"/>
  <c r="CC112" i="12"/>
  <c r="CC111" i="12"/>
  <c r="CC110" i="12"/>
  <c r="CC109" i="12"/>
  <c r="CC108" i="12"/>
  <c r="CC107" i="12"/>
  <c r="CC106" i="12"/>
  <c r="CC105" i="12"/>
  <c r="CC104" i="12"/>
  <c r="CC103" i="12"/>
  <c r="CC102" i="12"/>
  <c r="CC101" i="12"/>
  <c r="CC100" i="12"/>
  <c r="CC99" i="12"/>
  <c r="CC98" i="12"/>
  <c r="CC97" i="12"/>
  <c r="CC96" i="12"/>
  <c r="CC95" i="12"/>
  <c r="CC94" i="12"/>
  <c r="CC93" i="12"/>
  <c r="CC92" i="12"/>
  <c r="CC91" i="12"/>
  <c r="CC90" i="12"/>
  <c r="CC89" i="12"/>
  <c r="CC88" i="12"/>
  <c r="CC87" i="12"/>
  <c r="CC86" i="12"/>
  <c r="CC85" i="12"/>
  <c r="CC84" i="12"/>
  <c r="CC83" i="12"/>
  <c r="CC82" i="12"/>
  <c r="CC81" i="12"/>
  <c r="CC80" i="12"/>
  <c r="CC79" i="12"/>
  <c r="CC78" i="12"/>
  <c r="CC77" i="12"/>
  <c r="CC76" i="12"/>
  <c r="CC75" i="12"/>
  <c r="CC74" i="12"/>
  <c r="CC73" i="12"/>
  <c r="CC72" i="12"/>
  <c r="CC71" i="12"/>
  <c r="CC70" i="12"/>
  <c r="CC69" i="12"/>
  <c r="CC68" i="12"/>
  <c r="CC67" i="12"/>
  <c r="CC66" i="12"/>
  <c r="CC65" i="12"/>
  <c r="CC64" i="12"/>
  <c r="CC63" i="12"/>
  <c r="CC62" i="12"/>
  <c r="CC61" i="12"/>
  <c r="CC60" i="12"/>
  <c r="CC59" i="12"/>
  <c r="CC58" i="12"/>
  <c r="CC57" i="12"/>
  <c r="CC56" i="12"/>
  <c r="CC55" i="12"/>
  <c r="CC54" i="12"/>
  <c r="CC53" i="12"/>
  <c r="CC52" i="12"/>
  <c r="CC51" i="12"/>
  <c r="CC50" i="12"/>
  <c r="CC49" i="12"/>
  <c r="CC48" i="12"/>
  <c r="CC47" i="12"/>
  <c r="CC46" i="12"/>
  <c r="CC45" i="12"/>
  <c r="CC44" i="12"/>
  <c r="CC43" i="12"/>
  <c r="CC42" i="12"/>
  <c r="CC41" i="12"/>
  <c r="CC40" i="12"/>
  <c r="CC39" i="12"/>
  <c r="CC38" i="12"/>
  <c r="CC37" i="12"/>
  <c r="CC36" i="12"/>
  <c r="CC35" i="12"/>
  <c r="CC34" i="12"/>
  <c r="CC33" i="12"/>
  <c r="CC32" i="12"/>
  <c r="CC31" i="12"/>
  <c r="CC30" i="12"/>
  <c r="CC29" i="12"/>
  <c r="CC28" i="12"/>
  <c r="CC27" i="12"/>
  <c r="CC26" i="12"/>
  <c r="CC25" i="12"/>
  <c r="CC24" i="12"/>
  <c r="CC23" i="12"/>
  <c r="CC22" i="12"/>
  <c r="CC21" i="12"/>
  <c r="CC20" i="12"/>
  <c r="CC19" i="12"/>
  <c r="CC18" i="12"/>
  <c r="CC17" i="12"/>
  <c r="CC16" i="12"/>
  <c r="CC15" i="12"/>
  <c r="CC14" i="12"/>
  <c r="CC13" i="12"/>
  <c r="CC12" i="12"/>
  <c r="CC11" i="12"/>
  <c r="CC10" i="12"/>
  <c r="CC9" i="12"/>
  <c r="CC8" i="12"/>
  <c r="CC7" i="12"/>
  <c r="CB371" i="12"/>
  <c r="CB370" i="12"/>
  <c r="CB369" i="12"/>
  <c r="CB368" i="12"/>
  <c r="CB367" i="12"/>
  <c r="CB366" i="12"/>
  <c r="CB365" i="12"/>
  <c r="CB364" i="12"/>
  <c r="CB363" i="12"/>
  <c r="CB362" i="12"/>
  <c r="CB361" i="12"/>
  <c r="CB360" i="12"/>
  <c r="CB359" i="12"/>
  <c r="CB358" i="12"/>
  <c r="CB357" i="12"/>
  <c r="CB356" i="12"/>
  <c r="CB355" i="12"/>
  <c r="CB354" i="12"/>
  <c r="CB353" i="12"/>
  <c r="CB352" i="12"/>
  <c r="CB351" i="12"/>
  <c r="CB350" i="12"/>
  <c r="CB349" i="12"/>
  <c r="CB348" i="12"/>
  <c r="CB347" i="12"/>
  <c r="CB346" i="12"/>
  <c r="CB345" i="12"/>
  <c r="CB344" i="12"/>
  <c r="CB343" i="12"/>
  <c r="CB342" i="12"/>
  <c r="CB341" i="12"/>
  <c r="CB340" i="12"/>
  <c r="CB339" i="12"/>
  <c r="CB338" i="12"/>
  <c r="CB337" i="12"/>
  <c r="CB336" i="12"/>
  <c r="CB335" i="12"/>
  <c r="CB334" i="12"/>
  <c r="CB333" i="12"/>
  <c r="CB332" i="12"/>
  <c r="CB331" i="12"/>
  <c r="CB330" i="12"/>
  <c r="CB329" i="12"/>
  <c r="CB328" i="12"/>
  <c r="CB327" i="12"/>
  <c r="CB326" i="12"/>
  <c r="CB325" i="12"/>
  <c r="CB324" i="12"/>
  <c r="CB323" i="12"/>
  <c r="CB322" i="12"/>
  <c r="CB321" i="12"/>
  <c r="CB320" i="12"/>
  <c r="CB319" i="12"/>
  <c r="CB318" i="12"/>
  <c r="CB317" i="12"/>
  <c r="CB316" i="12"/>
  <c r="CB315" i="12"/>
  <c r="CB314" i="12"/>
  <c r="CB313" i="12"/>
  <c r="CB312" i="12"/>
  <c r="CB311" i="12"/>
  <c r="CB310" i="12"/>
  <c r="CB309" i="12"/>
  <c r="CB308" i="12"/>
  <c r="CB307" i="12"/>
  <c r="CB306" i="12"/>
  <c r="CB305" i="12"/>
  <c r="CB304" i="12"/>
  <c r="CB303" i="12"/>
  <c r="CB302" i="12"/>
  <c r="CB301" i="12"/>
  <c r="CB300" i="12"/>
  <c r="CB299" i="12"/>
  <c r="CB298" i="12"/>
  <c r="CB297" i="12"/>
  <c r="CB296" i="12"/>
  <c r="CB295" i="12"/>
  <c r="CB294" i="12"/>
  <c r="CB293" i="12"/>
  <c r="CB292" i="12"/>
  <c r="CB291" i="12"/>
  <c r="CB290" i="12"/>
  <c r="CB289" i="12"/>
  <c r="CB288" i="12"/>
  <c r="CB287" i="12"/>
  <c r="CB286" i="12"/>
  <c r="CB285" i="12"/>
  <c r="CB284" i="12"/>
  <c r="CB283" i="12"/>
  <c r="CB282" i="12"/>
  <c r="CB281" i="12"/>
  <c r="CB280" i="12"/>
  <c r="CB279" i="12"/>
  <c r="CB278" i="12"/>
  <c r="CB277" i="12"/>
  <c r="CB276" i="12"/>
  <c r="CB275" i="12"/>
  <c r="CB274" i="12"/>
  <c r="CB273" i="12"/>
  <c r="CB272" i="12"/>
  <c r="CB271" i="12"/>
  <c r="CB270" i="12"/>
  <c r="CB269" i="12"/>
  <c r="CB268" i="12"/>
  <c r="CB267" i="12"/>
  <c r="CB266" i="12"/>
  <c r="CB265" i="12"/>
  <c r="CB264" i="12"/>
  <c r="CB263" i="12"/>
  <c r="CB262" i="12"/>
  <c r="CB261" i="12"/>
  <c r="CB260" i="12"/>
  <c r="CB259" i="12"/>
  <c r="CB258" i="12"/>
  <c r="CB257" i="12"/>
  <c r="CB256" i="12"/>
  <c r="CB255" i="12"/>
  <c r="CB254" i="12"/>
  <c r="CB253" i="12"/>
  <c r="CB252" i="12"/>
  <c r="CB251" i="12"/>
  <c r="CB250" i="12"/>
  <c r="CB249" i="12"/>
  <c r="CB248" i="12"/>
  <c r="CB247" i="12"/>
  <c r="CB246" i="12"/>
  <c r="CB245" i="12"/>
  <c r="CB244" i="12"/>
  <c r="CB243" i="12"/>
  <c r="CB242" i="12"/>
  <c r="CB241" i="12"/>
  <c r="CB240" i="12"/>
  <c r="CB239" i="12"/>
  <c r="CB238" i="12"/>
  <c r="CB237" i="12"/>
  <c r="CB236" i="12"/>
  <c r="CB235" i="12"/>
  <c r="CB234" i="12"/>
  <c r="CB233" i="12"/>
  <c r="CB232" i="12"/>
  <c r="CB231" i="12"/>
  <c r="CB230" i="12"/>
  <c r="CB229" i="12"/>
  <c r="CB228" i="12"/>
  <c r="CB227" i="12"/>
  <c r="CB226" i="12"/>
  <c r="CB225" i="12"/>
  <c r="CB224" i="12"/>
  <c r="CB223" i="12"/>
  <c r="CB222" i="12"/>
  <c r="CB221" i="12"/>
  <c r="CB220" i="12"/>
  <c r="CB219" i="12"/>
  <c r="CB218" i="12"/>
  <c r="CB217" i="12"/>
  <c r="CB216" i="12"/>
  <c r="CB215" i="12"/>
  <c r="CB214" i="12"/>
  <c r="CB213" i="12"/>
  <c r="CB212" i="12"/>
  <c r="CB211" i="12"/>
  <c r="CB210" i="12"/>
  <c r="CB209" i="12"/>
  <c r="CB208" i="12"/>
  <c r="CB207" i="12"/>
  <c r="CB206" i="12"/>
  <c r="CB205" i="12"/>
  <c r="CB204" i="12"/>
  <c r="CB203" i="12"/>
  <c r="CB202" i="12"/>
  <c r="CB201" i="12"/>
  <c r="CB200" i="12"/>
  <c r="CB199" i="12"/>
  <c r="CB198" i="12"/>
  <c r="CB197" i="12"/>
  <c r="CB196" i="12"/>
  <c r="CB195" i="12"/>
  <c r="CB194" i="12"/>
  <c r="CB193" i="12"/>
  <c r="CB192" i="12"/>
  <c r="CB191" i="12"/>
  <c r="CB190" i="12"/>
  <c r="CB189" i="12"/>
  <c r="CB188" i="12"/>
  <c r="CB187" i="12"/>
  <c r="CB186" i="12"/>
  <c r="CB185" i="12"/>
  <c r="CB184" i="12"/>
  <c r="CB183" i="12"/>
  <c r="CB182" i="12"/>
  <c r="CB181" i="12"/>
  <c r="CB180" i="12"/>
  <c r="CB179" i="12"/>
  <c r="CB178" i="12"/>
  <c r="CB177" i="12"/>
  <c r="CB176" i="12"/>
  <c r="CB175" i="12"/>
  <c r="CB174" i="12"/>
  <c r="CB173" i="12"/>
  <c r="CB172" i="12"/>
  <c r="CB171" i="12"/>
  <c r="CB170" i="12"/>
  <c r="CB169" i="12"/>
  <c r="CB168" i="12"/>
  <c r="CB167" i="12"/>
  <c r="CB166" i="12"/>
  <c r="CB165" i="12"/>
  <c r="CB164" i="12"/>
  <c r="CB163" i="12"/>
  <c r="CB162" i="12"/>
  <c r="CB161" i="12"/>
  <c r="CB160" i="12"/>
  <c r="CB159" i="12"/>
  <c r="CB158" i="12"/>
  <c r="CB157" i="12"/>
  <c r="CB156" i="12"/>
  <c r="CB155" i="12"/>
  <c r="CB154" i="12"/>
  <c r="CB153" i="12"/>
  <c r="CB152" i="12"/>
  <c r="CB151" i="12"/>
  <c r="CB150" i="12"/>
  <c r="CB149" i="12"/>
  <c r="CB148" i="12"/>
  <c r="CB147" i="12"/>
  <c r="CB146" i="12"/>
  <c r="CB145" i="12"/>
  <c r="CB144" i="12"/>
  <c r="CB143" i="12"/>
  <c r="CB142" i="12"/>
  <c r="CB141" i="12"/>
  <c r="CB140" i="12"/>
  <c r="CB139" i="12"/>
  <c r="CB138" i="12"/>
  <c r="CB137" i="12"/>
  <c r="CB136" i="12"/>
  <c r="CB135" i="12"/>
  <c r="CB134" i="12"/>
  <c r="CB133" i="12"/>
  <c r="CB132" i="12"/>
  <c r="CB131" i="12"/>
  <c r="CB130" i="12"/>
  <c r="CB129" i="12"/>
  <c r="CB128" i="12"/>
  <c r="CB127" i="12"/>
  <c r="CB126" i="12"/>
  <c r="CB125" i="12"/>
  <c r="CB124" i="12"/>
  <c r="CB123" i="12"/>
  <c r="CB122" i="12"/>
  <c r="CB121" i="12"/>
  <c r="CB120" i="12"/>
  <c r="CB119" i="12"/>
  <c r="CB118" i="12"/>
  <c r="CB117" i="12"/>
  <c r="CB116" i="12"/>
  <c r="CB115" i="12"/>
  <c r="CB114" i="12"/>
  <c r="CB113" i="12"/>
  <c r="CB112" i="12"/>
  <c r="CB111" i="12"/>
  <c r="CB110" i="12"/>
  <c r="CB109" i="12"/>
  <c r="CB108" i="12"/>
  <c r="CB107" i="12"/>
  <c r="CB106" i="12"/>
  <c r="CB105" i="12"/>
  <c r="CB104" i="12"/>
  <c r="CB103" i="12"/>
  <c r="CB102" i="12"/>
  <c r="CB101" i="12"/>
  <c r="CB100" i="12"/>
  <c r="CB99" i="12"/>
  <c r="CB98" i="12"/>
  <c r="CB97" i="12"/>
  <c r="CB96" i="12"/>
  <c r="CB95" i="12"/>
  <c r="CB94" i="12"/>
  <c r="CB93" i="12"/>
  <c r="CB92" i="12"/>
  <c r="CB91" i="12"/>
  <c r="CB90" i="12"/>
  <c r="CB89" i="12"/>
  <c r="CB88" i="12"/>
  <c r="CB87" i="12"/>
  <c r="CB86" i="12"/>
  <c r="CB85" i="12"/>
  <c r="CB84" i="12"/>
  <c r="CB83" i="12"/>
  <c r="CB82" i="12"/>
  <c r="CB81" i="12"/>
  <c r="CB80" i="12"/>
  <c r="CB79" i="12"/>
  <c r="CB78" i="12"/>
  <c r="CB77" i="12"/>
  <c r="CB76" i="12"/>
  <c r="CB75" i="12"/>
  <c r="CB74" i="12"/>
  <c r="CB73" i="12"/>
  <c r="CB72" i="12"/>
  <c r="CB71" i="12"/>
  <c r="CB70" i="12"/>
  <c r="CB69" i="12"/>
  <c r="CB68" i="12"/>
  <c r="CB67" i="12"/>
  <c r="CB66" i="12"/>
  <c r="CB65" i="12"/>
  <c r="CB64" i="12"/>
  <c r="CB63" i="12"/>
  <c r="CB62" i="12"/>
  <c r="CB61" i="12"/>
  <c r="CB60" i="12"/>
  <c r="CB59" i="12"/>
  <c r="CB58" i="12"/>
  <c r="CB57" i="12"/>
  <c r="CB56" i="12"/>
  <c r="CB55" i="12"/>
  <c r="CB54" i="12"/>
  <c r="CB53" i="12"/>
  <c r="CB52" i="12"/>
  <c r="CB51" i="12"/>
  <c r="CB50" i="12"/>
  <c r="CB49" i="12"/>
  <c r="CB48" i="12"/>
  <c r="CB47" i="12"/>
  <c r="CB46" i="12"/>
  <c r="CB45" i="12"/>
  <c r="CB44" i="12"/>
  <c r="CB43" i="12"/>
  <c r="CB42" i="12"/>
  <c r="CB41" i="12"/>
  <c r="CB40" i="12"/>
  <c r="CB39" i="12"/>
  <c r="CB38" i="12"/>
  <c r="CB37" i="12"/>
  <c r="CB36" i="12"/>
  <c r="CB35" i="12"/>
  <c r="CB34" i="12"/>
  <c r="CB33" i="12"/>
  <c r="CB32" i="12"/>
  <c r="CB31" i="12"/>
  <c r="CB30" i="12"/>
  <c r="CB29" i="12"/>
  <c r="CB28" i="12"/>
  <c r="CB27" i="12"/>
  <c r="CB26" i="12"/>
  <c r="CB25" i="12"/>
  <c r="CB24" i="12"/>
  <c r="CB23" i="12"/>
  <c r="CB22" i="12"/>
  <c r="CB21" i="12"/>
  <c r="CB20" i="12"/>
  <c r="CB19" i="12"/>
  <c r="CB18" i="12"/>
  <c r="CB17" i="12"/>
  <c r="CB16" i="12"/>
  <c r="CB15" i="12"/>
  <c r="CB14" i="12"/>
  <c r="CB13" i="12"/>
  <c r="CB12" i="12"/>
  <c r="CB11" i="12"/>
  <c r="CB10" i="12"/>
  <c r="CB9" i="12"/>
  <c r="CB8" i="12"/>
  <c r="CB7" i="12"/>
  <c r="Z7" i="12" s="1"/>
  <c r="BE371" i="12" l="1"/>
  <c r="BB371" i="12"/>
  <c r="BE370" i="12"/>
  <c r="BB370" i="12"/>
  <c r="BE369" i="12"/>
  <c r="BB369" i="12"/>
  <c r="BE368" i="12"/>
  <c r="BB368" i="12"/>
  <c r="BE367" i="12"/>
  <c r="BB367" i="12"/>
  <c r="BE366" i="12"/>
  <c r="BB366" i="12"/>
  <c r="BE365" i="12"/>
  <c r="BB365" i="12"/>
  <c r="BE364" i="12"/>
  <c r="BB364" i="12"/>
  <c r="BE363" i="12"/>
  <c r="BB363" i="12"/>
  <c r="BE362" i="12"/>
  <c r="BB362" i="12"/>
  <c r="BE361" i="12"/>
  <c r="BB361" i="12"/>
  <c r="BE360" i="12"/>
  <c r="BB360" i="12"/>
  <c r="BE359" i="12"/>
  <c r="BB359" i="12"/>
  <c r="BE358" i="12"/>
  <c r="BB358" i="12"/>
  <c r="BE357" i="12"/>
  <c r="BB357" i="12"/>
  <c r="BE356" i="12"/>
  <c r="BB356" i="12"/>
  <c r="BE355" i="12"/>
  <c r="BB355" i="12"/>
  <c r="BE354" i="12"/>
  <c r="BB354" i="12"/>
  <c r="BE353" i="12"/>
  <c r="BB353" i="12"/>
  <c r="BE352" i="12"/>
  <c r="BB352" i="12"/>
  <c r="BE351" i="12"/>
  <c r="BB351" i="12"/>
  <c r="BE350" i="12"/>
  <c r="BB350" i="12"/>
  <c r="BE349" i="12"/>
  <c r="BB349" i="12"/>
  <c r="BE348" i="12"/>
  <c r="BB348" i="12"/>
  <c r="BE347" i="12"/>
  <c r="BB347" i="12"/>
  <c r="BE346" i="12"/>
  <c r="BB346" i="12"/>
  <c r="BE345" i="12"/>
  <c r="BB345" i="12"/>
  <c r="BE344" i="12"/>
  <c r="BB344" i="12"/>
  <c r="BE343" i="12"/>
  <c r="BB343" i="12"/>
  <c r="BE342" i="12"/>
  <c r="BB342" i="12"/>
  <c r="BE341" i="12"/>
  <c r="BB341" i="12"/>
  <c r="BE340" i="12"/>
  <c r="BB340" i="12"/>
  <c r="BE339" i="12"/>
  <c r="BB339" i="12"/>
  <c r="BE338" i="12"/>
  <c r="BB338" i="12"/>
  <c r="BE337" i="12"/>
  <c r="BB337" i="12"/>
  <c r="BE336" i="12"/>
  <c r="BB336" i="12"/>
  <c r="BE335" i="12"/>
  <c r="BB335" i="12"/>
  <c r="BE334" i="12"/>
  <c r="BB334" i="12"/>
  <c r="BE333" i="12"/>
  <c r="BB333" i="12"/>
  <c r="BE332" i="12"/>
  <c r="BB332" i="12"/>
  <c r="BE331" i="12"/>
  <c r="BB331" i="12"/>
  <c r="BE330" i="12"/>
  <c r="BB330" i="12"/>
  <c r="BE329" i="12"/>
  <c r="BB329" i="12"/>
  <c r="BE328" i="12"/>
  <c r="BB328" i="12"/>
  <c r="BE327" i="12"/>
  <c r="BB327" i="12"/>
  <c r="BE326" i="12"/>
  <c r="BB326" i="12"/>
  <c r="BE325" i="12"/>
  <c r="BB325" i="12"/>
  <c r="BE324" i="12"/>
  <c r="BB324" i="12"/>
  <c r="BE323" i="12"/>
  <c r="BB323" i="12"/>
  <c r="BE322" i="12"/>
  <c r="BB322" i="12"/>
  <c r="BE321" i="12"/>
  <c r="BB321" i="12"/>
  <c r="BE320" i="12"/>
  <c r="BB320" i="12"/>
  <c r="BE319" i="12"/>
  <c r="BB319" i="12"/>
  <c r="BE318" i="12"/>
  <c r="BB318" i="12"/>
  <c r="BE317" i="12"/>
  <c r="BB317" i="12"/>
  <c r="BE316" i="12"/>
  <c r="BB316" i="12"/>
  <c r="BE315" i="12"/>
  <c r="BB315" i="12"/>
  <c r="BE314" i="12"/>
  <c r="BB314" i="12"/>
  <c r="BE313" i="12"/>
  <c r="BB313" i="12"/>
  <c r="BE312" i="12"/>
  <c r="BB312" i="12"/>
  <c r="BE311" i="12"/>
  <c r="BB311" i="12"/>
  <c r="BE310" i="12"/>
  <c r="BB310" i="12"/>
  <c r="BE309" i="12"/>
  <c r="BB309" i="12"/>
  <c r="BE308" i="12"/>
  <c r="BB308" i="12"/>
  <c r="BE307" i="12"/>
  <c r="BB307" i="12"/>
  <c r="BE306" i="12"/>
  <c r="BB306" i="12"/>
  <c r="BE305" i="12"/>
  <c r="BB305" i="12"/>
  <c r="BE304" i="12"/>
  <c r="BB304" i="12"/>
  <c r="BE303" i="12"/>
  <c r="BB303" i="12"/>
  <c r="BE302" i="12"/>
  <c r="BB302" i="12"/>
  <c r="BE301" i="12"/>
  <c r="BB301" i="12"/>
  <c r="BE300" i="12"/>
  <c r="BB300" i="12"/>
  <c r="BE299" i="12"/>
  <c r="BB299" i="12"/>
  <c r="BE298" i="12"/>
  <c r="BB298" i="12"/>
  <c r="BE297" i="12"/>
  <c r="BB297" i="12"/>
  <c r="BE296" i="12"/>
  <c r="BB296" i="12"/>
  <c r="BE295" i="12"/>
  <c r="BB295" i="12"/>
  <c r="BE294" i="12"/>
  <c r="BB294" i="12"/>
  <c r="BE293" i="12"/>
  <c r="BB293" i="12"/>
  <c r="BE292" i="12"/>
  <c r="BB292" i="12"/>
  <c r="BE291" i="12"/>
  <c r="BB291" i="12"/>
  <c r="BE290" i="12"/>
  <c r="BB290" i="12"/>
  <c r="BE289" i="12"/>
  <c r="BB289" i="12"/>
  <c r="BE288" i="12"/>
  <c r="BB288" i="12"/>
  <c r="BE287" i="12"/>
  <c r="BB287" i="12"/>
  <c r="BE286" i="12"/>
  <c r="BB286" i="12"/>
  <c r="BE285" i="12"/>
  <c r="BB285" i="12"/>
  <c r="BE284" i="12"/>
  <c r="BB284" i="12"/>
  <c r="BE283" i="12"/>
  <c r="BB283" i="12"/>
  <c r="BE282" i="12"/>
  <c r="BB282" i="12"/>
  <c r="BE281" i="12"/>
  <c r="BB281" i="12"/>
  <c r="BE280" i="12"/>
  <c r="BB280" i="12"/>
  <c r="BE279" i="12"/>
  <c r="BB279" i="12"/>
  <c r="BE278" i="12"/>
  <c r="BB278" i="12"/>
  <c r="BE277" i="12"/>
  <c r="BB277" i="12"/>
  <c r="BE276" i="12"/>
  <c r="BB276" i="12"/>
  <c r="BE275" i="12"/>
  <c r="BB275" i="12"/>
  <c r="BE274" i="12"/>
  <c r="BB274" i="12"/>
  <c r="BE273" i="12"/>
  <c r="BB273" i="12"/>
  <c r="BE272" i="12"/>
  <c r="BB272" i="12"/>
  <c r="BE271" i="12"/>
  <c r="BB271" i="12"/>
  <c r="BE270" i="12"/>
  <c r="BB270" i="12"/>
  <c r="BE269" i="12"/>
  <c r="BB269" i="12"/>
  <c r="BE268" i="12"/>
  <c r="BB268" i="12"/>
  <c r="BE267" i="12"/>
  <c r="BB267" i="12"/>
  <c r="BE266" i="12"/>
  <c r="BB266" i="12"/>
  <c r="BE265" i="12"/>
  <c r="BB265" i="12"/>
  <c r="BE264" i="12"/>
  <c r="BB264" i="12"/>
  <c r="BE263" i="12"/>
  <c r="BB263" i="12"/>
  <c r="BE262" i="12"/>
  <c r="BB262" i="12"/>
  <c r="BE261" i="12"/>
  <c r="BB261" i="12"/>
  <c r="BE260" i="12"/>
  <c r="BB260" i="12"/>
  <c r="BE259" i="12"/>
  <c r="BB259" i="12"/>
  <c r="BE258" i="12"/>
  <c r="BB258" i="12"/>
  <c r="BE257" i="12"/>
  <c r="BB257" i="12"/>
  <c r="BE256" i="12"/>
  <c r="BB256" i="12"/>
  <c r="BE255" i="12"/>
  <c r="BB255" i="12"/>
  <c r="BE254" i="12"/>
  <c r="BB254" i="12"/>
  <c r="BE253" i="12"/>
  <c r="BB253" i="12"/>
  <c r="BE252" i="12"/>
  <c r="BB252" i="12"/>
  <c r="BE251" i="12"/>
  <c r="BB251" i="12"/>
  <c r="BE250" i="12"/>
  <c r="BB250" i="12"/>
  <c r="BE249" i="12"/>
  <c r="BB249" i="12"/>
  <c r="BE248" i="12"/>
  <c r="BB248" i="12"/>
  <c r="BE247" i="12"/>
  <c r="BB247" i="12"/>
  <c r="BE246" i="12"/>
  <c r="BB246" i="12"/>
  <c r="BE245" i="12"/>
  <c r="BB245" i="12"/>
  <c r="BE244" i="12"/>
  <c r="BB244" i="12"/>
  <c r="BE243" i="12"/>
  <c r="BB243" i="12"/>
  <c r="BE242" i="12"/>
  <c r="BB242" i="12"/>
  <c r="BE241" i="12"/>
  <c r="BB241" i="12"/>
  <c r="BE240" i="12"/>
  <c r="BB240" i="12"/>
  <c r="BE239" i="12"/>
  <c r="BB239" i="12"/>
  <c r="BE238" i="12"/>
  <c r="BB238" i="12"/>
  <c r="BE237" i="12"/>
  <c r="BB237" i="12"/>
  <c r="BE236" i="12"/>
  <c r="BB236" i="12"/>
  <c r="BE235" i="12"/>
  <c r="BB235" i="12"/>
  <c r="BE234" i="12"/>
  <c r="BB234" i="12"/>
  <c r="BE233" i="12"/>
  <c r="BB233" i="12"/>
  <c r="BE232" i="12"/>
  <c r="BB232" i="12"/>
  <c r="BE231" i="12"/>
  <c r="BB231" i="12"/>
  <c r="BE230" i="12"/>
  <c r="BB230" i="12"/>
  <c r="BE229" i="12"/>
  <c r="BB229" i="12"/>
  <c r="BE228" i="12"/>
  <c r="BB228" i="12"/>
  <c r="BE227" i="12"/>
  <c r="BB227" i="12"/>
  <c r="BE226" i="12"/>
  <c r="BB226" i="12"/>
  <c r="BE225" i="12"/>
  <c r="BB225" i="12"/>
  <c r="BE224" i="12"/>
  <c r="BB224" i="12"/>
  <c r="BE223" i="12"/>
  <c r="BB223" i="12"/>
  <c r="BE222" i="12"/>
  <c r="BB222" i="12"/>
  <c r="BE221" i="12"/>
  <c r="BB221" i="12"/>
  <c r="BE220" i="12"/>
  <c r="BB220" i="12"/>
  <c r="BE219" i="12"/>
  <c r="BB219" i="12"/>
  <c r="BE218" i="12"/>
  <c r="BB218" i="12"/>
  <c r="BE217" i="12"/>
  <c r="BB217" i="12"/>
  <c r="BE216" i="12"/>
  <c r="BB216" i="12"/>
  <c r="BE215" i="12"/>
  <c r="BB215" i="12"/>
  <c r="BE214" i="12"/>
  <c r="BB214" i="12"/>
  <c r="BE213" i="12"/>
  <c r="BB213" i="12"/>
  <c r="BE212" i="12"/>
  <c r="BB212" i="12"/>
  <c r="BE211" i="12"/>
  <c r="BB211" i="12"/>
  <c r="BE210" i="12"/>
  <c r="BB210" i="12"/>
  <c r="BE209" i="12"/>
  <c r="BB209" i="12"/>
  <c r="BE208" i="12"/>
  <c r="BB208" i="12"/>
  <c r="BE207" i="12"/>
  <c r="BB207" i="12"/>
  <c r="BE206" i="12"/>
  <c r="BB206" i="12"/>
  <c r="BE205" i="12"/>
  <c r="BB205" i="12"/>
  <c r="BE204" i="12"/>
  <c r="BB204" i="12"/>
  <c r="BE203" i="12"/>
  <c r="BB203" i="12"/>
  <c r="BE202" i="12"/>
  <c r="BB202" i="12"/>
  <c r="BE201" i="12"/>
  <c r="BB201" i="12"/>
  <c r="BE200" i="12"/>
  <c r="BB200" i="12"/>
  <c r="BE199" i="12"/>
  <c r="BB199" i="12"/>
  <c r="BE198" i="12"/>
  <c r="BB198" i="12"/>
  <c r="BE197" i="12"/>
  <c r="BB197" i="12"/>
  <c r="BE196" i="12"/>
  <c r="BB196" i="12"/>
  <c r="BE195" i="12"/>
  <c r="BB195" i="12"/>
  <c r="BE194" i="12"/>
  <c r="BB194" i="12"/>
  <c r="BE193" i="12"/>
  <c r="BB193" i="12"/>
  <c r="BE192" i="12"/>
  <c r="BB192" i="12"/>
  <c r="BE191" i="12"/>
  <c r="BB191" i="12"/>
  <c r="BE190" i="12"/>
  <c r="BB190" i="12"/>
  <c r="BE189" i="12"/>
  <c r="BB189" i="12"/>
  <c r="BE188" i="12"/>
  <c r="BB188" i="12"/>
  <c r="BE187" i="12"/>
  <c r="BB187" i="12"/>
  <c r="BE186" i="12"/>
  <c r="BB186" i="12"/>
  <c r="BE185" i="12"/>
  <c r="BB185" i="12"/>
  <c r="BE184" i="12"/>
  <c r="BB184" i="12"/>
  <c r="BE183" i="12"/>
  <c r="BB183" i="12"/>
  <c r="BE182" i="12"/>
  <c r="BB182" i="12"/>
  <c r="BE181" i="12"/>
  <c r="BB181" i="12"/>
  <c r="BE180" i="12"/>
  <c r="BB180" i="12"/>
  <c r="BE179" i="12"/>
  <c r="BB179" i="12"/>
  <c r="BE178" i="12"/>
  <c r="BB178" i="12"/>
  <c r="BE177" i="12"/>
  <c r="BB177" i="12"/>
  <c r="BE176" i="12"/>
  <c r="BB176" i="12"/>
  <c r="BE175" i="12"/>
  <c r="BB175" i="12"/>
  <c r="BE174" i="12"/>
  <c r="BB174" i="12"/>
  <c r="BE173" i="12"/>
  <c r="BB173" i="12"/>
  <c r="BE172" i="12"/>
  <c r="BB172" i="12"/>
  <c r="BE171" i="12"/>
  <c r="BB171" i="12"/>
  <c r="BE170" i="12"/>
  <c r="BB170" i="12"/>
  <c r="BE169" i="12"/>
  <c r="BB169" i="12"/>
  <c r="BE168" i="12"/>
  <c r="BB168" i="12"/>
  <c r="BE167" i="12"/>
  <c r="BB167" i="12"/>
  <c r="BE166" i="12"/>
  <c r="BB166" i="12"/>
  <c r="BE165" i="12"/>
  <c r="BB165" i="12"/>
  <c r="BE164" i="12"/>
  <c r="BB164" i="12"/>
  <c r="BE163" i="12"/>
  <c r="BB163" i="12"/>
  <c r="BE162" i="12"/>
  <c r="BB162" i="12"/>
  <c r="BE161" i="12"/>
  <c r="BB161" i="12"/>
  <c r="BE160" i="12"/>
  <c r="BB160" i="12"/>
  <c r="BE159" i="12"/>
  <c r="BB159" i="12"/>
  <c r="BE158" i="12"/>
  <c r="BB158" i="12"/>
  <c r="BE157" i="12"/>
  <c r="BB157" i="12"/>
  <c r="BE156" i="12"/>
  <c r="BB156" i="12"/>
  <c r="BE155" i="12"/>
  <c r="BB155" i="12"/>
  <c r="BE154" i="12"/>
  <c r="BB154" i="12"/>
  <c r="BE153" i="12"/>
  <c r="BB153" i="12"/>
  <c r="BE152" i="12"/>
  <c r="BB152" i="12"/>
  <c r="BE151" i="12"/>
  <c r="BB151" i="12"/>
  <c r="BE150" i="12"/>
  <c r="BB150" i="12"/>
  <c r="BE149" i="12"/>
  <c r="BB149" i="12"/>
  <c r="BE148" i="12"/>
  <c r="BB148" i="12"/>
  <c r="BE147" i="12"/>
  <c r="BB147" i="12"/>
  <c r="BE146" i="12"/>
  <c r="BB146" i="12"/>
  <c r="BE145" i="12"/>
  <c r="BB145" i="12"/>
  <c r="BE144" i="12"/>
  <c r="BB144" i="12"/>
  <c r="BE143" i="12"/>
  <c r="BB143" i="12"/>
  <c r="BE142" i="12"/>
  <c r="BB142" i="12"/>
  <c r="BE141" i="12"/>
  <c r="BB141" i="12"/>
  <c r="BE140" i="12"/>
  <c r="BB140" i="12"/>
  <c r="BE139" i="12"/>
  <c r="BB139" i="12"/>
  <c r="BE138" i="12"/>
  <c r="BB138" i="12"/>
  <c r="BE137" i="12"/>
  <c r="BB137" i="12"/>
  <c r="BE136" i="12"/>
  <c r="BB136" i="12"/>
  <c r="BE135" i="12"/>
  <c r="BB135" i="12"/>
  <c r="BE134" i="12"/>
  <c r="BB134" i="12"/>
  <c r="BE133" i="12"/>
  <c r="BB133" i="12"/>
  <c r="BE132" i="12"/>
  <c r="BB132" i="12"/>
  <c r="BE131" i="12"/>
  <c r="BB131" i="12"/>
  <c r="BE130" i="12"/>
  <c r="BB130" i="12"/>
  <c r="BE129" i="12"/>
  <c r="BB129" i="12"/>
  <c r="BE128" i="12"/>
  <c r="BB128" i="12"/>
  <c r="BE127" i="12"/>
  <c r="BB127" i="12"/>
  <c r="BE126" i="12"/>
  <c r="BB126" i="12"/>
  <c r="BE125" i="12"/>
  <c r="BB125" i="12"/>
  <c r="BE124" i="12"/>
  <c r="BB124" i="12"/>
  <c r="BE123" i="12"/>
  <c r="BB123" i="12"/>
  <c r="BE122" i="12"/>
  <c r="BB122" i="12"/>
  <c r="BE121" i="12"/>
  <c r="BB121" i="12"/>
  <c r="BE120" i="12"/>
  <c r="BB120" i="12"/>
  <c r="BE119" i="12"/>
  <c r="BB119" i="12"/>
  <c r="BE118" i="12"/>
  <c r="BB118" i="12"/>
  <c r="BE117" i="12"/>
  <c r="BB117" i="12"/>
  <c r="BE116" i="12"/>
  <c r="BB116" i="12"/>
  <c r="BE115" i="12"/>
  <c r="BB115" i="12"/>
  <c r="BE114" i="12"/>
  <c r="BB114" i="12"/>
  <c r="BE113" i="12"/>
  <c r="BB113" i="12"/>
  <c r="BE112" i="12"/>
  <c r="BB112" i="12"/>
  <c r="BE111" i="12"/>
  <c r="BB111" i="12"/>
  <c r="BE110" i="12"/>
  <c r="BB110" i="12"/>
  <c r="BE109" i="12"/>
  <c r="BB109" i="12"/>
  <c r="BE108" i="12"/>
  <c r="BB108" i="12"/>
  <c r="BE107" i="12"/>
  <c r="BB107" i="12"/>
  <c r="BE106" i="12"/>
  <c r="BB106" i="12"/>
  <c r="BE105" i="12"/>
  <c r="BB105" i="12"/>
  <c r="BE104" i="12"/>
  <c r="BB104" i="12"/>
  <c r="BE103" i="12"/>
  <c r="BB103" i="12"/>
  <c r="BE102" i="12"/>
  <c r="BB102" i="12"/>
  <c r="BE101" i="12"/>
  <c r="BB101" i="12"/>
  <c r="BE100" i="12"/>
  <c r="BB100" i="12"/>
  <c r="BE99" i="12"/>
  <c r="BB99" i="12"/>
  <c r="BE98" i="12"/>
  <c r="BB98" i="12"/>
  <c r="BE97" i="12"/>
  <c r="BB97" i="12"/>
  <c r="BE96" i="12"/>
  <c r="BB96" i="12"/>
  <c r="BE95" i="12"/>
  <c r="BB95" i="12"/>
  <c r="BE94" i="12"/>
  <c r="BB94" i="12"/>
  <c r="BE93" i="12"/>
  <c r="BB93" i="12"/>
  <c r="BE92" i="12"/>
  <c r="BB92" i="12"/>
  <c r="BE91" i="12"/>
  <c r="BB91" i="12"/>
  <c r="BE90" i="12"/>
  <c r="BB90" i="12"/>
  <c r="BE89" i="12"/>
  <c r="BB89" i="12"/>
  <c r="BE88" i="12"/>
  <c r="BB88" i="12"/>
  <c r="BE87" i="12"/>
  <c r="BB87" i="12"/>
  <c r="BE86" i="12"/>
  <c r="BB86" i="12"/>
  <c r="BE85" i="12"/>
  <c r="BB85" i="12"/>
  <c r="BE84" i="12"/>
  <c r="BB84" i="12"/>
  <c r="BE83" i="12"/>
  <c r="BB83" i="12"/>
  <c r="BE82" i="12"/>
  <c r="BB82" i="12"/>
  <c r="BE81" i="12"/>
  <c r="BB81" i="12"/>
  <c r="BE80" i="12"/>
  <c r="BB80" i="12"/>
  <c r="BE79" i="12"/>
  <c r="BB79" i="12"/>
  <c r="BE78" i="12"/>
  <c r="BB78" i="12"/>
  <c r="BE77" i="12"/>
  <c r="BB77" i="12"/>
  <c r="BE76" i="12"/>
  <c r="BB76" i="12"/>
  <c r="BE75" i="12"/>
  <c r="BB75" i="12"/>
  <c r="BE74" i="12"/>
  <c r="BB74" i="12"/>
  <c r="BE73" i="12"/>
  <c r="BB73" i="12"/>
  <c r="BE72" i="12"/>
  <c r="BB72" i="12"/>
  <c r="BE71" i="12"/>
  <c r="BB71" i="12"/>
  <c r="BE70" i="12"/>
  <c r="BB70" i="12"/>
  <c r="BE69" i="12"/>
  <c r="BB69" i="12"/>
  <c r="BE68" i="12"/>
  <c r="BB68" i="12"/>
  <c r="BE67" i="12"/>
  <c r="BB67" i="12"/>
  <c r="BE66" i="12"/>
  <c r="BB66" i="12"/>
  <c r="BE65" i="12"/>
  <c r="BB65" i="12"/>
  <c r="BE64" i="12"/>
  <c r="BB64" i="12"/>
  <c r="BE63" i="12"/>
  <c r="BB63" i="12"/>
  <c r="BE62" i="12"/>
  <c r="BB62" i="12"/>
  <c r="BE61" i="12"/>
  <c r="BB61" i="12"/>
  <c r="BE60" i="12"/>
  <c r="BB60" i="12"/>
  <c r="BE59" i="12"/>
  <c r="BB59" i="12"/>
  <c r="BE58" i="12"/>
  <c r="BB58" i="12"/>
  <c r="BE57" i="12"/>
  <c r="BB57" i="12"/>
  <c r="BE56" i="12"/>
  <c r="BB56" i="12"/>
  <c r="BE55" i="12"/>
  <c r="BB55" i="12"/>
  <c r="BE54" i="12"/>
  <c r="BB54" i="12"/>
  <c r="BE53" i="12"/>
  <c r="BB53" i="12"/>
  <c r="BE52" i="12"/>
  <c r="BB52" i="12"/>
  <c r="BE51" i="12"/>
  <c r="BB51" i="12"/>
  <c r="BE50" i="12"/>
  <c r="BB50" i="12"/>
  <c r="BE49" i="12"/>
  <c r="BB49" i="12"/>
  <c r="BE48" i="12"/>
  <c r="BB48" i="12"/>
  <c r="BE47" i="12"/>
  <c r="BB47" i="12"/>
  <c r="BE46" i="12"/>
  <c r="BB46" i="12"/>
  <c r="BE45" i="12"/>
  <c r="BB45" i="12"/>
  <c r="BE44" i="12"/>
  <c r="BB44" i="12"/>
  <c r="BE43" i="12"/>
  <c r="BB43" i="12"/>
  <c r="BE42" i="12"/>
  <c r="BB42" i="12"/>
  <c r="BE41" i="12"/>
  <c r="BB41" i="12"/>
  <c r="BE40" i="12"/>
  <c r="BB40" i="12"/>
  <c r="BE39" i="12"/>
  <c r="BB39" i="12"/>
  <c r="BE38" i="12"/>
  <c r="BB38" i="12"/>
  <c r="BE37" i="12"/>
  <c r="BB37" i="12"/>
  <c r="BE36" i="12"/>
  <c r="BB36" i="12"/>
  <c r="BE35" i="12"/>
  <c r="BB35" i="12"/>
  <c r="BE34" i="12"/>
  <c r="BB34" i="12"/>
  <c r="BE33" i="12"/>
  <c r="BB33" i="12"/>
  <c r="BE32" i="12"/>
  <c r="BB32" i="12"/>
  <c r="BE31" i="12"/>
  <c r="BB31" i="12"/>
  <c r="BE30" i="12"/>
  <c r="BB30" i="12"/>
  <c r="BE29" i="12"/>
  <c r="BB29" i="12"/>
  <c r="BE28" i="12"/>
  <c r="BB28" i="12"/>
  <c r="BE27" i="12"/>
  <c r="BB27" i="12"/>
  <c r="BE26" i="12"/>
  <c r="BB26" i="12"/>
  <c r="BE25" i="12"/>
  <c r="BB25" i="12"/>
  <c r="BE24" i="12"/>
  <c r="BB24" i="12"/>
  <c r="BE23" i="12"/>
  <c r="BB23" i="12"/>
  <c r="BE22" i="12"/>
  <c r="BB22" i="12"/>
  <c r="BE21" i="12"/>
  <c r="BB21" i="12"/>
  <c r="BE20" i="12"/>
  <c r="BB20" i="12"/>
  <c r="BE19" i="12"/>
  <c r="BB19" i="12"/>
  <c r="BE18" i="12"/>
  <c r="BB18" i="12"/>
  <c r="BE17" i="12"/>
  <c r="BB17" i="12"/>
  <c r="BE16" i="12"/>
  <c r="BB16" i="12"/>
  <c r="BE15" i="12"/>
  <c r="BB15" i="12"/>
  <c r="BE14" i="12"/>
  <c r="BB14" i="12"/>
  <c r="BE13" i="12"/>
  <c r="BB13" i="12"/>
  <c r="BE12" i="12"/>
  <c r="BB12" i="12"/>
  <c r="BE11" i="12"/>
  <c r="BB11" i="12"/>
  <c r="BE10" i="12"/>
  <c r="BB10" i="12"/>
  <c r="BE9" i="12"/>
  <c r="BB9" i="12"/>
  <c r="BE8" i="12"/>
  <c r="BB8" i="12"/>
  <c r="BE7" i="12"/>
  <c r="BB7" i="12"/>
  <c r="CA371" i="12" l="1"/>
  <c r="BZ371" i="12"/>
  <c r="BY371" i="12"/>
  <c r="BX371" i="12"/>
  <c r="BW371" i="12"/>
  <c r="BV371" i="12"/>
  <c r="BU371" i="12"/>
  <c r="BD371" i="12" s="1"/>
  <c r="BT371" i="12"/>
  <c r="BS371" i="12"/>
  <c r="BR371" i="12"/>
  <c r="BQ371" i="12"/>
  <c r="BP371" i="12"/>
  <c r="BO371" i="12"/>
  <c r="CA370" i="12"/>
  <c r="BZ370" i="12"/>
  <c r="BY370" i="12"/>
  <c r="BX370" i="12"/>
  <c r="BW370" i="12"/>
  <c r="BV370" i="12"/>
  <c r="BU370" i="12"/>
  <c r="BD370" i="12" s="1"/>
  <c r="BT370" i="12"/>
  <c r="BS370" i="12"/>
  <c r="BR370" i="12"/>
  <c r="BQ370" i="12"/>
  <c r="BP370" i="12"/>
  <c r="BO370" i="12"/>
  <c r="CA369" i="12"/>
  <c r="BZ369" i="12"/>
  <c r="BY369" i="12"/>
  <c r="BX369" i="12"/>
  <c r="BW369" i="12"/>
  <c r="BV369" i="12"/>
  <c r="BU369" i="12"/>
  <c r="BD369" i="12" s="1"/>
  <c r="BT369" i="12"/>
  <c r="BS369" i="12"/>
  <c r="BR369" i="12"/>
  <c r="BQ369" i="12"/>
  <c r="BP369" i="12"/>
  <c r="BO369" i="12"/>
  <c r="CA368" i="12"/>
  <c r="BZ368" i="12"/>
  <c r="BY368" i="12"/>
  <c r="BX368" i="12"/>
  <c r="BW368" i="12"/>
  <c r="BV368" i="12"/>
  <c r="BU368" i="12"/>
  <c r="BD368" i="12" s="1"/>
  <c r="BT368" i="12"/>
  <c r="BS368" i="12"/>
  <c r="BR368" i="12"/>
  <c r="BQ368" i="12"/>
  <c r="BP368" i="12"/>
  <c r="BO368" i="12"/>
  <c r="CA367" i="12"/>
  <c r="BZ367" i="12"/>
  <c r="BY367" i="12"/>
  <c r="BX367" i="12"/>
  <c r="BW367" i="12"/>
  <c r="BV367" i="12"/>
  <c r="BU367" i="12"/>
  <c r="BD367" i="12" s="1"/>
  <c r="BT367" i="12"/>
  <c r="BS367" i="12"/>
  <c r="BR367" i="12"/>
  <c r="BQ367" i="12"/>
  <c r="BP367" i="12"/>
  <c r="BO367" i="12"/>
  <c r="CA366" i="12"/>
  <c r="BZ366" i="12"/>
  <c r="BY366" i="12"/>
  <c r="BX366" i="12"/>
  <c r="BW366" i="12"/>
  <c r="BV366" i="12"/>
  <c r="BU366" i="12"/>
  <c r="BD366" i="12" s="1"/>
  <c r="BT366" i="12"/>
  <c r="BS366" i="12"/>
  <c r="BR366" i="12"/>
  <c r="BQ366" i="12"/>
  <c r="BP366" i="12"/>
  <c r="BO366" i="12"/>
  <c r="CA365" i="12"/>
  <c r="BZ365" i="12"/>
  <c r="BY365" i="12"/>
  <c r="BX365" i="12"/>
  <c r="BW365" i="12"/>
  <c r="BV365" i="12"/>
  <c r="BU365" i="12"/>
  <c r="BD365" i="12" s="1"/>
  <c r="BT365" i="12"/>
  <c r="BS365" i="12"/>
  <c r="BR365" i="12"/>
  <c r="BQ365" i="12"/>
  <c r="BP365" i="12"/>
  <c r="BO365" i="12"/>
  <c r="CA364" i="12"/>
  <c r="BZ364" i="12"/>
  <c r="BY364" i="12"/>
  <c r="BX364" i="12"/>
  <c r="BW364" i="12"/>
  <c r="BV364" i="12"/>
  <c r="BU364" i="12"/>
  <c r="BD364" i="12" s="1"/>
  <c r="BT364" i="12"/>
  <c r="BS364" i="12"/>
  <c r="BR364" i="12"/>
  <c r="BQ364" i="12"/>
  <c r="BP364" i="12"/>
  <c r="BO364" i="12"/>
  <c r="CA363" i="12"/>
  <c r="BZ363" i="12"/>
  <c r="BY363" i="12"/>
  <c r="BX363" i="12"/>
  <c r="BW363" i="12"/>
  <c r="BV363" i="12"/>
  <c r="BU363" i="12"/>
  <c r="BD363" i="12" s="1"/>
  <c r="BT363" i="12"/>
  <c r="BS363" i="12"/>
  <c r="BR363" i="12"/>
  <c r="BQ363" i="12"/>
  <c r="BP363" i="12"/>
  <c r="BO363" i="12"/>
  <c r="CA362" i="12"/>
  <c r="BZ362" i="12"/>
  <c r="BY362" i="12"/>
  <c r="BX362" i="12"/>
  <c r="BW362" i="12"/>
  <c r="BV362" i="12"/>
  <c r="BU362" i="12"/>
  <c r="BD362" i="12" s="1"/>
  <c r="BT362" i="12"/>
  <c r="BS362" i="12"/>
  <c r="BR362" i="12"/>
  <c r="BQ362" i="12"/>
  <c r="BP362" i="12"/>
  <c r="BO362" i="12"/>
  <c r="CA361" i="12"/>
  <c r="BZ361" i="12"/>
  <c r="BY361" i="12"/>
  <c r="BX361" i="12"/>
  <c r="BW361" i="12"/>
  <c r="BV361" i="12"/>
  <c r="BU361" i="12"/>
  <c r="BD361" i="12" s="1"/>
  <c r="BT361" i="12"/>
  <c r="BS361" i="12"/>
  <c r="BR361" i="12"/>
  <c r="BQ361" i="12"/>
  <c r="BP361" i="12"/>
  <c r="BO361" i="12"/>
  <c r="CA360" i="12"/>
  <c r="BZ360" i="12"/>
  <c r="BY360" i="12"/>
  <c r="BX360" i="12"/>
  <c r="BW360" i="12"/>
  <c r="BV360" i="12"/>
  <c r="BU360" i="12"/>
  <c r="BD360" i="12" s="1"/>
  <c r="BT360" i="12"/>
  <c r="BS360" i="12"/>
  <c r="BR360" i="12"/>
  <c r="BQ360" i="12"/>
  <c r="BP360" i="12"/>
  <c r="BO360" i="12"/>
  <c r="CA359" i="12"/>
  <c r="BZ359" i="12"/>
  <c r="BY359" i="12"/>
  <c r="BX359" i="12"/>
  <c r="BW359" i="12"/>
  <c r="BV359" i="12"/>
  <c r="BU359" i="12"/>
  <c r="BD359" i="12" s="1"/>
  <c r="BT359" i="12"/>
  <c r="BS359" i="12"/>
  <c r="BR359" i="12"/>
  <c r="BQ359" i="12"/>
  <c r="BP359" i="12"/>
  <c r="BO359" i="12"/>
  <c r="CA358" i="12"/>
  <c r="BZ358" i="12"/>
  <c r="BY358" i="12"/>
  <c r="BX358" i="12"/>
  <c r="BW358" i="12"/>
  <c r="BV358" i="12"/>
  <c r="BU358" i="12"/>
  <c r="BD358" i="12" s="1"/>
  <c r="BT358" i="12"/>
  <c r="BS358" i="12"/>
  <c r="BR358" i="12"/>
  <c r="BQ358" i="12"/>
  <c r="BP358" i="12"/>
  <c r="BO358" i="12"/>
  <c r="CA357" i="12"/>
  <c r="BZ357" i="12"/>
  <c r="BY357" i="12"/>
  <c r="BX357" i="12"/>
  <c r="BW357" i="12"/>
  <c r="BV357" i="12"/>
  <c r="BU357" i="12"/>
  <c r="BD357" i="12" s="1"/>
  <c r="BT357" i="12"/>
  <c r="BS357" i="12"/>
  <c r="BR357" i="12"/>
  <c r="BQ357" i="12"/>
  <c r="BP357" i="12"/>
  <c r="BO357" i="12"/>
  <c r="CA356" i="12"/>
  <c r="BZ356" i="12"/>
  <c r="BY356" i="12"/>
  <c r="BX356" i="12"/>
  <c r="BW356" i="12"/>
  <c r="BV356" i="12"/>
  <c r="BU356" i="12"/>
  <c r="BD356" i="12" s="1"/>
  <c r="BT356" i="12"/>
  <c r="BS356" i="12"/>
  <c r="BR356" i="12"/>
  <c r="BQ356" i="12"/>
  <c r="BP356" i="12"/>
  <c r="BO356" i="12"/>
  <c r="CA355" i="12"/>
  <c r="BZ355" i="12"/>
  <c r="BY355" i="12"/>
  <c r="BX355" i="12"/>
  <c r="BW355" i="12"/>
  <c r="BV355" i="12"/>
  <c r="BU355" i="12"/>
  <c r="BD355" i="12" s="1"/>
  <c r="BT355" i="12"/>
  <c r="BS355" i="12"/>
  <c r="BR355" i="12"/>
  <c r="BQ355" i="12"/>
  <c r="BP355" i="12"/>
  <c r="BO355" i="12"/>
  <c r="CA354" i="12"/>
  <c r="BZ354" i="12"/>
  <c r="BY354" i="12"/>
  <c r="BX354" i="12"/>
  <c r="BW354" i="12"/>
  <c r="BV354" i="12"/>
  <c r="BU354" i="12"/>
  <c r="BD354" i="12" s="1"/>
  <c r="BT354" i="12"/>
  <c r="BS354" i="12"/>
  <c r="BR354" i="12"/>
  <c r="BQ354" i="12"/>
  <c r="BP354" i="12"/>
  <c r="BO354" i="12"/>
  <c r="CA353" i="12"/>
  <c r="BZ353" i="12"/>
  <c r="BY353" i="12"/>
  <c r="BX353" i="12"/>
  <c r="BW353" i="12"/>
  <c r="BV353" i="12"/>
  <c r="BU353" i="12"/>
  <c r="BD353" i="12" s="1"/>
  <c r="BT353" i="12"/>
  <c r="BS353" i="12"/>
  <c r="BR353" i="12"/>
  <c r="BQ353" i="12"/>
  <c r="BP353" i="12"/>
  <c r="BO353" i="12"/>
  <c r="CA352" i="12"/>
  <c r="BZ352" i="12"/>
  <c r="BY352" i="12"/>
  <c r="BX352" i="12"/>
  <c r="BW352" i="12"/>
  <c r="BV352" i="12"/>
  <c r="BU352" i="12"/>
  <c r="BD352" i="12" s="1"/>
  <c r="BT352" i="12"/>
  <c r="BS352" i="12"/>
  <c r="BR352" i="12"/>
  <c r="BQ352" i="12"/>
  <c r="BP352" i="12"/>
  <c r="BO352" i="12"/>
  <c r="CA351" i="12"/>
  <c r="BZ351" i="12"/>
  <c r="BY351" i="12"/>
  <c r="BX351" i="12"/>
  <c r="BW351" i="12"/>
  <c r="BV351" i="12"/>
  <c r="BU351" i="12"/>
  <c r="BD351" i="12" s="1"/>
  <c r="BT351" i="12"/>
  <c r="BS351" i="12"/>
  <c r="BR351" i="12"/>
  <c r="BQ351" i="12"/>
  <c r="BP351" i="12"/>
  <c r="BO351" i="12"/>
  <c r="CA350" i="12"/>
  <c r="BZ350" i="12"/>
  <c r="BY350" i="12"/>
  <c r="BX350" i="12"/>
  <c r="BW350" i="12"/>
  <c r="BV350" i="12"/>
  <c r="BU350" i="12"/>
  <c r="BD350" i="12" s="1"/>
  <c r="BT350" i="12"/>
  <c r="BS350" i="12"/>
  <c r="BR350" i="12"/>
  <c r="BQ350" i="12"/>
  <c r="BP350" i="12"/>
  <c r="BO350" i="12"/>
  <c r="CA349" i="12"/>
  <c r="BZ349" i="12"/>
  <c r="BY349" i="12"/>
  <c r="BX349" i="12"/>
  <c r="BW349" i="12"/>
  <c r="BV349" i="12"/>
  <c r="BU349" i="12"/>
  <c r="BD349" i="12" s="1"/>
  <c r="BT349" i="12"/>
  <c r="BS349" i="12"/>
  <c r="BR349" i="12"/>
  <c r="BQ349" i="12"/>
  <c r="BP349" i="12"/>
  <c r="BO349" i="12"/>
  <c r="CA348" i="12"/>
  <c r="BZ348" i="12"/>
  <c r="BY348" i="12"/>
  <c r="BX348" i="12"/>
  <c r="BW348" i="12"/>
  <c r="BV348" i="12"/>
  <c r="BU348" i="12"/>
  <c r="BD348" i="12" s="1"/>
  <c r="BT348" i="12"/>
  <c r="BS348" i="12"/>
  <c r="BR348" i="12"/>
  <c r="BQ348" i="12"/>
  <c r="BP348" i="12"/>
  <c r="BO348" i="12"/>
  <c r="CA347" i="12"/>
  <c r="BZ347" i="12"/>
  <c r="BY347" i="12"/>
  <c r="BX347" i="12"/>
  <c r="BW347" i="12"/>
  <c r="BV347" i="12"/>
  <c r="BU347" i="12"/>
  <c r="BD347" i="12" s="1"/>
  <c r="BT347" i="12"/>
  <c r="BS347" i="12"/>
  <c r="BR347" i="12"/>
  <c r="BQ347" i="12"/>
  <c r="BP347" i="12"/>
  <c r="BO347" i="12"/>
  <c r="CA346" i="12"/>
  <c r="BZ346" i="12"/>
  <c r="BY346" i="12"/>
  <c r="BX346" i="12"/>
  <c r="BW346" i="12"/>
  <c r="BV346" i="12"/>
  <c r="BU346" i="12"/>
  <c r="BD346" i="12" s="1"/>
  <c r="BT346" i="12"/>
  <c r="BS346" i="12"/>
  <c r="BR346" i="12"/>
  <c r="BQ346" i="12"/>
  <c r="BP346" i="12"/>
  <c r="BO346" i="12"/>
  <c r="CA345" i="12"/>
  <c r="BZ345" i="12"/>
  <c r="BY345" i="12"/>
  <c r="BX345" i="12"/>
  <c r="BW345" i="12"/>
  <c r="BV345" i="12"/>
  <c r="BU345" i="12"/>
  <c r="BD345" i="12" s="1"/>
  <c r="BT345" i="12"/>
  <c r="BS345" i="12"/>
  <c r="BR345" i="12"/>
  <c r="BQ345" i="12"/>
  <c r="BP345" i="12"/>
  <c r="BO345" i="12"/>
  <c r="CA344" i="12"/>
  <c r="BZ344" i="12"/>
  <c r="BY344" i="12"/>
  <c r="BX344" i="12"/>
  <c r="BW344" i="12"/>
  <c r="BV344" i="12"/>
  <c r="BU344" i="12"/>
  <c r="BD344" i="12" s="1"/>
  <c r="BT344" i="12"/>
  <c r="BS344" i="12"/>
  <c r="BR344" i="12"/>
  <c r="BQ344" i="12"/>
  <c r="BP344" i="12"/>
  <c r="BO344" i="12"/>
  <c r="CA343" i="12"/>
  <c r="BZ343" i="12"/>
  <c r="BY343" i="12"/>
  <c r="BX343" i="12"/>
  <c r="BW343" i="12"/>
  <c r="BV343" i="12"/>
  <c r="BU343" i="12"/>
  <c r="BD343" i="12" s="1"/>
  <c r="BT343" i="12"/>
  <c r="BS343" i="12"/>
  <c r="BR343" i="12"/>
  <c r="BQ343" i="12"/>
  <c r="BP343" i="12"/>
  <c r="BO343" i="12"/>
  <c r="CA342" i="12"/>
  <c r="BZ342" i="12"/>
  <c r="BY342" i="12"/>
  <c r="BX342" i="12"/>
  <c r="BW342" i="12"/>
  <c r="BV342" i="12"/>
  <c r="BU342" i="12"/>
  <c r="BD342" i="12" s="1"/>
  <c r="BT342" i="12"/>
  <c r="BS342" i="12"/>
  <c r="BR342" i="12"/>
  <c r="BQ342" i="12"/>
  <c r="BP342" i="12"/>
  <c r="BO342" i="12"/>
  <c r="CA341" i="12"/>
  <c r="BZ341" i="12"/>
  <c r="BY341" i="12"/>
  <c r="BX341" i="12"/>
  <c r="BW341" i="12"/>
  <c r="BV341" i="12"/>
  <c r="BU341" i="12"/>
  <c r="BD341" i="12" s="1"/>
  <c r="BT341" i="12"/>
  <c r="BS341" i="12"/>
  <c r="BR341" i="12"/>
  <c r="BQ341" i="12"/>
  <c r="BP341" i="12"/>
  <c r="BO341" i="12"/>
  <c r="CA340" i="12"/>
  <c r="BZ340" i="12"/>
  <c r="BY340" i="12"/>
  <c r="BX340" i="12"/>
  <c r="BW340" i="12"/>
  <c r="BV340" i="12"/>
  <c r="BU340" i="12"/>
  <c r="BD340" i="12" s="1"/>
  <c r="BT340" i="12"/>
  <c r="BS340" i="12"/>
  <c r="BR340" i="12"/>
  <c r="BQ340" i="12"/>
  <c r="BP340" i="12"/>
  <c r="BO340" i="12"/>
  <c r="CA339" i="12"/>
  <c r="BZ339" i="12"/>
  <c r="BY339" i="12"/>
  <c r="BX339" i="12"/>
  <c r="BW339" i="12"/>
  <c r="BV339" i="12"/>
  <c r="BU339" i="12"/>
  <c r="BD339" i="12" s="1"/>
  <c r="BT339" i="12"/>
  <c r="BS339" i="12"/>
  <c r="BR339" i="12"/>
  <c r="BQ339" i="12"/>
  <c r="BP339" i="12"/>
  <c r="BO339" i="12"/>
  <c r="CA338" i="12"/>
  <c r="BZ338" i="12"/>
  <c r="BY338" i="12"/>
  <c r="BX338" i="12"/>
  <c r="BW338" i="12"/>
  <c r="BV338" i="12"/>
  <c r="BU338" i="12"/>
  <c r="BD338" i="12" s="1"/>
  <c r="BT338" i="12"/>
  <c r="BS338" i="12"/>
  <c r="BR338" i="12"/>
  <c r="BQ338" i="12"/>
  <c r="BP338" i="12"/>
  <c r="BO338" i="12"/>
  <c r="CA337" i="12"/>
  <c r="BZ337" i="12"/>
  <c r="BY337" i="12"/>
  <c r="BX337" i="12"/>
  <c r="BW337" i="12"/>
  <c r="BV337" i="12"/>
  <c r="BU337" i="12"/>
  <c r="BD337" i="12" s="1"/>
  <c r="BT337" i="12"/>
  <c r="BS337" i="12"/>
  <c r="BR337" i="12"/>
  <c r="BQ337" i="12"/>
  <c r="BP337" i="12"/>
  <c r="BO337" i="12"/>
  <c r="CA336" i="12"/>
  <c r="BZ336" i="12"/>
  <c r="BY336" i="12"/>
  <c r="BX336" i="12"/>
  <c r="BW336" i="12"/>
  <c r="BV336" i="12"/>
  <c r="BU336" i="12"/>
  <c r="BD336" i="12" s="1"/>
  <c r="BT336" i="12"/>
  <c r="BS336" i="12"/>
  <c r="BR336" i="12"/>
  <c r="BQ336" i="12"/>
  <c r="BP336" i="12"/>
  <c r="BO336" i="12"/>
  <c r="CA335" i="12"/>
  <c r="BZ335" i="12"/>
  <c r="BY335" i="12"/>
  <c r="BX335" i="12"/>
  <c r="BW335" i="12"/>
  <c r="BV335" i="12"/>
  <c r="BU335" i="12"/>
  <c r="BD335" i="12" s="1"/>
  <c r="BT335" i="12"/>
  <c r="BS335" i="12"/>
  <c r="BR335" i="12"/>
  <c r="BQ335" i="12"/>
  <c r="BP335" i="12"/>
  <c r="BO335" i="12"/>
  <c r="CA334" i="12"/>
  <c r="BZ334" i="12"/>
  <c r="BY334" i="12"/>
  <c r="BX334" i="12"/>
  <c r="BW334" i="12"/>
  <c r="BV334" i="12"/>
  <c r="BU334" i="12"/>
  <c r="BD334" i="12" s="1"/>
  <c r="BT334" i="12"/>
  <c r="BS334" i="12"/>
  <c r="BR334" i="12"/>
  <c r="BQ334" i="12"/>
  <c r="BP334" i="12"/>
  <c r="BO334" i="12"/>
  <c r="CA333" i="12"/>
  <c r="BZ333" i="12"/>
  <c r="BY333" i="12"/>
  <c r="BX333" i="12"/>
  <c r="BW333" i="12"/>
  <c r="BV333" i="12"/>
  <c r="BU333" i="12"/>
  <c r="BD333" i="12" s="1"/>
  <c r="BT333" i="12"/>
  <c r="BS333" i="12"/>
  <c r="BR333" i="12"/>
  <c r="BQ333" i="12"/>
  <c r="BP333" i="12"/>
  <c r="BO333" i="12"/>
  <c r="CA332" i="12"/>
  <c r="BZ332" i="12"/>
  <c r="BY332" i="12"/>
  <c r="BX332" i="12"/>
  <c r="BW332" i="12"/>
  <c r="BV332" i="12"/>
  <c r="BU332" i="12"/>
  <c r="BD332" i="12" s="1"/>
  <c r="BT332" i="12"/>
  <c r="BS332" i="12"/>
  <c r="BR332" i="12"/>
  <c r="BQ332" i="12"/>
  <c r="BP332" i="12"/>
  <c r="BO332" i="12"/>
  <c r="CA331" i="12"/>
  <c r="BZ331" i="12"/>
  <c r="BY331" i="12"/>
  <c r="BX331" i="12"/>
  <c r="BW331" i="12"/>
  <c r="BV331" i="12"/>
  <c r="BU331" i="12"/>
  <c r="BD331" i="12" s="1"/>
  <c r="BT331" i="12"/>
  <c r="BS331" i="12"/>
  <c r="BR331" i="12"/>
  <c r="BQ331" i="12"/>
  <c r="BP331" i="12"/>
  <c r="BO331" i="12"/>
  <c r="CA330" i="12"/>
  <c r="BZ330" i="12"/>
  <c r="BY330" i="12"/>
  <c r="BX330" i="12"/>
  <c r="BW330" i="12"/>
  <c r="BV330" i="12"/>
  <c r="BU330" i="12"/>
  <c r="BD330" i="12" s="1"/>
  <c r="BT330" i="12"/>
  <c r="BS330" i="12"/>
  <c r="BR330" i="12"/>
  <c r="BQ330" i="12"/>
  <c r="BP330" i="12"/>
  <c r="BO330" i="12"/>
  <c r="CA329" i="12"/>
  <c r="BZ329" i="12"/>
  <c r="BY329" i="12"/>
  <c r="BX329" i="12"/>
  <c r="BW329" i="12"/>
  <c r="BV329" i="12"/>
  <c r="BU329" i="12"/>
  <c r="BD329" i="12" s="1"/>
  <c r="BT329" i="12"/>
  <c r="BS329" i="12"/>
  <c r="BR329" i="12"/>
  <c r="BQ329" i="12"/>
  <c r="BP329" i="12"/>
  <c r="BO329" i="12"/>
  <c r="CA328" i="12"/>
  <c r="BZ328" i="12"/>
  <c r="BY328" i="12"/>
  <c r="BX328" i="12"/>
  <c r="BW328" i="12"/>
  <c r="BV328" i="12"/>
  <c r="BU328" i="12"/>
  <c r="BD328" i="12" s="1"/>
  <c r="BT328" i="12"/>
  <c r="BS328" i="12"/>
  <c r="BR328" i="12"/>
  <c r="BQ328" i="12"/>
  <c r="BP328" i="12"/>
  <c r="BO328" i="12"/>
  <c r="CA327" i="12"/>
  <c r="BZ327" i="12"/>
  <c r="BY327" i="12"/>
  <c r="BX327" i="12"/>
  <c r="BW327" i="12"/>
  <c r="BV327" i="12"/>
  <c r="BU327" i="12"/>
  <c r="BD327" i="12" s="1"/>
  <c r="BT327" i="12"/>
  <c r="BS327" i="12"/>
  <c r="BR327" i="12"/>
  <c r="BQ327" i="12"/>
  <c r="BP327" i="12"/>
  <c r="BO327" i="12"/>
  <c r="CA326" i="12"/>
  <c r="BZ326" i="12"/>
  <c r="BY326" i="12"/>
  <c r="BX326" i="12"/>
  <c r="BW326" i="12"/>
  <c r="BV326" i="12"/>
  <c r="BU326" i="12"/>
  <c r="BD326" i="12" s="1"/>
  <c r="BT326" i="12"/>
  <c r="BS326" i="12"/>
  <c r="BR326" i="12"/>
  <c r="BQ326" i="12"/>
  <c r="BP326" i="12"/>
  <c r="BO326" i="12"/>
  <c r="CA325" i="12"/>
  <c r="BZ325" i="12"/>
  <c r="BY325" i="12"/>
  <c r="BX325" i="12"/>
  <c r="BW325" i="12"/>
  <c r="BV325" i="12"/>
  <c r="BU325" i="12"/>
  <c r="BD325" i="12" s="1"/>
  <c r="BT325" i="12"/>
  <c r="BS325" i="12"/>
  <c r="BR325" i="12"/>
  <c r="BQ325" i="12"/>
  <c r="BP325" i="12"/>
  <c r="BO325" i="12"/>
  <c r="CA324" i="12"/>
  <c r="BZ324" i="12"/>
  <c r="BY324" i="12"/>
  <c r="BX324" i="12"/>
  <c r="BW324" i="12"/>
  <c r="BV324" i="12"/>
  <c r="BU324" i="12"/>
  <c r="BD324" i="12" s="1"/>
  <c r="BT324" i="12"/>
  <c r="BS324" i="12"/>
  <c r="BR324" i="12"/>
  <c r="BQ324" i="12"/>
  <c r="BP324" i="12"/>
  <c r="BO324" i="12"/>
  <c r="CA323" i="12"/>
  <c r="BZ323" i="12"/>
  <c r="BY323" i="12"/>
  <c r="BX323" i="12"/>
  <c r="BW323" i="12"/>
  <c r="BV323" i="12"/>
  <c r="BU323" i="12"/>
  <c r="BD323" i="12" s="1"/>
  <c r="BT323" i="12"/>
  <c r="BS323" i="12"/>
  <c r="BR323" i="12"/>
  <c r="BQ323" i="12"/>
  <c r="BP323" i="12"/>
  <c r="BO323" i="12"/>
  <c r="CA322" i="12"/>
  <c r="BZ322" i="12"/>
  <c r="BY322" i="12"/>
  <c r="BX322" i="12"/>
  <c r="BW322" i="12"/>
  <c r="BV322" i="12"/>
  <c r="BU322" i="12"/>
  <c r="BD322" i="12" s="1"/>
  <c r="BT322" i="12"/>
  <c r="BS322" i="12"/>
  <c r="BR322" i="12"/>
  <c r="BQ322" i="12"/>
  <c r="BP322" i="12"/>
  <c r="BO322" i="12"/>
  <c r="CA321" i="12"/>
  <c r="BZ321" i="12"/>
  <c r="BY321" i="12"/>
  <c r="BX321" i="12"/>
  <c r="BW321" i="12"/>
  <c r="BV321" i="12"/>
  <c r="BU321" i="12"/>
  <c r="BD321" i="12" s="1"/>
  <c r="BT321" i="12"/>
  <c r="BS321" i="12"/>
  <c r="BR321" i="12"/>
  <c r="BQ321" i="12"/>
  <c r="BP321" i="12"/>
  <c r="BO321" i="12"/>
  <c r="CA320" i="12"/>
  <c r="BZ320" i="12"/>
  <c r="BY320" i="12"/>
  <c r="BX320" i="12"/>
  <c r="BW320" i="12"/>
  <c r="BV320" i="12"/>
  <c r="BU320" i="12"/>
  <c r="BD320" i="12" s="1"/>
  <c r="BT320" i="12"/>
  <c r="BS320" i="12"/>
  <c r="BR320" i="12"/>
  <c r="BQ320" i="12"/>
  <c r="BP320" i="12"/>
  <c r="BO320" i="12"/>
  <c r="CA319" i="12"/>
  <c r="BZ319" i="12"/>
  <c r="BY319" i="12"/>
  <c r="BX319" i="12"/>
  <c r="BW319" i="12"/>
  <c r="BV319" i="12"/>
  <c r="BU319" i="12"/>
  <c r="BD319" i="12" s="1"/>
  <c r="BT319" i="12"/>
  <c r="BS319" i="12"/>
  <c r="BR319" i="12"/>
  <c r="BQ319" i="12"/>
  <c r="BP319" i="12"/>
  <c r="BO319" i="12"/>
  <c r="CA318" i="12"/>
  <c r="BZ318" i="12"/>
  <c r="BY318" i="12"/>
  <c r="BX318" i="12"/>
  <c r="BW318" i="12"/>
  <c r="BV318" i="12"/>
  <c r="BU318" i="12"/>
  <c r="BD318" i="12" s="1"/>
  <c r="BT318" i="12"/>
  <c r="BS318" i="12"/>
  <c r="BR318" i="12"/>
  <c r="BQ318" i="12"/>
  <c r="BP318" i="12"/>
  <c r="BO318" i="12"/>
  <c r="CA317" i="12"/>
  <c r="BZ317" i="12"/>
  <c r="BY317" i="12"/>
  <c r="BX317" i="12"/>
  <c r="BW317" i="12"/>
  <c r="BV317" i="12"/>
  <c r="BU317" i="12"/>
  <c r="BD317" i="12" s="1"/>
  <c r="BT317" i="12"/>
  <c r="BS317" i="12"/>
  <c r="BR317" i="12"/>
  <c r="BQ317" i="12"/>
  <c r="BP317" i="12"/>
  <c r="BO317" i="12"/>
  <c r="CA316" i="12"/>
  <c r="BZ316" i="12"/>
  <c r="BY316" i="12"/>
  <c r="BX316" i="12"/>
  <c r="BW316" i="12"/>
  <c r="BV316" i="12"/>
  <c r="BU316" i="12"/>
  <c r="BD316" i="12" s="1"/>
  <c r="BT316" i="12"/>
  <c r="BS316" i="12"/>
  <c r="BR316" i="12"/>
  <c r="BQ316" i="12"/>
  <c r="BP316" i="12"/>
  <c r="BO316" i="12"/>
  <c r="CA315" i="12"/>
  <c r="BZ315" i="12"/>
  <c r="BY315" i="12"/>
  <c r="BX315" i="12"/>
  <c r="BW315" i="12"/>
  <c r="BV315" i="12"/>
  <c r="BU315" i="12"/>
  <c r="BD315" i="12" s="1"/>
  <c r="BT315" i="12"/>
  <c r="BS315" i="12"/>
  <c r="BR315" i="12"/>
  <c r="BQ315" i="12"/>
  <c r="BP315" i="12"/>
  <c r="BO315" i="12"/>
  <c r="CA314" i="12"/>
  <c r="BZ314" i="12"/>
  <c r="BY314" i="12"/>
  <c r="BX314" i="12"/>
  <c r="BW314" i="12"/>
  <c r="BV314" i="12"/>
  <c r="BU314" i="12"/>
  <c r="BD314" i="12" s="1"/>
  <c r="BT314" i="12"/>
  <c r="BS314" i="12"/>
  <c r="BR314" i="12"/>
  <c r="BQ314" i="12"/>
  <c r="BP314" i="12"/>
  <c r="BO314" i="12"/>
  <c r="CA313" i="12"/>
  <c r="BZ313" i="12"/>
  <c r="BY313" i="12"/>
  <c r="BX313" i="12"/>
  <c r="BW313" i="12"/>
  <c r="BV313" i="12"/>
  <c r="BU313" i="12"/>
  <c r="BD313" i="12" s="1"/>
  <c r="BT313" i="12"/>
  <c r="BS313" i="12"/>
  <c r="BR313" i="12"/>
  <c r="BQ313" i="12"/>
  <c r="BP313" i="12"/>
  <c r="BO313" i="12"/>
  <c r="CA312" i="12"/>
  <c r="BZ312" i="12"/>
  <c r="BY312" i="12"/>
  <c r="BX312" i="12"/>
  <c r="BW312" i="12"/>
  <c r="BV312" i="12"/>
  <c r="BU312" i="12"/>
  <c r="BD312" i="12" s="1"/>
  <c r="BT312" i="12"/>
  <c r="BS312" i="12"/>
  <c r="BR312" i="12"/>
  <c r="BQ312" i="12"/>
  <c r="BP312" i="12"/>
  <c r="BO312" i="12"/>
  <c r="CA311" i="12"/>
  <c r="BZ311" i="12"/>
  <c r="BY311" i="12"/>
  <c r="BX311" i="12"/>
  <c r="BW311" i="12"/>
  <c r="BV311" i="12"/>
  <c r="BU311" i="12"/>
  <c r="BD311" i="12" s="1"/>
  <c r="BT311" i="12"/>
  <c r="BS311" i="12"/>
  <c r="BR311" i="12"/>
  <c r="BQ311" i="12"/>
  <c r="BP311" i="12"/>
  <c r="BO311" i="12"/>
  <c r="CA310" i="12"/>
  <c r="BZ310" i="12"/>
  <c r="BY310" i="12"/>
  <c r="BX310" i="12"/>
  <c r="BW310" i="12"/>
  <c r="BV310" i="12"/>
  <c r="BU310" i="12"/>
  <c r="BD310" i="12" s="1"/>
  <c r="BT310" i="12"/>
  <c r="BS310" i="12"/>
  <c r="BR310" i="12"/>
  <c r="BQ310" i="12"/>
  <c r="BP310" i="12"/>
  <c r="BO310" i="12"/>
  <c r="CA309" i="12"/>
  <c r="BZ309" i="12"/>
  <c r="BY309" i="12"/>
  <c r="BX309" i="12"/>
  <c r="BW309" i="12"/>
  <c r="BV309" i="12"/>
  <c r="BU309" i="12"/>
  <c r="BD309" i="12" s="1"/>
  <c r="BT309" i="12"/>
  <c r="BS309" i="12"/>
  <c r="BR309" i="12"/>
  <c r="BQ309" i="12"/>
  <c r="BP309" i="12"/>
  <c r="BO309" i="12"/>
  <c r="CA308" i="12"/>
  <c r="BZ308" i="12"/>
  <c r="BY308" i="12"/>
  <c r="BX308" i="12"/>
  <c r="BW308" i="12"/>
  <c r="BV308" i="12"/>
  <c r="BU308" i="12"/>
  <c r="BD308" i="12" s="1"/>
  <c r="BT308" i="12"/>
  <c r="BS308" i="12"/>
  <c r="BR308" i="12"/>
  <c r="BQ308" i="12"/>
  <c r="BP308" i="12"/>
  <c r="BO308" i="12"/>
  <c r="CA307" i="12"/>
  <c r="BZ307" i="12"/>
  <c r="BY307" i="12"/>
  <c r="BX307" i="12"/>
  <c r="BW307" i="12"/>
  <c r="BV307" i="12"/>
  <c r="BU307" i="12"/>
  <c r="BD307" i="12" s="1"/>
  <c r="BT307" i="12"/>
  <c r="BS307" i="12"/>
  <c r="BR307" i="12"/>
  <c r="BQ307" i="12"/>
  <c r="BP307" i="12"/>
  <c r="BO307" i="12"/>
  <c r="CA306" i="12"/>
  <c r="BZ306" i="12"/>
  <c r="BY306" i="12"/>
  <c r="BX306" i="12"/>
  <c r="BW306" i="12"/>
  <c r="BV306" i="12"/>
  <c r="BU306" i="12"/>
  <c r="BD306" i="12" s="1"/>
  <c r="BT306" i="12"/>
  <c r="BS306" i="12"/>
  <c r="BR306" i="12"/>
  <c r="BQ306" i="12"/>
  <c r="BP306" i="12"/>
  <c r="BO306" i="12"/>
  <c r="CA305" i="12"/>
  <c r="BZ305" i="12"/>
  <c r="BY305" i="12"/>
  <c r="BX305" i="12"/>
  <c r="BW305" i="12"/>
  <c r="BV305" i="12"/>
  <c r="BU305" i="12"/>
  <c r="BD305" i="12" s="1"/>
  <c r="BT305" i="12"/>
  <c r="BS305" i="12"/>
  <c r="BR305" i="12"/>
  <c r="BQ305" i="12"/>
  <c r="BP305" i="12"/>
  <c r="BO305" i="12"/>
  <c r="CA304" i="12"/>
  <c r="BZ304" i="12"/>
  <c r="BY304" i="12"/>
  <c r="BX304" i="12"/>
  <c r="BW304" i="12"/>
  <c r="BV304" i="12"/>
  <c r="BU304" i="12"/>
  <c r="BD304" i="12" s="1"/>
  <c r="BT304" i="12"/>
  <c r="BS304" i="12"/>
  <c r="BR304" i="12"/>
  <c r="BQ304" i="12"/>
  <c r="BP304" i="12"/>
  <c r="BO304" i="12"/>
  <c r="CA303" i="12"/>
  <c r="BZ303" i="12"/>
  <c r="BY303" i="12"/>
  <c r="BX303" i="12"/>
  <c r="BW303" i="12"/>
  <c r="BV303" i="12"/>
  <c r="BU303" i="12"/>
  <c r="BD303" i="12" s="1"/>
  <c r="BT303" i="12"/>
  <c r="BS303" i="12"/>
  <c r="BR303" i="12"/>
  <c r="BQ303" i="12"/>
  <c r="BP303" i="12"/>
  <c r="BO303" i="12"/>
  <c r="CA302" i="12"/>
  <c r="BZ302" i="12"/>
  <c r="BY302" i="12"/>
  <c r="BX302" i="12"/>
  <c r="BW302" i="12"/>
  <c r="BV302" i="12"/>
  <c r="BU302" i="12"/>
  <c r="BD302" i="12" s="1"/>
  <c r="BT302" i="12"/>
  <c r="BS302" i="12"/>
  <c r="BR302" i="12"/>
  <c r="BQ302" i="12"/>
  <c r="BP302" i="12"/>
  <c r="BO302" i="12"/>
  <c r="CA301" i="12"/>
  <c r="BZ301" i="12"/>
  <c r="BY301" i="12"/>
  <c r="BX301" i="12"/>
  <c r="BW301" i="12"/>
  <c r="BV301" i="12"/>
  <c r="BU301" i="12"/>
  <c r="BD301" i="12" s="1"/>
  <c r="BT301" i="12"/>
  <c r="BS301" i="12"/>
  <c r="BR301" i="12"/>
  <c r="BQ301" i="12"/>
  <c r="BP301" i="12"/>
  <c r="BO301" i="12"/>
  <c r="CA300" i="12"/>
  <c r="BZ300" i="12"/>
  <c r="BY300" i="12"/>
  <c r="BX300" i="12"/>
  <c r="BW300" i="12"/>
  <c r="BV300" i="12"/>
  <c r="BU300" i="12"/>
  <c r="BD300" i="12" s="1"/>
  <c r="BT300" i="12"/>
  <c r="BS300" i="12"/>
  <c r="BR300" i="12"/>
  <c r="BQ300" i="12"/>
  <c r="BP300" i="12"/>
  <c r="BO300" i="12"/>
  <c r="CA299" i="12"/>
  <c r="BZ299" i="12"/>
  <c r="BY299" i="12"/>
  <c r="BX299" i="12"/>
  <c r="BW299" i="12"/>
  <c r="BV299" i="12"/>
  <c r="BU299" i="12"/>
  <c r="BD299" i="12" s="1"/>
  <c r="BT299" i="12"/>
  <c r="BS299" i="12"/>
  <c r="BR299" i="12"/>
  <c r="BQ299" i="12"/>
  <c r="BP299" i="12"/>
  <c r="BO299" i="12"/>
  <c r="CA298" i="12"/>
  <c r="BZ298" i="12"/>
  <c r="BY298" i="12"/>
  <c r="BX298" i="12"/>
  <c r="BW298" i="12"/>
  <c r="BV298" i="12"/>
  <c r="BU298" i="12"/>
  <c r="BD298" i="12" s="1"/>
  <c r="BT298" i="12"/>
  <c r="BS298" i="12"/>
  <c r="BR298" i="12"/>
  <c r="BQ298" i="12"/>
  <c r="BP298" i="12"/>
  <c r="BO298" i="12"/>
  <c r="CA297" i="12"/>
  <c r="BZ297" i="12"/>
  <c r="BY297" i="12"/>
  <c r="BX297" i="12"/>
  <c r="BW297" i="12"/>
  <c r="BV297" i="12"/>
  <c r="BU297" i="12"/>
  <c r="BD297" i="12" s="1"/>
  <c r="BT297" i="12"/>
  <c r="BS297" i="12"/>
  <c r="BR297" i="12"/>
  <c r="BQ297" i="12"/>
  <c r="BP297" i="12"/>
  <c r="BO297" i="12"/>
  <c r="CA296" i="12"/>
  <c r="BZ296" i="12"/>
  <c r="BY296" i="12"/>
  <c r="BX296" i="12"/>
  <c r="BW296" i="12"/>
  <c r="BV296" i="12"/>
  <c r="BU296" i="12"/>
  <c r="BD296" i="12" s="1"/>
  <c r="BT296" i="12"/>
  <c r="BS296" i="12"/>
  <c r="BR296" i="12"/>
  <c r="BQ296" i="12"/>
  <c r="BP296" i="12"/>
  <c r="BO296" i="12"/>
  <c r="CA295" i="12"/>
  <c r="BZ295" i="12"/>
  <c r="BY295" i="12"/>
  <c r="BX295" i="12"/>
  <c r="BW295" i="12"/>
  <c r="BV295" i="12"/>
  <c r="BU295" i="12"/>
  <c r="BD295" i="12" s="1"/>
  <c r="BT295" i="12"/>
  <c r="BS295" i="12"/>
  <c r="BR295" i="12"/>
  <c r="BQ295" i="12"/>
  <c r="BP295" i="12"/>
  <c r="BO295" i="12"/>
  <c r="CA294" i="12"/>
  <c r="BZ294" i="12"/>
  <c r="BY294" i="12"/>
  <c r="BX294" i="12"/>
  <c r="BW294" i="12"/>
  <c r="BV294" i="12"/>
  <c r="BU294" i="12"/>
  <c r="BD294" i="12" s="1"/>
  <c r="BT294" i="12"/>
  <c r="BS294" i="12"/>
  <c r="BR294" i="12"/>
  <c r="BQ294" i="12"/>
  <c r="BP294" i="12"/>
  <c r="BO294" i="12"/>
  <c r="CA293" i="12"/>
  <c r="BZ293" i="12"/>
  <c r="BY293" i="12"/>
  <c r="BX293" i="12"/>
  <c r="BW293" i="12"/>
  <c r="BV293" i="12"/>
  <c r="BU293" i="12"/>
  <c r="BD293" i="12" s="1"/>
  <c r="BT293" i="12"/>
  <c r="BS293" i="12"/>
  <c r="BR293" i="12"/>
  <c r="BQ293" i="12"/>
  <c r="BP293" i="12"/>
  <c r="BO293" i="12"/>
  <c r="CA292" i="12"/>
  <c r="BZ292" i="12"/>
  <c r="BY292" i="12"/>
  <c r="BX292" i="12"/>
  <c r="BW292" i="12"/>
  <c r="BV292" i="12"/>
  <c r="BU292" i="12"/>
  <c r="BD292" i="12" s="1"/>
  <c r="BT292" i="12"/>
  <c r="BS292" i="12"/>
  <c r="BR292" i="12"/>
  <c r="BQ292" i="12"/>
  <c r="BP292" i="12"/>
  <c r="BO292" i="12"/>
  <c r="CA291" i="12"/>
  <c r="BZ291" i="12"/>
  <c r="BY291" i="12"/>
  <c r="BX291" i="12"/>
  <c r="BW291" i="12"/>
  <c r="BV291" i="12"/>
  <c r="BU291" i="12"/>
  <c r="BD291" i="12" s="1"/>
  <c r="BT291" i="12"/>
  <c r="BS291" i="12"/>
  <c r="BR291" i="12"/>
  <c r="BQ291" i="12"/>
  <c r="BP291" i="12"/>
  <c r="BO291" i="12"/>
  <c r="CA290" i="12"/>
  <c r="BZ290" i="12"/>
  <c r="BY290" i="12"/>
  <c r="BX290" i="12"/>
  <c r="BW290" i="12"/>
  <c r="BV290" i="12"/>
  <c r="BU290" i="12"/>
  <c r="BD290" i="12" s="1"/>
  <c r="BT290" i="12"/>
  <c r="BS290" i="12"/>
  <c r="BR290" i="12"/>
  <c r="BQ290" i="12"/>
  <c r="BP290" i="12"/>
  <c r="BO290" i="12"/>
  <c r="CA289" i="12"/>
  <c r="BZ289" i="12"/>
  <c r="BY289" i="12"/>
  <c r="BX289" i="12"/>
  <c r="BW289" i="12"/>
  <c r="BV289" i="12"/>
  <c r="BU289" i="12"/>
  <c r="BD289" i="12" s="1"/>
  <c r="BT289" i="12"/>
  <c r="BS289" i="12"/>
  <c r="BR289" i="12"/>
  <c r="BQ289" i="12"/>
  <c r="BP289" i="12"/>
  <c r="BO289" i="12"/>
  <c r="CA288" i="12"/>
  <c r="BZ288" i="12"/>
  <c r="BY288" i="12"/>
  <c r="BX288" i="12"/>
  <c r="BW288" i="12"/>
  <c r="BV288" i="12"/>
  <c r="BU288" i="12"/>
  <c r="BD288" i="12" s="1"/>
  <c r="BT288" i="12"/>
  <c r="BS288" i="12"/>
  <c r="BR288" i="12"/>
  <c r="BQ288" i="12"/>
  <c r="BP288" i="12"/>
  <c r="BO288" i="12"/>
  <c r="CA287" i="12"/>
  <c r="BZ287" i="12"/>
  <c r="BY287" i="12"/>
  <c r="BX287" i="12"/>
  <c r="BW287" i="12"/>
  <c r="BV287" i="12"/>
  <c r="BU287" i="12"/>
  <c r="BD287" i="12" s="1"/>
  <c r="BT287" i="12"/>
  <c r="BS287" i="12"/>
  <c r="BR287" i="12"/>
  <c r="BQ287" i="12"/>
  <c r="BP287" i="12"/>
  <c r="BO287" i="12"/>
  <c r="CA286" i="12"/>
  <c r="BZ286" i="12"/>
  <c r="BY286" i="12"/>
  <c r="BX286" i="12"/>
  <c r="BW286" i="12"/>
  <c r="BV286" i="12"/>
  <c r="BU286" i="12"/>
  <c r="BD286" i="12" s="1"/>
  <c r="BT286" i="12"/>
  <c r="BS286" i="12"/>
  <c r="BR286" i="12"/>
  <c r="BQ286" i="12"/>
  <c r="BP286" i="12"/>
  <c r="BO286" i="12"/>
  <c r="CA285" i="12"/>
  <c r="BZ285" i="12"/>
  <c r="BY285" i="12"/>
  <c r="BX285" i="12"/>
  <c r="BW285" i="12"/>
  <c r="BV285" i="12"/>
  <c r="BU285" i="12"/>
  <c r="BD285" i="12" s="1"/>
  <c r="BT285" i="12"/>
  <c r="BS285" i="12"/>
  <c r="BR285" i="12"/>
  <c r="BQ285" i="12"/>
  <c r="BP285" i="12"/>
  <c r="BO285" i="12"/>
  <c r="CA284" i="12"/>
  <c r="BZ284" i="12"/>
  <c r="BY284" i="12"/>
  <c r="BX284" i="12"/>
  <c r="BW284" i="12"/>
  <c r="BV284" i="12"/>
  <c r="BU284" i="12"/>
  <c r="BD284" i="12" s="1"/>
  <c r="BT284" i="12"/>
  <c r="BS284" i="12"/>
  <c r="BR284" i="12"/>
  <c r="BQ284" i="12"/>
  <c r="BP284" i="12"/>
  <c r="BO284" i="12"/>
  <c r="CA283" i="12"/>
  <c r="BZ283" i="12"/>
  <c r="BY283" i="12"/>
  <c r="BX283" i="12"/>
  <c r="BW283" i="12"/>
  <c r="BV283" i="12"/>
  <c r="BU283" i="12"/>
  <c r="BD283" i="12" s="1"/>
  <c r="BT283" i="12"/>
  <c r="BS283" i="12"/>
  <c r="BR283" i="12"/>
  <c r="BQ283" i="12"/>
  <c r="BP283" i="12"/>
  <c r="BO283" i="12"/>
  <c r="CA282" i="12"/>
  <c r="BZ282" i="12"/>
  <c r="BY282" i="12"/>
  <c r="BX282" i="12"/>
  <c r="BW282" i="12"/>
  <c r="BV282" i="12"/>
  <c r="BU282" i="12"/>
  <c r="BD282" i="12" s="1"/>
  <c r="BT282" i="12"/>
  <c r="BS282" i="12"/>
  <c r="BR282" i="12"/>
  <c r="BQ282" i="12"/>
  <c r="BP282" i="12"/>
  <c r="BO282" i="12"/>
  <c r="CA281" i="12"/>
  <c r="BZ281" i="12"/>
  <c r="BY281" i="12"/>
  <c r="BX281" i="12"/>
  <c r="BW281" i="12"/>
  <c r="BV281" i="12"/>
  <c r="BU281" i="12"/>
  <c r="BD281" i="12" s="1"/>
  <c r="BT281" i="12"/>
  <c r="BS281" i="12"/>
  <c r="BR281" i="12"/>
  <c r="BQ281" i="12"/>
  <c r="BP281" i="12"/>
  <c r="BO281" i="12"/>
  <c r="CA280" i="12"/>
  <c r="BZ280" i="12"/>
  <c r="BY280" i="12"/>
  <c r="BX280" i="12"/>
  <c r="BW280" i="12"/>
  <c r="BV280" i="12"/>
  <c r="BU280" i="12"/>
  <c r="BD280" i="12" s="1"/>
  <c r="BT280" i="12"/>
  <c r="BS280" i="12"/>
  <c r="BR280" i="12"/>
  <c r="BQ280" i="12"/>
  <c r="BP280" i="12"/>
  <c r="BO280" i="12"/>
  <c r="CA279" i="12"/>
  <c r="BZ279" i="12"/>
  <c r="BY279" i="12"/>
  <c r="BX279" i="12"/>
  <c r="BW279" i="12"/>
  <c r="BV279" i="12"/>
  <c r="BU279" i="12"/>
  <c r="BD279" i="12" s="1"/>
  <c r="BT279" i="12"/>
  <c r="BS279" i="12"/>
  <c r="BR279" i="12"/>
  <c r="BQ279" i="12"/>
  <c r="BP279" i="12"/>
  <c r="BO279" i="12"/>
  <c r="CA278" i="12"/>
  <c r="BZ278" i="12"/>
  <c r="BY278" i="12"/>
  <c r="BX278" i="12"/>
  <c r="BW278" i="12"/>
  <c r="BV278" i="12"/>
  <c r="BU278" i="12"/>
  <c r="BD278" i="12" s="1"/>
  <c r="BT278" i="12"/>
  <c r="BS278" i="12"/>
  <c r="BR278" i="12"/>
  <c r="BQ278" i="12"/>
  <c r="BP278" i="12"/>
  <c r="BO278" i="12"/>
  <c r="CA277" i="12"/>
  <c r="BZ277" i="12"/>
  <c r="BY277" i="12"/>
  <c r="BX277" i="12"/>
  <c r="BW277" i="12"/>
  <c r="BV277" i="12"/>
  <c r="BU277" i="12"/>
  <c r="BD277" i="12" s="1"/>
  <c r="BT277" i="12"/>
  <c r="BS277" i="12"/>
  <c r="BR277" i="12"/>
  <c r="BQ277" i="12"/>
  <c r="BP277" i="12"/>
  <c r="BO277" i="12"/>
  <c r="CA276" i="12"/>
  <c r="BZ276" i="12"/>
  <c r="BY276" i="12"/>
  <c r="BX276" i="12"/>
  <c r="BW276" i="12"/>
  <c r="BV276" i="12"/>
  <c r="BU276" i="12"/>
  <c r="BD276" i="12" s="1"/>
  <c r="BT276" i="12"/>
  <c r="BS276" i="12"/>
  <c r="BR276" i="12"/>
  <c r="BQ276" i="12"/>
  <c r="BP276" i="12"/>
  <c r="BO276" i="12"/>
  <c r="CA275" i="12"/>
  <c r="BZ275" i="12"/>
  <c r="BY275" i="12"/>
  <c r="BX275" i="12"/>
  <c r="BW275" i="12"/>
  <c r="BV275" i="12"/>
  <c r="BU275" i="12"/>
  <c r="BD275" i="12" s="1"/>
  <c r="BT275" i="12"/>
  <c r="BS275" i="12"/>
  <c r="BR275" i="12"/>
  <c r="BQ275" i="12"/>
  <c r="BP275" i="12"/>
  <c r="BO275" i="12"/>
  <c r="CA274" i="12"/>
  <c r="BZ274" i="12"/>
  <c r="BY274" i="12"/>
  <c r="BX274" i="12"/>
  <c r="BW274" i="12"/>
  <c r="BV274" i="12"/>
  <c r="BU274" i="12"/>
  <c r="BD274" i="12" s="1"/>
  <c r="BT274" i="12"/>
  <c r="BS274" i="12"/>
  <c r="BR274" i="12"/>
  <c r="BQ274" i="12"/>
  <c r="BP274" i="12"/>
  <c r="BO274" i="12"/>
  <c r="CA273" i="12"/>
  <c r="BZ273" i="12"/>
  <c r="BY273" i="12"/>
  <c r="BX273" i="12"/>
  <c r="BW273" i="12"/>
  <c r="BV273" i="12"/>
  <c r="BU273" i="12"/>
  <c r="BD273" i="12" s="1"/>
  <c r="BT273" i="12"/>
  <c r="BS273" i="12"/>
  <c r="BR273" i="12"/>
  <c r="BQ273" i="12"/>
  <c r="BP273" i="12"/>
  <c r="BO273" i="12"/>
  <c r="CA272" i="12"/>
  <c r="BZ272" i="12"/>
  <c r="BY272" i="12"/>
  <c r="BX272" i="12"/>
  <c r="BW272" i="12"/>
  <c r="BV272" i="12"/>
  <c r="BU272" i="12"/>
  <c r="BD272" i="12" s="1"/>
  <c r="BT272" i="12"/>
  <c r="BS272" i="12"/>
  <c r="BR272" i="12"/>
  <c r="BQ272" i="12"/>
  <c r="BP272" i="12"/>
  <c r="BO272" i="12"/>
  <c r="CA271" i="12"/>
  <c r="BZ271" i="12"/>
  <c r="BY271" i="12"/>
  <c r="BX271" i="12"/>
  <c r="BW271" i="12"/>
  <c r="BV271" i="12"/>
  <c r="BU271" i="12"/>
  <c r="BD271" i="12" s="1"/>
  <c r="BT271" i="12"/>
  <c r="BS271" i="12"/>
  <c r="BR271" i="12"/>
  <c r="BQ271" i="12"/>
  <c r="BP271" i="12"/>
  <c r="BO271" i="12"/>
  <c r="CA270" i="12"/>
  <c r="BZ270" i="12"/>
  <c r="BY270" i="12"/>
  <c r="BX270" i="12"/>
  <c r="BW270" i="12"/>
  <c r="BV270" i="12"/>
  <c r="BU270" i="12"/>
  <c r="BD270" i="12" s="1"/>
  <c r="BT270" i="12"/>
  <c r="BS270" i="12"/>
  <c r="BR270" i="12"/>
  <c r="BQ270" i="12"/>
  <c r="BP270" i="12"/>
  <c r="BO270" i="12"/>
  <c r="CA269" i="12"/>
  <c r="BZ269" i="12"/>
  <c r="BY269" i="12"/>
  <c r="BX269" i="12"/>
  <c r="BW269" i="12"/>
  <c r="BV269" i="12"/>
  <c r="BU269" i="12"/>
  <c r="BD269" i="12" s="1"/>
  <c r="BT269" i="12"/>
  <c r="BS269" i="12"/>
  <c r="BR269" i="12"/>
  <c r="BQ269" i="12"/>
  <c r="BP269" i="12"/>
  <c r="BO269" i="12"/>
  <c r="CA268" i="12"/>
  <c r="BZ268" i="12"/>
  <c r="BY268" i="12"/>
  <c r="BX268" i="12"/>
  <c r="BW268" i="12"/>
  <c r="BV268" i="12"/>
  <c r="BU268" i="12"/>
  <c r="BD268" i="12" s="1"/>
  <c r="BT268" i="12"/>
  <c r="BS268" i="12"/>
  <c r="BR268" i="12"/>
  <c r="BQ268" i="12"/>
  <c r="BP268" i="12"/>
  <c r="BO268" i="12"/>
  <c r="CA267" i="12"/>
  <c r="BZ267" i="12"/>
  <c r="BY267" i="12"/>
  <c r="BX267" i="12"/>
  <c r="BW267" i="12"/>
  <c r="BV267" i="12"/>
  <c r="BU267" i="12"/>
  <c r="BD267" i="12" s="1"/>
  <c r="BT267" i="12"/>
  <c r="BS267" i="12"/>
  <c r="BR267" i="12"/>
  <c r="BQ267" i="12"/>
  <c r="BP267" i="12"/>
  <c r="BO267" i="12"/>
  <c r="CA266" i="12"/>
  <c r="BZ266" i="12"/>
  <c r="BY266" i="12"/>
  <c r="BX266" i="12"/>
  <c r="BW266" i="12"/>
  <c r="BV266" i="12"/>
  <c r="BU266" i="12"/>
  <c r="BD266" i="12" s="1"/>
  <c r="BT266" i="12"/>
  <c r="BS266" i="12"/>
  <c r="BR266" i="12"/>
  <c r="BQ266" i="12"/>
  <c r="BP266" i="12"/>
  <c r="BO266" i="12"/>
  <c r="CA265" i="12"/>
  <c r="BZ265" i="12"/>
  <c r="BY265" i="12"/>
  <c r="BX265" i="12"/>
  <c r="BW265" i="12"/>
  <c r="BV265" i="12"/>
  <c r="BU265" i="12"/>
  <c r="BD265" i="12" s="1"/>
  <c r="BT265" i="12"/>
  <c r="BS265" i="12"/>
  <c r="BR265" i="12"/>
  <c r="BQ265" i="12"/>
  <c r="BP265" i="12"/>
  <c r="BO265" i="12"/>
  <c r="CA264" i="12"/>
  <c r="BZ264" i="12"/>
  <c r="BY264" i="12"/>
  <c r="BX264" i="12"/>
  <c r="BW264" i="12"/>
  <c r="BV264" i="12"/>
  <c r="BU264" i="12"/>
  <c r="BD264" i="12" s="1"/>
  <c r="BT264" i="12"/>
  <c r="BS264" i="12"/>
  <c r="BR264" i="12"/>
  <c r="BQ264" i="12"/>
  <c r="BP264" i="12"/>
  <c r="BO264" i="12"/>
  <c r="CA263" i="12"/>
  <c r="BZ263" i="12"/>
  <c r="BY263" i="12"/>
  <c r="BX263" i="12"/>
  <c r="BW263" i="12"/>
  <c r="BV263" i="12"/>
  <c r="BU263" i="12"/>
  <c r="BD263" i="12" s="1"/>
  <c r="BT263" i="12"/>
  <c r="BS263" i="12"/>
  <c r="BR263" i="12"/>
  <c r="BQ263" i="12"/>
  <c r="BP263" i="12"/>
  <c r="BO263" i="12"/>
  <c r="CA262" i="12"/>
  <c r="BZ262" i="12"/>
  <c r="BY262" i="12"/>
  <c r="BX262" i="12"/>
  <c r="BW262" i="12"/>
  <c r="BV262" i="12"/>
  <c r="BU262" i="12"/>
  <c r="BD262" i="12" s="1"/>
  <c r="BT262" i="12"/>
  <c r="BS262" i="12"/>
  <c r="BR262" i="12"/>
  <c r="BQ262" i="12"/>
  <c r="BP262" i="12"/>
  <c r="BO262" i="12"/>
  <c r="CA261" i="12"/>
  <c r="BZ261" i="12"/>
  <c r="BY261" i="12"/>
  <c r="BX261" i="12"/>
  <c r="BW261" i="12"/>
  <c r="BV261" i="12"/>
  <c r="BU261" i="12"/>
  <c r="BD261" i="12" s="1"/>
  <c r="BT261" i="12"/>
  <c r="BS261" i="12"/>
  <c r="BR261" i="12"/>
  <c r="BQ261" i="12"/>
  <c r="BP261" i="12"/>
  <c r="BO261" i="12"/>
  <c r="CA260" i="12"/>
  <c r="BZ260" i="12"/>
  <c r="BY260" i="12"/>
  <c r="BX260" i="12"/>
  <c r="BW260" i="12"/>
  <c r="BV260" i="12"/>
  <c r="BU260" i="12"/>
  <c r="BD260" i="12" s="1"/>
  <c r="BT260" i="12"/>
  <c r="BS260" i="12"/>
  <c r="BR260" i="12"/>
  <c r="BQ260" i="12"/>
  <c r="BP260" i="12"/>
  <c r="BO260" i="12"/>
  <c r="CA259" i="12"/>
  <c r="BZ259" i="12"/>
  <c r="BY259" i="12"/>
  <c r="BX259" i="12"/>
  <c r="BW259" i="12"/>
  <c r="BV259" i="12"/>
  <c r="BU259" i="12"/>
  <c r="BD259" i="12" s="1"/>
  <c r="BT259" i="12"/>
  <c r="BS259" i="12"/>
  <c r="BR259" i="12"/>
  <c r="BQ259" i="12"/>
  <c r="BP259" i="12"/>
  <c r="BO259" i="12"/>
  <c r="CA258" i="12"/>
  <c r="BZ258" i="12"/>
  <c r="BY258" i="12"/>
  <c r="BX258" i="12"/>
  <c r="BW258" i="12"/>
  <c r="BV258" i="12"/>
  <c r="BU258" i="12"/>
  <c r="BD258" i="12" s="1"/>
  <c r="BT258" i="12"/>
  <c r="BS258" i="12"/>
  <c r="BR258" i="12"/>
  <c r="BQ258" i="12"/>
  <c r="BP258" i="12"/>
  <c r="BO258" i="12"/>
  <c r="CA257" i="12"/>
  <c r="BZ257" i="12"/>
  <c r="BY257" i="12"/>
  <c r="BX257" i="12"/>
  <c r="BW257" i="12"/>
  <c r="BV257" i="12"/>
  <c r="BU257" i="12"/>
  <c r="BD257" i="12" s="1"/>
  <c r="BT257" i="12"/>
  <c r="BS257" i="12"/>
  <c r="BR257" i="12"/>
  <c r="BQ257" i="12"/>
  <c r="BP257" i="12"/>
  <c r="BO257" i="12"/>
  <c r="CA256" i="12"/>
  <c r="BZ256" i="12"/>
  <c r="BY256" i="12"/>
  <c r="BX256" i="12"/>
  <c r="BW256" i="12"/>
  <c r="BV256" i="12"/>
  <c r="BU256" i="12"/>
  <c r="BD256" i="12" s="1"/>
  <c r="BT256" i="12"/>
  <c r="BS256" i="12"/>
  <c r="BR256" i="12"/>
  <c r="BQ256" i="12"/>
  <c r="BP256" i="12"/>
  <c r="BO256" i="12"/>
  <c r="CA255" i="12"/>
  <c r="BZ255" i="12"/>
  <c r="BY255" i="12"/>
  <c r="BX255" i="12"/>
  <c r="BW255" i="12"/>
  <c r="BV255" i="12"/>
  <c r="BU255" i="12"/>
  <c r="BD255" i="12" s="1"/>
  <c r="BT255" i="12"/>
  <c r="BS255" i="12"/>
  <c r="BR255" i="12"/>
  <c r="BQ255" i="12"/>
  <c r="BP255" i="12"/>
  <c r="BO255" i="12"/>
  <c r="CA254" i="12"/>
  <c r="BZ254" i="12"/>
  <c r="BY254" i="12"/>
  <c r="BX254" i="12"/>
  <c r="BW254" i="12"/>
  <c r="BV254" i="12"/>
  <c r="BU254" i="12"/>
  <c r="BD254" i="12" s="1"/>
  <c r="BT254" i="12"/>
  <c r="BS254" i="12"/>
  <c r="BR254" i="12"/>
  <c r="BQ254" i="12"/>
  <c r="BP254" i="12"/>
  <c r="BO254" i="12"/>
  <c r="CA253" i="12"/>
  <c r="BZ253" i="12"/>
  <c r="BY253" i="12"/>
  <c r="BX253" i="12"/>
  <c r="BW253" i="12"/>
  <c r="BV253" i="12"/>
  <c r="BU253" i="12"/>
  <c r="BD253" i="12" s="1"/>
  <c r="BT253" i="12"/>
  <c r="BS253" i="12"/>
  <c r="BR253" i="12"/>
  <c r="BQ253" i="12"/>
  <c r="BP253" i="12"/>
  <c r="BO253" i="12"/>
  <c r="CA252" i="12"/>
  <c r="BZ252" i="12"/>
  <c r="BY252" i="12"/>
  <c r="BX252" i="12"/>
  <c r="BW252" i="12"/>
  <c r="BV252" i="12"/>
  <c r="BU252" i="12"/>
  <c r="BD252" i="12" s="1"/>
  <c r="BT252" i="12"/>
  <c r="BS252" i="12"/>
  <c r="BR252" i="12"/>
  <c r="BQ252" i="12"/>
  <c r="BP252" i="12"/>
  <c r="BO252" i="12"/>
  <c r="CA251" i="12"/>
  <c r="BZ251" i="12"/>
  <c r="BY251" i="12"/>
  <c r="BX251" i="12"/>
  <c r="BW251" i="12"/>
  <c r="BV251" i="12"/>
  <c r="BU251" i="12"/>
  <c r="BD251" i="12" s="1"/>
  <c r="BT251" i="12"/>
  <c r="BS251" i="12"/>
  <c r="BR251" i="12"/>
  <c r="BQ251" i="12"/>
  <c r="BP251" i="12"/>
  <c r="BO251" i="12"/>
  <c r="CA250" i="12"/>
  <c r="BZ250" i="12"/>
  <c r="BY250" i="12"/>
  <c r="BX250" i="12"/>
  <c r="BW250" i="12"/>
  <c r="BV250" i="12"/>
  <c r="BU250" i="12"/>
  <c r="BD250" i="12" s="1"/>
  <c r="BT250" i="12"/>
  <c r="BS250" i="12"/>
  <c r="BR250" i="12"/>
  <c r="BQ250" i="12"/>
  <c r="BP250" i="12"/>
  <c r="BO250" i="12"/>
  <c r="CA249" i="12"/>
  <c r="BZ249" i="12"/>
  <c r="BY249" i="12"/>
  <c r="BX249" i="12"/>
  <c r="BW249" i="12"/>
  <c r="BV249" i="12"/>
  <c r="BU249" i="12"/>
  <c r="BD249" i="12" s="1"/>
  <c r="BT249" i="12"/>
  <c r="BS249" i="12"/>
  <c r="BR249" i="12"/>
  <c r="BQ249" i="12"/>
  <c r="BP249" i="12"/>
  <c r="BO249" i="12"/>
  <c r="CA248" i="12"/>
  <c r="BZ248" i="12"/>
  <c r="BY248" i="12"/>
  <c r="BX248" i="12"/>
  <c r="BW248" i="12"/>
  <c r="BV248" i="12"/>
  <c r="BU248" i="12"/>
  <c r="BD248" i="12" s="1"/>
  <c r="BT248" i="12"/>
  <c r="BS248" i="12"/>
  <c r="BR248" i="12"/>
  <c r="BQ248" i="12"/>
  <c r="BP248" i="12"/>
  <c r="BO248" i="12"/>
  <c r="CA247" i="12"/>
  <c r="BZ247" i="12"/>
  <c r="BY247" i="12"/>
  <c r="BX247" i="12"/>
  <c r="BW247" i="12"/>
  <c r="BV247" i="12"/>
  <c r="BU247" i="12"/>
  <c r="BD247" i="12" s="1"/>
  <c r="BT247" i="12"/>
  <c r="BS247" i="12"/>
  <c r="BR247" i="12"/>
  <c r="BQ247" i="12"/>
  <c r="BP247" i="12"/>
  <c r="BO247" i="12"/>
  <c r="CA246" i="12"/>
  <c r="BZ246" i="12"/>
  <c r="BY246" i="12"/>
  <c r="BX246" i="12"/>
  <c r="BW246" i="12"/>
  <c r="BV246" i="12"/>
  <c r="BU246" i="12"/>
  <c r="BD246" i="12" s="1"/>
  <c r="BT246" i="12"/>
  <c r="BS246" i="12"/>
  <c r="BR246" i="12"/>
  <c r="BQ246" i="12"/>
  <c r="BP246" i="12"/>
  <c r="BO246" i="12"/>
  <c r="CA245" i="12"/>
  <c r="BZ245" i="12"/>
  <c r="BY245" i="12"/>
  <c r="BX245" i="12"/>
  <c r="BW245" i="12"/>
  <c r="BV245" i="12"/>
  <c r="BU245" i="12"/>
  <c r="BD245" i="12" s="1"/>
  <c r="BT245" i="12"/>
  <c r="BS245" i="12"/>
  <c r="BR245" i="12"/>
  <c r="BQ245" i="12"/>
  <c r="BP245" i="12"/>
  <c r="BO245" i="12"/>
  <c r="CA244" i="12"/>
  <c r="BZ244" i="12"/>
  <c r="BY244" i="12"/>
  <c r="BX244" i="12"/>
  <c r="BW244" i="12"/>
  <c r="BV244" i="12"/>
  <c r="BU244" i="12"/>
  <c r="BD244" i="12" s="1"/>
  <c r="BT244" i="12"/>
  <c r="BS244" i="12"/>
  <c r="BR244" i="12"/>
  <c r="BQ244" i="12"/>
  <c r="BP244" i="12"/>
  <c r="BO244" i="12"/>
  <c r="CA243" i="12"/>
  <c r="BZ243" i="12"/>
  <c r="BY243" i="12"/>
  <c r="BX243" i="12"/>
  <c r="BW243" i="12"/>
  <c r="BV243" i="12"/>
  <c r="BU243" i="12"/>
  <c r="BD243" i="12" s="1"/>
  <c r="BT243" i="12"/>
  <c r="BS243" i="12"/>
  <c r="BR243" i="12"/>
  <c r="BQ243" i="12"/>
  <c r="BP243" i="12"/>
  <c r="BO243" i="12"/>
  <c r="CA242" i="12"/>
  <c r="BZ242" i="12"/>
  <c r="BY242" i="12"/>
  <c r="BX242" i="12"/>
  <c r="BW242" i="12"/>
  <c r="BV242" i="12"/>
  <c r="BU242" i="12"/>
  <c r="BD242" i="12" s="1"/>
  <c r="BT242" i="12"/>
  <c r="BS242" i="12"/>
  <c r="BR242" i="12"/>
  <c r="BQ242" i="12"/>
  <c r="BP242" i="12"/>
  <c r="BO242" i="12"/>
  <c r="CA241" i="12"/>
  <c r="BZ241" i="12"/>
  <c r="BY241" i="12"/>
  <c r="BX241" i="12"/>
  <c r="BW241" i="12"/>
  <c r="BV241" i="12"/>
  <c r="BU241" i="12"/>
  <c r="BD241" i="12" s="1"/>
  <c r="BT241" i="12"/>
  <c r="BS241" i="12"/>
  <c r="BR241" i="12"/>
  <c r="BQ241" i="12"/>
  <c r="BP241" i="12"/>
  <c r="BO241" i="12"/>
  <c r="CA240" i="12"/>
  <c r="BZ240" i="12"/>
  <c r="BY240" i="12"/>
  <c r="BX240" i="12"/>
  <c r="BW240" i="12"/>
  <c r="BV240" i="12"/>
  <c r="BU240" i="12"/>
  <c r="BD240" i="12" s="1"/>
  <c r="BT240" i="12"/>
  <c r="BS240" i="12"/>
  <c r="BR240" i="12"/>
  <c r="BQ240" i="12"/>
  <c r="BP240" i="12"/>
  <c r="BO240" i="12"/>
  <c r="CA239" i="12"/>
  <c r="BZ239" i="12"/>
  <c r="BY239" i="12"/>
  <c r="BX239" i="12"/>
  <c r="BW239" i="12"/>
  <c r="BV239" i="12"/>
  <c r="BU239" i="12"/>
  <c r="BD239" i="12" s="1"/>
  <c r="BT239" i="12"/>
  <c r="BS239" i="12"/>
  <c r="BR239" i="12"/>
  <c r="BQ239" i="12"/>
  <c r="BP239" i="12"/>
  <c r="BO239" i="12"/>
  <c r="CA238" i="12"/>
  <c r="BZ238" i="12"/>
  <c r="BY238" i="12"/>
  <c r="BX238" i="12"/>
  <c r="BW238" i="12"/>
  <c r="BV238" i="12"/>
  <c r="BU238" i="12"/>
  <c r="BD238" i="12" s="1"/>
  <c r="BT238" i="12"/>
  <c r="BS238" i="12"/>
  <c r="BR238" i="12"/>
  <c r="BQ238" i="12"/>
  <c r="BP238" i="12"/>
  <c r="BO238" i="12"/>
  <c r="CA237" i="12"/>
  <c r="BZ237" i="12"/>
  <c r="BY237" i="12"/>
  <c r="BX237" i="12"/>
  <c r="BW237" i="12"/>
  <c r="BV237" i="12"/>
  <c r="BU237" i="12"/>
  <c r="BD237" i="12" s="1"/>
  <c r="BT237" i="12"/>
  <c r="BS237" i="12"/>
  <c r="BR237" i="12"/>
  <c r="BQ237" i="12"/>
  <c r="BP237" i="12"/>
  <c r="BO237" i="12"/>
  <c r="CA236" i="12"/>
  <c r="BZ236" i="12"/>
  <c r="BY236" i="12"/>
  <c r="BX236" i="12"/>
  <c r="BW236" i="12"/>
  <c r="BV236" i="12"/>
  <c r="BU236" i="12"/>
  <c r="BD236" i="12" s="1"/>
  <c r="BT236" i="12"/>
  <c r="BS236" i="12"/>
  <c r="BR236" i="12"/>
  <c r="BQ236" i="12"/>
  <c r="BP236" i="12"/>
  <c r="BO236" i="12"/>
  <c r="CA235" i="12"/>
  <c r="BZ235" i="12"/>
  <c r="BY235" i="12"/>
  <c r="BX235" i="12"/>
  <c r="BW235" i="12"/>
  <c r="BV235" i="12"/>
  <c r="BU235" i="12"/>
  <c r="BD235" i="12" s="1"/>
  <c r="BT235" i="12"/>
  <c r="BS235" i="12"/>
  <c r="BR235" i="12"/>
  <c r="BQ235" i="12"/>
  <c r="BP235" i="12"/>
  <c r="BO235" i="12"/>
  <c r="CA234" i="12"/>
  <c r="BZ234" i="12"/>
  <c r="BY234" i="12"/>
  <c r="BX234" i="12"/>
  <c r="BW234" i="12"/>
  <c r="BV234" i="12"/>
  <c r="BU234" i="12"/>
  <c r="BD234" i="12" s="1"/>
  <c r="BT234" i="12"/>
  <c r="BS234" i="12"/>
  <c r="BR234" i="12"/>
  <c r="BQ234" i="12"/>
  <c r="BP234" i="12"/>
  <c r="BO234" i="12"/>
  <c r="CA233" i="12"/>
  <c r="BZ233" i="12"/>
  <c r="BY233" i="12"/>
  <c r="BX233" i="12"/>
  <c r="BW233" i="12"/>
  <c r="BV233" i="12"/>
  <c r="BU233" i="12"/>
  <c r="BD233" i="12" s="1"/>
  <c r="BT233" i="12"/>
  <c r="BS233" i="12"/>
  <c r="BR233" i="12"/>
  <c r="BQ233" i="12"/>
  <c r="BP233" i="12"/>
  <c r="BO233" i="12"/>
  <c r="CA232" i="12"/>
  <c r="BZ232" i="12"/>
  <c r="BY232" i="12"/>
  <c r="BX232" i="12"/>
  <c r="BW232" i="12"/>
  <c r="BV232" i="12"/>
  <c r="BU232" i="12"/>
  <c r="BD232" i="12" s="1"/>
  <c r="BT232" i="12"/>
  <c r="BS232" i="12"/>
  <c r="BR232" i="12"/>
  <c r="BQ232" i="12"/>
  <c r="BP232" i="12"/>
  <c r="BO232" i="12"/>
  <c r="CA231" i="12"/>
  <c r="BZ231" i="12"/>
  <c r="BY231" i="12"/>
  <c r="BX231" i="12"/>
  <c r="BW231" i="12"/>
  <c r="BV231" i="12"/>
  <c r="BU231" i="12"/>
  <c r="BD231" i="12" s="1"/>
  <c r="BT231" i="12"/>
  <c r="BS231" i="12"/>
  <c r="BR231" i="12"/>
  <c r="BQ231" i="12"/>
  <c r="BP231" i="12"/>
  <c r="BO231" i="12"/>
  <c r="CA230" i="12"/>
  <c r="BZ230" i="12"/>
  <c r="BY230" i="12"/>
  <c r="BX230" i="12"/>
  <c r="BW230" i="12"/>
  <c r="BV230" i="12"/>
  <c r="BU230" i="12"/>
  <c r="BD230" i="12" s="1"/>
  <c r="BT230" i="12"/>
  <c r="BS230" i="12"/>
  <c r="BR230" i="12"/>
  <c r="BQ230" i="12"/>
  <c r="BP230" i="12"/>
  <c r="BO230" i="12"/>
  <c r="CA229" i="12"/>
  <c r="BZ229" i="12"/>
  <c r="BY229" i="12"/>
  <c r="BX229" i="12"/>
  <c r="BW229" i="12"/>
  <c r="BV229" i="12"/>
  <c r="BU229" i="12"/>
  <c r="BD229" i="12" s="1"/>
  <c r="BT229" i="12"/>
  <c r="BS229" i="12"/>
  <c r="BR229" i="12"/>
  <c r="BQ229" i="12"/>
  <c r="BP229" i="12"/>
  <c r="BO229" i="12"/>
  <c r="CA228" i="12"/>
  <c r="BZ228" i="12"/>
  <c r="BY228" i="12"/>
  <c r="BX228" i="12"/>
  <c r="BW228" i="12"/>
  <c r="BV228" i="12"/>
  <c r="BU228" i="12"/>
  <c r="BD228" i="12" s="1"/>
  <c r="BT228" i="12"/>
  <c r="BS228" i="12"/>
  <c r="BR228" i="12"/>
  <c r="BQ228" i="12"/>
  <c r="BP228" i="12"/>
  <c r="BO228" i="12"/>
  <c r="CA227" i="12"/>
  <c r="BZ227" i="12"/>
  <c r="BY227" i="12"/>
  <c r="BX227" i="12"/>
  <c r="BW227" i="12"/>
  <c r="BV227" i="12"/>
  <c r="BU227" i="12"/>
  <c r="BD227" i="12" s="1"/>
  <c r="BT227" i="12"/>
  <c r="BS227" i="12"/>
  <c r="BR227" i="12"/>
  <c r="BQ227" i="12"/>
  <c r="BP227" i="12"/>
  <c r="BO227" i="12"/>
  <c r="CA226" i="12"/>
  <c r="BZ226" i="12"/>
  <c r="BY226" i="12"/>
  <c r="BX226" i="12"/>
  <c r="BW226" i="12"/>
  <c r="BV226" i="12"/>
  <c r="BU226" i="12"/>
  <c r="BD226" i="12" s="1"/>
  <c r="BT226" i="12"/>
  <c r="BS226" i="12"/>
  <c r="BR226" i="12"/>
  <c r="BQ226" i="12"/>
  <c r="BP226" i="12"/>
  <c r="BO226" i="12"/>
  <c r="CA225" i="12"/>
  <c r="BZ225" i="12"/>
  <c r="BY225" i="12"/>
  <c r="BX225" i="12"/>
  <c r="BW225" i="12"/>
  <c r="BV225" i="12"/>
  <c r="BU225" i="12"/>
  <c r="BD225" i="12" s="1"/>
  <c r="BT225" i="12"/>
  <c r="BS225" i="12"/>
  <c r="BR225" i="12"/>
  <c r="BQ225" i="12"/>
  <c r="BP225" i="12"/>
  <c r="BO225" i="12"/>
  <c r="CA224" i="12"/>
  <c r="BZ224" i="12"/>
  <c r="BY224" i="12"/>
  <c r="BX224" i="12"/>
  <c r="BW224" i="12"/>
  <c r="BV224" i="12"/>
  <c r="BU224" i="12"/>
  <c r="BD224" i="12" s="1"/>
  <c r="BT224" i="12"/>
  <c r="BS224" i="12"/>
  <c r="BR224" i="12"/>
  <c r="BQ224" i="12"/>
  <c r="BP224" i="12"/>
  <c r="BO224" i="12"/>
  <c r="CA223" i="12"/>
  <c r="BZ223" i="12"/>
  <c r="BY223" i="12"/>
  <c r="BX223" i="12"/>
  <c r="BW223" i="12"/>
  <c r="BV223" i="12"/>
  <c r="BU223" i="12"/>
  <c r="BD223" i="12" s="1"/>
  <c r="BT223" i="12"/>
  <c r="BS223" i="12"/>
  <c r="BR223" i="12"/>
  <c r="BQ223" i="12"/>
  <c r="BP223" i="12"/>
  <c r="BO223" i="12"/>
  <c r="CA222" i="12"/>
  <c r="BZ222" i="12"/>
  <c r="BY222" i="12"/>
  <c r="BX222" i="12"/>
  <c r="BW222" i="12"/>
  <c r="BV222" i="12"/>
  <c r="BU222" i="12"/>
  <c r="BD222" i="12" s="1"/>
  <c r="BT222" i="12"/>
  <c r="BS222" i="12"/>
  <c r="BR222" i="12"/>
  <c r="BQ222" i="12"/>
  <c r="BP222" i="12"/>
  <c r="BO222" i="12"/>
  <c r="CA221" i="12"/>
  <c r="BZ221" i="12"/>
  <c r="BY221" i="12"/>
  <c r="BX221" i="12"/>
  <c r="BW221" i="12"/>
  <c r="BV221" i="12"/>
  <c r="BU221" i="12"/>
  <c r="BD221" i="12" s="1"/>
  <c r="BT221" i="12"/>
  <c r="BS221" i="12"/>
  <c r="BR221" i="12"/>
  <c r="BQ221" i="12"/>
  <c r="BP221" i="12"/>
  <c r="BO221" i="12"/>
  <c r="CA220" i="12"/>
  <c r="BZ220" i="12"/>
  <c r="BY220" i="12"/>
  <c r="BX220" i="12"/>
  <c r="BW220" i="12"/>
  <c r="BV220" i="12"/>
  <c r="BU220" i="12"/>
  <c r="BD220" i="12" s="1"/>
  <c r="BT220" i="12"/>
  <c r="BS220" i="12"/>
  <c r="BR220" i="12"/>
  <c r="BQ220" i="12"/>
  <c r="BP220" i="12"/>
  <c r="BO220" i="12"/>
  <c r="CA219" i="12"/>
  <c r="BZ219" i="12"/>
  <c r="BY219" i="12"/>
  <c r="BX219" i="12"/>
  <c r="BW219" i="12"/>
  <c r="BV219" i="12"/>
  <c r="BU219" i="12"/>
  <c r="BD219" i="12" s="1"/>
  <c r="BT219" i="12"/>
  <c r="BS219" i="12"/>
  <c r="BR219" i="12"/>
  <c r="BQ219" i="12"/>
  <c r="BP219" i="12"/>
  <c r="BO219" i="12"/>
  <c r="CA218" i="12"/>
  <c r="BZ218" i="12"/>
  <c r="BY218" i="12"/>
  <c r="BX218" i="12"/>
  <c r="BW218" i="12"/>
  <c r="BV218" i="12"/>
  <c r="BU218" i="12"/>
  <c r="BD218" i="12" s="1"/>
  <c r="BT218" i="12"/>
  <c r="BS218" i="12"/>
  <c r="BR218" i="12"/>
  <c r="BQ218" i="12"/>
  <c r="BP218" i="12"/>
  <c r="BO218" i="12"/>
  <c r="CA217" i="12"/>
  <c r="BZ217" i="12"/>
  <c r="BY217" i="12"/>
  <c r="BX217" i="12"/>
  <c r="BW217" i="12"/>
  <c r="BV217" i="12"/>
  <c r="BU217" i="12"/>
  <c r="BD217" i="12" s="1"/>
  <c r="BT217" i="12"/>
  <c r="BS217" i="12"/>
  <c r="BR217" i="12"/>
  <c r="BQ217" i="12"/>
  <c r="BP217" i="12"/>
  <c r="BO217" i="12"/>
  <c r="CA216" i="12"/>
  <c r="BZ216" i="12"/>
  <c r="BY216" i="12"/>
  <c r="BX216" i="12"/>
  <c r="BW216" i="12"/>
  <c r="BV216" i="12"/>
  <c r="BU216" i="12"/>
  <c r="BD216" i="12" s="1"/>
  <c r="BT216" i="12"/>
  <c r="BS216" i="12"/>
  <c r="BR216" i="12"/>
  <c r="BQ216" i="12"/>
  <c r="BP216" i="12"/>
  <c r="BO216" i="12"/>
  <c r="CA215" i="12"/>
  <c r="BZ215" i="12"/>
  <c r="BY215" i="12"/>
  <c r="BX215" i="12"/>
  <c r="BW215" i="12"/>
  <c r="BV215" i="12"/>
  <c r="BU215" i="12"/>
  <c r="BD215" i="12" s="1"/>
  <c r="BT215" i="12"/>
  <c r="BS215" i="12"/>
  <c r="BR215" i="12"/>
  <c r="BQ215" i="12"/>
  <c r="BP215" i="12"/>
  <c r="BO215" i="12"/>
  <c r="CA214" i="12"/>
  <c r="BZ214" i="12"/>
  <c r="BY214" i="12"/>
  <c r="BX214" i="12"/>
  <c r="BW214" i="12"/>
  <c r="BV214" i="12"/>
  <c r="BU214" i="12"/>
  <c r="BD214" i="12" s="1"/>
  <c r="BT214" i="12"/>
  <c r="BS214" i="12"/>
  <c r="BR214" i="12"/>
  <c r="BQ214" i="12"/>
  <c r="BP214" i="12"/>
  <c r="BO214" i="12"/>
  <c r="CA213" i="12"/>
  <c r="BZ213" i="12"/>
  <c r="BY213" i="12"/>
  <c r="BX213" i="12"/>
  <c r="BW213" i="12"/>
  <c r="BV213" i="12"/>
  <c r="BU213" i="12"/>
  <c r="BD213" i="12" s="1"/>
  <c r="BT213" i="12"/>
  <c r="BS213" i="12"/>
  <c r="BR213" i="12"/>
  <c r="BQ213" i="12"/>
  <c r="BP213" i="12"/>
  <c r="BO213" i="12"/>
  <c r="CA212" i="12"/>
  <c r="BZ212" i="12"/>
  <c r="BY212" i="12"/>
  <c r="BX212" i="12"/>
  <c r="BW212" i="12"/>
  <c r="BV212" i="12"/>
  <c r="BU212" i="12"/>
  <c r="BD212" i="12" s="1"/>
  <c r="BT212" i="12"/>
  <c r="BS212" i="12"/>
  <c r="BR212" i="12"/>
  <c r="BQ212" i="12"/>
  <c r="BP212" i="12"/>
  <c r="BO212" i="12"/>
  <c r="CA211" i="12"/>
  <c r="BZ211" i="12"/>
  <c r="BY211" i="12"/>
  <c r="BX211" i="12"/>
  <c r="BW211" i="12"/>
  <c r="BV211" i="12"/>
  <c r="BU211" i="12"/>
  <c r="BD211" i="12" s="1"/>
  <c r="BT211" i="12"/>
  <c r="BS211" i="12"/>
  <c r="BR211" i="12"/>
  <c r="BQ211" i="12"/>
  <c r="BP211" i="12"/>
  <c r="BO211" i="12"/>
  <c r="CA210" i="12"/>
  <c r="BZ210" i="12"/>
  <c r="BY210" i="12"/>
  <c r="BX210" i="12"/>
  <c r="BW210" i="12"/>
  <c r="BV210" i="12"/>
  <c r="BU210" i="12"/>
  <c r="BD210" i="12" s="1"/>
  <c r="BT210" i="12"/>
  <c r="BS210" i="12"/>
  <c r="BR210" i="12"/>
  <c r="BQ210" i="12"/>
  <c r="BP210" i="12"/>
  <c r="BO210" i="12"/>
  <c r="CA209" i="12"/>
  <c r="BZ209" i="12"/>
  <c r="BY209" i="12"/>
  <c r="BX209" i="12"/>
  <c r="BW209" i="12"/>
  <c r="BV209" i="12"/>
  <c r="BU209" i="12"/>
  <c r="BD209" i="12" s="1"/>
  <c r="BT209" i="12"/>
  <c r="BS209" i="12"/>
  <c r="BR209" i="12"/>
  <c r="BQ209" i="12"/>
  <c r="BP209" i="12"/>
  <c r="BO209" i="12"/>
  <c r="CA208" i="12"/>
  <c r="BZ208" i="12"/>
  <c r="BY208" i="12"/>
  <c r="BX208" i="12"/>
  <c r="BW208" i="12"/>
  <c r="BV208" i="12"/>
  <c r="BU208" i="12"/>
  <c r="BD208" i="12" s="1"/>
  <c r="BT208" i="12"/>
  <c r="BS208" i="12"/>
  <c r="BR208" i="12"/>
  <c r="BQ208" i="12"/>
  <c r="BP208" i="12"/>
  <c r="BO208" i="12"/>
  <c r="CA207" i="12"/>
  <c r="BZ207" i="12"/>
  <c r="BY207" i="12"/>
  <c r="BX207" i="12"/>
  <c r="BW207" i="12"/>
  <c r="BV207" i="12"/>
  <c r="BU207" i="12"/>
  <c r="BD207" i="12" s="1"/>
  <c r="BT207" i="12"/>
  <c r="BS207" i="12"/>
  <c r="BR207" i="12"/>
  <c r="BQ207" i="12"/>
  <c r="BP207" i="12"/>
  <c r="BO207" i="12"/>
  <c r="CA206" i="12"/>
  <c r="BZ206" i="12"/>
  <c r="BY206" i="12"/>
  <c r="BX206" i="12"/>
  <c r="BW206" i="12"/>
  <c r="BV206" i="12"/>
  <c r="BU206" i="12"/>
  <c r="BD206" i="12" s="1"/>
  <c r="BT206" i="12"/>
  <c r="BS206" i="12"/>
  <c r="BR206" i="12"/>
  <c r="BQ206" i="12"/>
  <c r="BP206" i="12"/>
  <c r="BO206" i="12"/>
  <c r="CA205" i="12"/>
  <c r="BZ205" i="12"/>
  <c r="BY205" i="12"/>
  <c r="BX205" i="12"/>
  <c r="BW205" i="12"/>
  <c r="BV205" i="12"/>
  <c r="BU205" i="12"/>
  <c r="BD205" i="12" s="1"/>
  <c r="BT205" i="12"/>
  <c r="BS205" i="12"/>
  <c r="BR205" i="12"/>
  <c r="BQ205" i="12"/>
  <c r="BP205" i="12"/>
  <c r="BO205" i="12"/>
  <c r="CA204" i="12"/>
  <c r="BZ204" i="12"/>
  <c r="BY204" i="12"/>
  <c r="BX204" i="12"/>
  <c r="BW204" i="12"/>
  <c r="BV204" i="12"/>
  <c r="BU204" i="12"/>
  <c r="BD204" i="12" s="1"/>
  <c r="BT204" i="12"/>
  <c r="BS204" i="12"/>
  <c r="BR204" i="12"/>
  <c r="BQ204" i="12"/>
  <c r="BP204" i="12"/>
  <c r="BO204" i="12"/>
  <c r="CA203" i="12"/>
  <c r="BZ203" i="12"/>
  <c r="BY203" i="12"/>
  <c r="BX203" i="12"/>
  <c r="BW203" i="12"/>
  <c r="BV203" i="12"/>
  <c r="BU203" i="12"/>
  <c r="BD203" i="12" s="1"/>
  <c r="BT203" i="12"/>
  <c r="BS203" i="12"/>
  <c r="BR203" i="12"/>
  <c r="BQ203" i="12"/>
  <c r="BP203" i="12"/>
  <c r="BO203" i="12"/>
  <c r="CA202" i="12"/>
  <c r="BZ202" i="12"/>
  <c r="BY202" i="12"/>
  <c r="BX202" i="12"/>
  <c r="BW202" i="12"/>
  <c r="BV202" i="12"/>
  <c r="BU202" i="12"/>
  <c r="BD202" i="12" s="1"/>
  <c r="BT202" i="12"/>
  <c r="BS202" i="12"/>
  <c r="BR202" i="12"/>
  <c r="BQ202" i="12"/>
  <c r="BP202" i="12"/>
  <c r="BO202" i="12"/>
  <c r="CA201" i="12"/>
  <c r="BZ201" i="12"/>
  <c r="BY201" i="12"/>
  <c r="BX201" i="12"/>
  <c r="BW201" i="12"/>
  <c r="BV201" i="12"/>
  <c r="BU201" i="12"/>
  <c r="BD201" i="12" s="1"/>
  <c r="BT201" i="12"/>
  <c r="BS201" i="12"/>
  <c r="BR201" i="12"/>
  <c r="BQ201" i="12"/>
  <c r="BP201" i="12"/>
  <c r="BO201" i="12"/>
  <c r="CA200" i="12"/>
  <c r="BZ200" i="12"/>
  <c r="BY200" i="12"/>
  <c r="BX200" i="12"/>
  <c r="BW200" i="12"/>
  <c r="BV200" i="12"/>
  <c r="BU200" i="12"/>
  <c r="BD200" i="12" s="1"/>
  <c r="BT200" i="12"/>
  <c r="BS200" i="12"/>
  <c r="BR200" i="12"/>
  <c r="BQ200" i="12"/>
  <c r="BP200" i="12"/>
  <c r="BO200" i="12"/>
  <c r="CA199" i="12"/>
  <c r="BZ199" i="12"/>
  <c r="BY199" i="12"/>
  <c r="BX199" i="12"/>
  <c r="BW199" i="12"/>
  <c r="BV199" i="12"/>
  <c r="BU199" i="12"/>
  <c r="BD199" i="12" s="1"/>
  <c r="BT199" i="12"/>
  <c r="BS199" i="12"/>
  <c r="BR199" i="12"/>
  <c r="BQ199" i="12"/>
  <c r="BP199" i="12"/>
  <c r="BO199" i="12"/>
  <c r="CA198" i="12"/>
  <c r="BZ198" i="12"/>
  <c r="BY198" i="12"/>
  <c r="BX198" i="12"/>
  <c r="BW198" i="12"/>
  <c r="BV198" i="12"/>
  <c r="BU198" i="12"/>
  <c r="BD198" i="12" s="1"/>
  <c r="BT198" i="12"/>
  <c r="BS198" i="12"/>
  <c r="BR198" i="12"/>
  <c r="BQ198" i="12"/>
  <c r="BP198" i="12"/>
  <c r="BO198" i="12"/>
  <c r="CA197" i="12"/>
  <c r="BZ197" i="12"/>
  <c r="BY197" i="12"/>
  <c r="BX197" i="12"/>
  <c r="BW197" i="12"/>
  <c r="BV197" i="12"/>
  <c r="BU197" i="12"/>
  <c r="BD197" i="12" s="1"/>
  <c r="BT197" i="12"/>
  <c r="BS197" i="12"/>
  <c r="BR197" i="12"/>
  <c r="BQ197" i="12"/>
  <c r="BP197" i="12"/>
  <c r="BO197" i="12"/>
  <c r="CA196" i="12"/>
  <c r="BZ196" i="12"/>
  <c r="BY196" i="12"/>
  <c r="BX196" i="12"/>
  <c r="BW196" i="12"/>
  <c r="BV196" i="12"/>
  <c r="BU196" i="12"/>
  <c r="BD196" i="12" s="1"/>
  <c r="BT196" i="12"/>
  <c r="BS196" i="12"/>
  <c r="BR196" i="12"/>
  <c r="BQ196" i="12"/>
  <c r="BP196" i="12"/>
  <c r="BO196" i="12"/>
  <c r="CA195" i="12"/>
  <c r="BZ195" i="12"/>
  <c r="BY195" i="12"/>
  <c r="BX195" i="12"/>
  <c r="BW195" i="12"/>
  <c r="BV195" i="12"/>
  <c r="BU195" i="12"/>
  <c r="BD195" i="12" s="1"/>
  <c r="BT195" i="12"/>
  <c r="BS195" i="12"/>
  <c r="BR195" i="12"/>
  <c r="BQ195" i="12"/>
  <c r="BP195" i="12"/>
  <c r="BO195" i="12"/>
  <c r="CA194" i="12"/>
  <c r="BZ194" i="12"/>
  <c r="BY194" i="12"/>
  <c r="BX194" i="12"/>
  <c r="BW194" i="12"/>
  <c r="BV194" i="12"/>
  <c r="BU194" i="12"/>
  <c r="BD194" i="12" s="1"/>
  <c r="BT194" i="12"/>
  <c r="BS194" i="12"/>
  <c r="BR194" i="12"/>
  <c r="BQ194" i="12"/>
  <c r="BP194" i="12"/>
  <c r="BO194" i="12"/>
  <c r="CA193" i="12"/>
  <c r="BZ193" i="12"/>
  <c r="BY193" i="12"/>
  <c r="BX193" i="12"/>
  <c r="BW193" i="12"/>
  <c r="BV193" i="12"/>
  <c r="BU193" i="12"/>
  <c r="BD193" i="12" s="1"/>
  <c r="BT193" i="12"/>
  <c r="BS193" i="12"/>
  <c r="BR193" i="12"/>
  <c r="BQ193" i="12"/>
  <c r="BP193" i="12"/>
  <c r="BO193" i="12"/>
  <c r="CA192" i="12"/>
  <c r="BZ192" i="12"/>
  <c r="BY192" i="12"/>
  <c r="BX192" i="12"/>
  <c r="BW192" i="12"/>
  <c r="BV192" i="12"/>
  <c r="BU192" i="12"/>
  <c r="BD192" i="12" s="1"/>
  <c r="BT192" i="12"/>
  <c r="BS192" i="12"/>
  <c r="BR192" i="12"/>
  <c r="BQ192" i="12"/>
  <c r="BP192" i="12"/>
  <c r="BO192" i="12"/>
  <c r="CA191" i="12"/>
  <c r="BZ191" i="12"/>
  <c r="BY191" i="12"/>
  <c r="BX191" i="12"/>
  <c r="BW191" i="12"/>
  <c r="BV191" i="12"/>
  <c r="BU191" i="12"/>
  <c r="BD191" i="12" s="1"/>
  <c r="BT191" i="12"/>
  <c r="BS191" i="12"/>
  <c r="BR191" i="12"/>
  <c r="BQ191" i="12"/>
  <c r="BP191" i="12"/>
  <c r="BO191" i="12"/>
  <c r="CA190" i="12"/>
  <c r="BZ190" i="12"/>
  <c r="BY190" i="12"/>
  <c r="BX190" i="12"/>
  <c r="BW190" i="12"/>
  <c r="BV190" i="12"/>
  <c r="BU190" i="12"/>
  <c r="BD190" i="12" s="1"/>
  <c r="BT190" i="12"/>
  <c r="BS190" i="12"/>
  <c r="BR190" i="12"/>
  <c r="BQ190" i="12"/>
  <c r="BP190" i="12"/>
  <c r="BO190" i="12"/>
  <c r="CA189" i="12"/>
  <c r="BZ189" i="12"/>
  <c r="BY189" i="12"/>
  <c r="BX189" i="12"/>
  <c r="BW189" i="12"/>
  <c r="BV189" i="12"/>
  <c r="BU189" i="12"/>
  <c r="BD189" i="12" s="1"/>
  <c r="BT189" i="12"/>
  <c r="BS189" i="12"/>
  <c r="BR189" i="12"/>
  <c r="BQ189" i="12"/>
  <c r="BP189" i="12"/>
  <c r="BO189" i="12"/>
  <c r="CA188" i="12"/>
  <c r="BZ188" i="12"/>
  <c r="BY188" i="12"/>
  <c r="BX188" i="12"/>
  <c r="BW188" i="12"/>
  <c r="BV188" i="12"/>
  <c r="BU188" i="12"/>
  <c r="BD188" i="12" s="1"/>
  <c r="BT188" i="12"/>
  <c r="BS188" i="12"/>
  <c r="BR188" i="12"/>
  <c r="BQ188" i="12"/>
  <c r="BP188" i="12"/>
  <c r="BO188" i="12"/>
  <c r="CA187" i="12"/>
  <c r="BZ187" i="12"/>
  <c r="BY187" i="12"/>
  <c r="BX187" i="12"/>
  <c r="BW187" i="12"/>
  <c r="BV187" i="12"/>
  <c r="BU187" i="12"/>
  <c r="BD187" i="12" s="1"/>
  <c r="BT187" i="12"/>
  <c r="BS187" i="12"/>
  <c r="BR187" i="12"/>
  <c r="BQ187" i="12"/>
  <c r="BP187" i="12"/>
  <c r="BO187" i="12"/>
  <c r="CA186" i="12"/>
  <c r="BZ186" i="12"/>
  <c r="BY186" i="12"/>
  <c r="BX186" i="12"/>
  <c r="BW186" i="12"/>
  <c r="BV186" i="12"/>
  <c r="BU186" i="12"/>
  <c r="BD186" i="12" s="1"/>
  <c r="BT186" i="12"/>
  <c r="BS186" i="12"/>
  <c r="BR186" i="12"/>
  <c r="BQ186" i="12"/>
  <c r="BP186" i="12"/>
  <c r="BO186" i="12"/>
  <c r="CA185" i="12"/>
  <c r="BZ185" i="12"/>
  <c r="BY185" i="12"/>
  <c r="BX185" i="12"/>
  <c r="BW185" i="12"/>
  <c r="BV185" i="12"/>
  <c r="BU185" i="12"/>
  <c r="BD185" i="12" s="1"/>
  <c r="BT185" i="12"/>
  <c r="BS185" i="12"/>
  <c r="BR185" i="12"/>
  <c r="BQ185" i="12"/>
  <c r="BP185" i="12"/>
  <c r="BO185" i="12"/>
  <c r="CA184" i="12"/>
  <c r="BZ184" i="12"/>
  <c r="BY184" i="12"/>
  <c r="BX184" i="12"/>
  <c r="BW184" i="12"/>
  <c r="BV184" i="12"/>
  <c r="BU184" i="12"/>
  <c r="BD184" i="12" s="1"/>
  <c r="BT184" i="12"/>
  <c r="BS184" i="12"/>
  <c r="BR184" i="12"/>
  <c r="BQ184" i="12"/>
  <c r="BP184" i="12"/>
  <c r="BO184" i="12"/>
  <c r="CA183" i="12"/>
  <c r="BZ183" i="12"/>
  <c r="BY183" i="12"/>
  <c r="BX183" i="12"/>
  <c r="BW183" i="12"/>
  <c r="BV183" i="12"/>
  <c r="BU183" i="12"/>
  <c r="BD183" i="12" s="1"/>
  <c r="BT183" i="12"/>
  <c r="BS183" i="12"/>
  <c r="BR183" i="12"/>
  <c r="BQ183" i="12"/>
  <c r="BP183" i="12"/>
  <c r="BO183" i="12"/>
  <c r="CA182" i="12"/>
  <c r="BZ182" i="12"/>
  <c r="BY182" i="12"/>
  <c r="BX182" i="12"/>
  <c r="BW182" i="12"/>
  <c r="BV182" i="12"/>
  <c r="BU182" i="12"/>
  <c r="BD182" i="12" s="1"/>
  <c r="BT182" i="12"/>
  <c r="BS182" i="12"/>
  <c r="BR182" i="12"/>
  <c r="BQ182" i="12"/>
  <c r="BP182" i="12"/>
  <c r="BO182" i="12"/>
  <c r="CA181" i="12"/>
  <c r="BZ181" i="12"/>
  <c r="BY181" i="12"/>
  <c r="BX181" i="12"/>
  <c r="BW181" i="12"/>
  <c r="BV181" i="12"/>
  <c r="BU181" i="12"/>
  <c r="BD181" i="12" s="1"/>
  <c r="BT181" i="12"/>
  <c r="BS181" i="12"/>
  <c r="BR181" i="12"/>
  <c r="BQ181" i="12"/>
  <c r="BP181" i="12"/>
  <c r="BO181" i="12"/>
  <c r="CA180" i="12"/>
  <c r="BZ180" i="12"/>
  <c r="BY180" i="12"/>
  <c r="BX180" i="12"/>
  <c r="BW180" i="12"/>
  <c r="BV180" i="12"/>
  <c r="BU180" i="12"/>
  <c r="BD180" i="12" s="1"/>
  <c r="BT180" i="12"/>
  <c r="BS180" i="12"/>
  <c r="BR180" i="12"/>
  <c r="BQ180" i="12"/>
  <c r="BP180" i="12"/>
  <c r="BO180" i="12"/>
  <c r="CA179" i="12"/>
  <c r="BZ179" i="12"/>
  <c r="BY179" i="12"/>
  <c r="BX179" i="12"/>
  <c r="BW179" i="12"/>
  <c r="BV179" i="12"/>
  <c r="BU179" i="12"/>
  <c r="BD179" i="12" s="1"/>
  <c r="BT179" i="12"/>
  <c r="BS179" i="12"/>
  <c r="BR179" i="12"/>
  <c r="BQ179" i="12"/>
  <c r="BP179" i="12"/>
  <c r="BO179" i="12"/>
  <c r="CA178" i="12"/>
  <c r="BZ178" i="12"/>
  <c r="BY178" i="12"/>
  <c r="BX178" i="12"/>
  <c r="BW178" i="12"/>
  <c r="BV178" i="12"/>
  <c r="BU178" i="12"/>
  <c r="BD178" i="12" s="1"/>
  <c r="BT178" i="12"/>
  <c r="BS178" i="12"/>
  <c r="BR178" i="12"/>
  <c r="BQ178" i="12"/>
  <c r="BP178" i="12"/>
  <c r="BO178" i="12"/>
  <c r="CA177" i="12"/>
  <c r="BZ177" i="12"/>
  <c r="BY177" i="12"/>
  <c r="BX177" i="12"/>
  <c r="BW177" i="12"/>
  <c r="BV177" i="12"/>
  <c r="BU177" i="12"/>
  <c r="BD177" i="12" s="1"/>
  <c r="BT177" i="12"/>
  <c r="BS177" i="12"/>
  <c r="BR177" i="12"/>
  <c r="BQ177" i="12"/>
  <c r="BP177" i="12"/>
  <c r="BO177" i="12"/>
  <c r="CA176" i="12"/>
  <c r="BZ176" i="12"/>
  <c r="BY176" i="12"/>
  <c r="BX176" i="12"/>
  <c r="BW176" i="12"/>
  <c r="BV176" i="12"/>
  <c r="BU176" i="12"/>
  <c r="BD176" i="12" s="1"/>
  <c r="BT176" i="12"/>
  <c r="BS176" i="12"/>
  <c r="BR176" i="12"/>
  <c r="BQ176" i="12"/>
  <c r="BP176" i="12"/>
  <c r="BO176" i="12"/>
  <c r="CA175" i="12"/>
  <c r="BZ175" i="12"/>
  <c r="BY175" i="12"/>
  <c r="BX175" i="12"/>
  <c r="BW175" i="12"/>
  <c r="BV175" i="12"/>
  <c r="BU175" i="12"/>
  <c r="BD175" i="12" s="1"/>
  <c r="BT175" i="12"/>
  <c r="BS175" i="12"/>
  <c r="BR175" i="12"/>
  <c r="BQ175" i="12"/>
  <c r="BP175" i="12"/>
  <c r="BO175" i="12"/>
  <c r="CA174" i="12"/>
  <c r="BZ174" i="12"/>
  <c r="BY174" i="12"/>
  <c r="BX174" i="12"/>
  <c r="BW174" i="12"/>
  <c r="BV174" i="12"/>
  <c r="BU174" i="12"/>
  <c r="BD174" i="12" s="1"/>
  <c r="BT174" i="12"/>
  <c r="BS174" i="12"/>
  <c r="BR174" i="12"/>
  <c r="BQ174" i="12"/>
  <c r="BP174" i="12"/>
  <c r="BO174" i="12"/>
  <c r="CA173" i="12"/>
  <c r="BZ173" i="12"/>
  <c r="BY173" i="12"/>
  <c r="BX173" i="12"/>
  <c r="BW173" i="12"/>
  <c r="BV173" i="12"/>
  <c r="BU173" i="12"/>
  <c r="BD173" i="12" s="1"/>
  <c r="BT173" i="12"/>
  <c r="BS173" i="12"/>
  <c r="BR173" i="12"/>
  <c r="BQ173" i="12"/>
  <c r="BP173" i="12"/>
  <c r="BO173" i="12"/>
  <c r="CA172" i="12"/>
  <c r="BZ172" i="12"/>
  <c r="BY172" i="12"/>
  <c r="BX172" i="12"/>
  <c r="BW172" i="12"/>
  <c r="BV172" i="12"/>
  <c r="BU172" i="12"/>
  <c r="BD172" i="12" s="1"/>
  <c r="BT172" i="12"/>
  <c r="BS172" i="12"/>
  <c r="BR172" i="12"/>
  <c r="BQ172" i="12"/>
  <c r="BP172" i="12"/>
  <c r="BO172" i="12"/>
  <c r="CA171" i="12"/>
  <c r="BZ171" i="12"/>
  <c r="BY171" i="12"/>
  <c r="BX171" i="12"/>
  <c r="BW171" i="12"/>
  <c r="BV171" i="12"/>
  <c r="BU171" i="12"/>
  <c r="BD171" i="12" s="1"/>
  <c r="BT171" i="12"/>
  <c r="BS171" i="12"/>
  <c r="BR171" i="12"/>
  <c r="BQ171" i="12"/>
  <c r="BP171" i="12"/>
  <c r="BO171" i="12"/>
  <c r="CA170" i="12"/>
  <c r="BZ170" i="12"/>
  <c r="BY170" i="12"/>
  <c r="BX170" i="12"/>
  <c r="BW170" i="12"/>
  <c r="BV170" i="12"/>
  <c r="BU170" i="12"/>
  <c r="BD170" i="12" s="1"/>
  <c r="BT170" i="12"/>
  <c r="BS170" i="12"/>
  <c r="BR170" i="12"/>
  <c r="BQ170" i="12"/>
  <c r="BP170" i="12"/>
  <c r="BO170" i="12"/>
  <c r="CA169" i="12"/>
  <c r="BZ169" i="12"/>
  <c r="BY169" i="12"/>
  <c r="BX169" i="12"/>
  <c r="BW169" i="12"/>
  <c r="BV169" i="12"/>
  <c r="BU169" i="12"/>
  <c r="BD169" i="12" s="1"/>
  <c r="BT169" i="12"/>
  <c r="BS169" i="12"/>
  <c r="BR169" i="12"/>
  <c r="BQ169" i="12"/>
  <c r="BP169" i="12"/>
  <c r="BO169" i="12"/>
  <c r="CA168" i="12"/>
  <c r="BZ168" i="12"/>
  <c r="BY168" i="12"/>
  <c r="BX168" i="12"/>
  <c r="BW168" i="12"/>
  <c r="BV168" i="12"/>
  <c r="BU168" i="12"/>
  <c r="BD168" i="12" s="1"/>
  <c r="BT168" i="12"/>
  <c r="BS168" i="12"/>
  <c r="BR168" i="12"/>
  <c r="BQ168" i="12"/>
  <c r="BP168" i="12"/>
  <c r="BO168" i="12"/>
  <c r="CA167" i="12"/>
  <c r="BZ167" i="12"/>
  <c r="BY167" i="12"/>
  <c r="BX167" i="12"/>
  <c r="BW167" i="12"/>
  <c r="BV167" i="12"/>
  <c r="BU167" i="12"/>
  <c r="BD167" i="12" s="1"/>
  <c r="BT167" i="12"/>
  <c r="BS167" i="12"/>
  <c r="BR167" i="12"/>
  <c r="BQ167" i="12"/>
  <c r="BP167" i="12"/>
  <c r="BO167" i="12"/>
  <c r="CA166" i="12"/>
  <c r="BZ166" i="12"/>
  <c r="BY166" i="12"/>
  <c r="BX166" i="12"/>
  <c r="BW166" i="12"/>
  <c r="BV166" i="12"/>
  <c r="BU166" i="12"/>
  <c r="BD166" i="12" s="1"/>
  <c r="BT166" i="12"/>
  <c r="BS166" i="12"/>
  <c r="BR166" i="12"/>
  <c r="BQ166" i="12"/>
  <c r="BP166" i="12"/>
  <c r="BO166" i="12"/>
  <c r="CA165" i="12"/>
  <c r="BZ165" i="12"/>
  <c r="BY165" i="12"/>
  <c r="BX165" i="12"/>
  <c r="BW165" i="12"/>
  <c r="BV165" i="12"/>
  <c r="BU165" i="12"/>
  <c r="BD165" i="12" s="1"/>
  <c r="BT165" i="12"/>
  <c r="BS165" i="12"/>
  <c r="BR165" i="12"/>
  <c r="BQ165" i="12"/>
  <c r="BP165" i="12"/>
  <c r="BO165" i="12"/>
  <c r="CA164" i="12"/>
  <c r="BZ164" i="12"/>
  <c r="BY164" i="12"/>
  <c r="BX164" i="12"/>
  <c r="BW164" i="12"/>
  <c r="BV164" i="12"/>
  <c r="BU164" i="12"/>
  <c r="BD164" i="12" s="1"/>
  <c r="BT164" i="12"/>
  <c r="BS164" i="12"/>
  <c r="BR164" i="12"/>
  <c r="BQ164" i="12"/>
  <c r="BP164" i="12"/>
  <c r="BO164" i="12"/>
  <c r="CA163" i="12"/>
  <c r="BZ163" i="12"/>
  <c r="BY163" i="12"/>
  <c r="BX163" i="12"/>
  <c r="BW163" i="12"/>
  <c r="BV163" i="12"/>
  <c r="BU163" i="12"/>
  <c r="BD163" i="12" s="1"/>
  <c r="BT163" i="12"/>
  <c r="BS163" i="12"/>
  <c r="BR163" i="12"/>
  <c r="BQ163" i="12"/>
  <c r="BP163" i="12"/>
  <c r="BO163" i="12"/>
  <c r="CA162" i="12"/>
  <c r="BZ162" i="12"/>
  <c r="BY162" i="12"/>
  <c r="BX162" i="12"/>
  <c r="BW162" i="12"/>
  <c r="BV162" i="12"/>
  <c r="BU162" i="12"/>
  <c r="BD162" i="12" s="1"/>
  <c r="BT162" i="12"/>
  <c r="BS162" i="12"/>
  <c r="BR162" i="12"/>
  <c r="BQ162" i="12"/>
  <c r="BP162" i="12"/>
  <c r="BO162" i="12"/>
  <c r="CA161" i="12"/>
  <c r="BZ161" i="12"/>
  <c r="BY161" i="12"/>
  <c r="BX161" i="12"/>
  <c r="BW161" i="12"/>
  <c r="BV161" i="12"/>
  <c r="BU161" i="12"/>
  <c r="BD161" i="12" s="1"/>
  <c r="BT161" i="12"/>
  <c r="BS161" i="12"/>
  <c r="BR161" i="12"/>
  <c r="BQ161" i="12"/>
  <c r="BP161" i="12"/>
  <c r="BO161" i="12"/>
  <c r="CA160" i="12"/>
  <c r="BZ160" i="12"/>
  <c r="BY160" i="12"/>
  <c r="BX160" i="12"/>
  <c r="BW160" i="12"/>
  <c r="BV160" i="12"/>
  <c r="BU160" i="12"/>
  <c r="BD160" i="12" s="1"/>
  <c r="BT160" i="12"/>
  <c r="BS160" i="12"/>
  <c r="BR160" i="12"/>
  <c r="BQ160" i="12"/>
  <c r="BP160" i="12"/>
  <c r="BO160" i="12"/>
  <c r="CA159" i="12"/>
  <c r="BZ159" i="12"/>
  <c r="BY159" i="12"/>
  <c r="BX159" i="12"/>
  <c r="BW159" i="12"/>
  <c r="BV159" i="12"/>
  <c r="BU159" i="12"/>
  <c r="BD159" i="12" s="1"/>
  <c r="BT159" i="12"/>
  <c r="BS159" i="12"/>
  <c r="BR159" i="12"/>
  <c r="BQ159" i="12"/>
  <c r="BP159" i="12"/>
  <c r="BO159" i="12"/>
  <c r="CA158" i="12"/>
  <c r="BZ158" i="12"/>
  <c r="BY158" i="12"/>
  <c r="BX158" i="12"/>
  <c r="BW158" i="12"/>
  <c r="BV158" i="12"/>
  <c r="BU158" i="12"/>
  <c r="BD158" i="12" s="1"/>
  <c r="BT158" i="12"/>
  <c r="BS158" i="12"/>
  <c r="BR158" i="12"/>
  <c r="BQ158" i="12"/>
  <c r="BP158" i="12"/>
  <c r="BO158" i="12"/>
  <c r="CA157" i="12"/>
  <c r="BZ157" i="12"/>
  <c r="BY157" i="12"/>
  <c r="BX157" i="12"/>
  <c r="BW157" i="12"/>
  <c r="BV157" i="12"/>
  <c r="BU157" i="12"/>
  <c r="BD157" i="12" s="1"/>
  <c r="BT157" i="12"/>
  <c r="BS157" i="12"/>
  <c r="BR157" i="12"/>
  <c r="BQ157" i="12"/>
  <c r="BP157" i="12"/>
  <c r="BO157" i="12"/>
  <c r="CA156" i="12"/>
  <c r="BZ156" i="12"/>
  <c r="BY156" i="12"/>
  <c r="BX156" i="12"/>
  <c r="BW156" i="12"/>
  <c r="BV156" i="12"/>
  <c r="BU156" i="12"/>
  <c r="BD156" i="12" s="1"/>
  <c r="BT156" i="12"/>
  <c r="BS156" i="12"/>
  <c r="BR156" i="12"/>
  <c r="BQ156" i="12"/>
  <c r="BP156" i="12"/>
  <c r="BO156" i="12"/>
  <c r="CA155" i="12"/>
  <c r="BZ155" i="12"/>
  <c r="BY155" i="12"/>
  <c r="BX155" i="12"/>
  <c r="BW155" i="12"/>
  <c r="BV155" i="12"/>
  <c r="BU155" i="12"/>
  <c r="BD155" i="12" s="1"/>
  <c r="BT155" i="12"/>
  <c r="BS155" i="12"/>
  <c r="BR155" i="12"/>
  <c r="BQ155" i="12"/>
  <c r="BP155" i="12"/>
  <c r="BO155" i="12"/>
  <c r="CA154" i="12"/>
  <c r="BZ154" i="12"/>
  <c r="BY154" i="12"/>
  <c r="BX154" i="12"/>
  <c r="BW154" i="12"/>
  <c r="BV154" i="12"/>
  <c r="BU154" i="12"/>
  <c r="BD154" i="12" s="1"/>
  <c r="BT154" i="12"/>
  <c r="BS154" i="12"/>
  <c r="BR154" i="12"/>
  <c r="BQ154" i="12"/>
  <c r="BP154" i="12"/>
  <c r="BO154" i="12"/>
  <c r="CA153" i="12"/>
  <c r="BZ153" i="12"/>
  <c r="BY153" i="12"/>
  <c r="BX153" i="12"/>
  <c r="BW153" i="12"/>
  <c r="BV153" i="12"/>
  <c r="BU153" i="12"/>
  <c r="BD153" i="12" s="1"/>
  <c r="BT153" i="12"/>
  <c r="BS153" i="12"/>
  <c r="BR153" i="12"/>
  <c r="BQ153" i="12"/>
  <c r="BP153" i="12"/>
  <c r="BO153" i="12"/>
  <c r="CA152" i="12"/>
  <c r="BZ152" i="12"/>
  <c r="BY152" i="12"/>
  <c r="BX152" i="12"/>
  <c r="BW152" i="12"/>
  <c r="BV152" i="12"/>
  <c r="BU152" i="12"/>
  <c r="BD152" i="12" s="1"/>
  <c r="BT152" i="12"/>
  <c r="BS152" i="12"/>
  <c r="BR152" i="12"/>
  <c r="BQ152" i="12"/>
  <c r="BP152" i="12"/>
  <c r="BO152" i="12"/>
  <c r="CA151" i="12"/>
  <c r="BZ151" i="12"/>
  <c r="BY151" i="12"/>
  <c r="BX151" i="12"/>
  <c r="BW151" i="12"/>
  <c r="BV151" i="12"/>
  <c r="BU151" i="12"/>
  <c r="BD151" i="12" s="1"/>
  <c r="BT151" i="12"/>
  <c r="BS151" i="12"/>
  <c r="BR151" i="12"/>
  <c r="BQ151" i="12"/>
  <c r="BP151" i="12"/>
  <c r="BO151" i="12"/>
  <c r="CA150" i="12"/>
  <c r="BZ150" i="12"/>
  <c r="BY150" i="12"/>
  <c r="BX150" i="12"/>
  <c r="BW150" i="12"/>
  <c r="BV150" i="12"/>
  <c r="BU150" i="12"/>
  <c r="BD150" i="12" s="1"/>
  <c r="BT150" i="12"/>
  <c r="BS150" i="12"/>
  <c r="BR150" i="12"/>
  <c r="BQ150" i="12"/>
  <c r="BP150" i="12"/>
  <c r="BO150" i="12"/>
  <c r="CA149" i="12"/>
  <c r="BZ149" i="12"/>
  <c r="BY149" i="12"/>
  <c r="BX149" i="12"/>
  <c r="BW149" i="12"/>
  <c r="BV149" i="12"/>
  <c r="BU149" i="12"/>
  <c r="BD149" i="12" s="1"/>
  <c r="BT149" i="12"/>
  <c r="BS149" i="12"/>
  <c r="BR149" i="12"/>
  <c r="BQ149" i="12"/>
  <c r="BP149" i="12"/>
  <c r="BO149" i="12"/>
  <c r="CA148" i="12"/>
  <c r="BZ148" i="12"/>
  <c r="BY148" i="12"/>
  <c r="BX148" i="12"/>
  <c r="BW148" i="12"/>
  <c r="BV148" i="12"/>
  <c r="BU148" i="12"/>
  <c r="BD148" i="12" s="1"/>
  <c r="BT148" i="12"/>
  <c r="BS148" i="12"/>
  <c r="BR148" i="12"/>
  <c r="BQ148" i="12"/>
  <c r="BP148" i="12"/>
  <c r="BO148" i="12"/>
  <c r="CA147" i="12"/>
  <c r="BZ147" i="12"/>
  <c r="BY147" i="12"/>
  <c r="BX147" i="12"/>
  <c r="BW147" i="12"/>
  <c r="BV147" i="12"/>
  <c r="BU147" i="12"/>
  <c r="BD147" i="12" s="1"/>
  <c r="BT147" i="12"/>
  <c r="BS147" i="12"/>
  <c r="BR147" i="12"/>
  <c r="BQ147" i="12"/>
  <c r="BP147" i="12"/>
  <c r="BO147" i="12"/>
  <c r="CA146" i="12"/>
  <c r="BZ146" i="12"/>
  <c r="BY146" i="12"/>
  <c r="BX146" i="12"/>
  <c r="BW146" i="12"/>
  <c r="BV146" i="12"/>
  <c r="BU146" i="12"/>
  <c r="BD146" i="12" s="1"/>
  <c r="BT146" i="12"/>
  <c r="BS146" i="12"/>
  <c r="BR146" i="12"/>
  <c r="BQ146" i="12"/>
  <c r="BP146" i="12"/>
  <c r="BO146" i="12"/>
  <c r="CA145" i="12"/>
  <c r="BZ145" i="12"/>
  <c r="BY145" i="12"/>
  <c r="BX145" i="12"/>
  <c r="BW145" i="12"/>
  <c r="BV145" i="12"/>
  <c r="BU145" i="12"/>
  <c r="BD145" i="12" s="1"/>
  <c r="BT145" i="12"/>
  <c r="BS145" i="12"/>
  <c r="BR145" i="12"/>
  <c r="BQ145" i="12"/>
  <c r="BP145" i="12"/>
  <c r="BO145" i="12"/>
  <c r="CA144" i="12"/>
  <c r="BZ144" i="12"/>
  <c r="BY144" i="12"/>
  <c r="BX144" i="12"/>
  <c r="BW144" i="12"/>
  <c r="BV144" i="12"/>
  <c r="BU144" i="12"/>
  <c r="BD144" i="12" s="1"/>
  <c r="BT144" i="12"/>
  <c r="BS144" i="12"/>
  <c r="BR144" i="12"/>
  <c r="BQ144" i="12"/>
  <c r="BP144" i="12"/>
  <c r="BO144" i="12"/>
  <c r="CA143" i="12"/>
  <c r="BZ143" i="12"/>
  <c r="BY143" i="12"/>
  <c r="BX143" i="12"/>
  <c r="BW143" i="12"/>
  <c r="BV143" i="12"/>
  <c r="BU143" i="12"/>
  <c r="BD143" i="12" s="1"/>
  <c r="BT143" i="12"/>
  <c r="BS143" i="12"/>
  <c r="BR143" i="12"/>
  <c r="BQ143" i="12"/>
  <c r="BP143" i="12"/>
  <c r="BO143" i="12"/>
  <c r="CA142" i="12"/>
  <c r="BZ142" i="12"/>
  <c r="BY142" i="12"/>
  <c r="BX142" i="12"/>
  <c r="BW142" i="12"/>
  <c r="BV142" i="12"/>
  <c r="BU142" i="12"/>
  <c r="BD142" i="12" s="1"/>
  <c r="BT142" i="12"/>
  <c r="BS142" i="12"/>
  <c r="BR142" i="12"/>
  <c r="BQ142" i="12"/>
  <c r="BP142" i="12"/>
  <c r="BO142" i="12"/>
  <c r="CA141" i="12"/>
  <c r="BZ141" i="12"/>
  <c r="BY141" i="12"/>
  <c r="BX141" i="12"/>
  <c r="BW141" i="12"/>
  <c r="BV141" i="12"/>
  <c r="BU141" i="12"/>
  <c r="BD141" i="12" s="1"/>
  <c r="BT141" i="12"/>
  <c r="BS141" i="12"/>
  <c r="BR141" i="12"/>
  <c r="BQ141" i="12"/>
  <c r="BP141" i="12"/>
  <c r="BO141" i="12"/>
  <c r="CA140" i="12"/>
  <c r="BZ140" i="12"/>
  <c r="BY140" i="12"/>
  <c r="BX140" i="12"/>
  <c r="BW140" i="12"/>
  <c r="BV140" i="12"/>
  <c r="BU140" i="12"/>
  <c r="BD140" i="12" s="1"/>
  <c r="BT140" i="12"/>
  <c r="BS140" i="12"/>
  <c r="BR140" i="12"/>
  <c r="BQ140" i="12"/>
  <c r="BP140" i="12"/>
  <c r="BO140" i="12"/>
  <c r="CA139" i="12"/>
  <c r="BZ139" i="12"/>
  <c r="BY139" i="12"/>
  <c r="BX139" i="12"/>
  <c r="BW139" i="12"/>
  <c r="BV139" i="12"/>
  <c r="BU139" i="12"/>
  <c r="BD139" i="12" s="1"/>
  <c r="BT139" i="12"/>
  <c r="BS139" i="12"/>
  <c r="BR139" i="12"/>
  <c r="BQ139" i="12"/>
  <c r="BP139" i="12"/>
  <c r="BO139" i="12"/>
  <c r="CA138" i="12"/>
  <c r="BZ138" i="12"/>
  <c r="BY138" i="12"/>
  <c r="BX138" i="12"/>
  <c r="BW138" i="12"/>
  <c r="BV138" i="12"/>
  <c r="BU138" i="12"/>
  <c r="BD138" i="12" s="1"/>
  <c r="BT138" i="12"/>
  <c r="BS138" i="12"/>
  <c r="BR138" i="12"/>
  <c r="BQ138" i="12"/>
  <c r="BP138" i="12"/>
  <c r="BO138" i="12"/>
  <c r="CA137" i="12"/>
  <c r="BZ137" i="12"/>
  <c r="BY137" i="12"/>
  <c r="BX137" i="12"/>
  <c r="BW137" i="12"/>
  <c r="BV137" i="12"/>
  <c r="BU137" i="12"/>
  <c r="BD137" i="12" s="1"/>
  <c r="BT137" i="12"/>
  <c r="BS137" i="12"/>
  <c r="BR137" i="12"/>
  <c r="BQ137" i="12"/>
  <c r="BP137" i="12"/>
  <c r="BO137" i="12"/>
  <c r="CA136" i="12"/>
  <c r="BZ136" i="12"/>
  <c r="BY136" i="12"/>
  <c r="BX136" i="12"/>
  <c r="BW136" i="12"/>
  <c r="BV136" i="12"/>
  <c r="BU136" i="12"/>
  <c r="BD136" i="12" s="1"/>
  <c r="BT136" i="12"/>
  <c r="BS136" i="12"/>
  <c r="BR136" i="12"/>
  <c r="BQ136" i="12"/>
  <c r="BP136" i="12"/>
  <c r="BO136" i="12"/>
  <c r="CA135" i="12"/>
  <c r="BZ135" i="12"/>
  <c r="BY135" i="12"/>
  <c r="BX135" i="12"/>
  <c r="BW135" i="12"/>
  <c r="BV135" i="12"/>
  <c r="BU135" i="12"/>
  <c r="BD135" i="12" s="1"/>
  <c r="BT135" i="12"/>
  <c r="BS135" i="12"/>
  <c r="BR135" i="12"/>
  <c r="BQ135" i="12"/>
  <c r="BP135" i="12"/>
  <c r="BO135" i="12"/>
  <c r="CA134" i="12"/>
  <c r="BZ134" i="12"/>
  <c r="BY134" i="12"/>
  <c r="BX134" i="12"/>
  <c r="BW134" i="12"/>
  <c r="BV134" i="12"/>
  <c r="BU134" i="12"/>
  <c r="BD134" i="12" s="1"/>
  <c r="BT134" i="12"/>
  <c r="BS134" i="12"/>
  <c r="BR134" i="12"/>
  <c r="BQ134" i="12"/>
  <c r="BP134" i="12"/>
  <c r="BO134" i="12"/>
  <c r="CA133" i="12"/>
  <c r="BZ133" i="12"/>
  <c r="BY133" i="12"/>
  <c r="BX133" i="12"/>
  <c r="BW133" i="12"/>
  <c r="BV133" i="12"/>
  <c r="BU133" i="12"/>
  <c r="BD133" i="12" s="1"/>
  <c r="BT133" i="12"/>
  <c r="BS133" i="12"/>
  <c r="BR133" i="12"/>
  <c r="BQ133" i="12"/>
  <c r="BP133" i="12"/>
  <c r="BO133" i="12"/>
  <c r="CA132" i="12"/>
  <c r="BZ132" i="12"/>
  <c r="BY132" i="12"/>
  <c r="BX132" i="12"/>
  <c r="BW132" i="12"/>
  <c r="BV132" i="12"/>
  <c r="BU132" i="12"/>
  <c r="BD132" i="12" s="1"/>
  <c r="BT132" i="12"/>
  <c r="BS132" i="12"/>
  <c r="BR132" i="12"/>
  <c r="BQ132" i="12"/>
  <c r="BP132" i="12"/>
  <c r="BO132" i="12"/>
  <c r="CA131" i="12"/>
  <c r="BZ131" i="12"/>
  <c r="BY131" i="12"/>
  <c r="BX131" i="12"/>
  <c r="BW131" i="12"/>
  <c r="BV131" i="12"/>
  <c r="BU131" i="12"/>
  <c r="BD131" i="12" s="1"/>
  <c r="BT131" i="12"/>
  <c r="BS131" i="12"/>
  <c r="BR131" i="12"/>
  <c r="BQ131" i="12"/>
  <c r="BP131" i="12"/>
  <c r="BO131" i="12"/>
  <c r="CA130" i="12"/>
  <c r="BZ130" i="12"/>
  <c r="BY130" i="12"/>
  <c r="BX130" i="12"/>
  <c r="BW130" i="12"/>
  <c r="BV130" i="12"/>
  <c r="BU130" i="12"/>
  <c r="BD130" i="12" s="1"/>
  <c r="BT130" i="12"/>
  <c r="BS130" i="12"/>
  <c r="BR130" i="12"/>
  <c r="BQ130" i="12"/>
  <c r="BP130" i="12"/>
  <c r="BO130" i="12"/>
  <c r="CA129" i="12"/>
  <c r="BZ129" i="12"/>
  <c r="BY129" i="12"/>
  <c r="BX129" i="12"/>
  <c r="BW129" i="12"/>
  <c r="BV129" i="12"/>
  <c r="BU129" i="12"/>
  <c r="BD129" i="12" s="1"/>
  <c r="BT129" i="12"/>
  <c r="BS129" i="12"/>
  <c r="BR129" i="12"/>
  <c r="BQ129" i="12"/>
  <c r="BP129" i="12"/>
  <c r="BO129" i="12"/>
  <c r="CA128" i="12"/>
  <c r="BZ128" i="12"/>
  <c r="BY128" i="12"/>
  <c r="BX128" i="12"/>
  <c r="BW128" i="12"/>
  <c r="BV128" i="12"/>
  <c r="BU128" i="12"/>
  <c r="BD128" i="12" s="1"/>
  <c r="BT128" i="12"/>
  <c r="BS128" i="12"/>
  <c r="BR128" i="12"/>
  <c r="BQ128" i="12"/>
  <c r="BP128" i="12"/>
  <c r="BO128" i="12"/>
  <c r="CA127" i="12"/>
  <c r="BZ127" i="12"/>
  <c r="BY127" i="12"/>
  <c r="BX127" i="12"/>
  <c r="BW127" i="12"/>
  <c r="BV127" i="12"/>
  <c r="BU127" i="12"/>
  <c r="BD127" i="12" s="1"/>
  <c r="BT127" i="12"/>
  <c r="BS127" i="12"/>
  <c r="BR127" i="12"/>
  <c r="BQ127" i="12"/>
  <c r="BP127" i="12"/>
  <c r="BO127" i="12"/>
  <c r="CA126" i="12"/>
  <c r="BZ126" i="12"/>
  <c r="BY126" i="12"/>
  <c r="BX126" i="12"/>
  <c r="BW126" i="12"/>
  <c r="BV126" i="12"/>
  <c r="BU126" i="12"/>
  <c r="BD126" i="12" s="1"/>
  <c r="BT126" i="12"/>
  <c r="BS126" i="12"/>
  <c r="BR126" i="12"/>
  <c r="BQ126" i="12"/>
  <c r="BP126" i="12"/>
  <c r="BO126" i="12"/>
  <c r="CA125" i="12"/>
  <c r="BZ125" i="12"/>
  <c r="BY125" i="12"/>
  <c r="BX125" i="12"/>
  <c r="BW125" i="12"/>
  <c r="BV125" i="12"/>
  <c r="BU125" i="12"/>
  <c r="BD125" i="12" s="1"/>
  <c r="BT125" i="12"/>
  <c r="BS125" i="12"/>
  <c r="BR125" i="12"/>
  <c r="BQ125" i="12"/>
  <c r="BP125" i="12"/>
  <c r="BO125" i="12"/>
  <c r="CA124" i="12"/>
  <c r="BZ124" i="12"/>
  <c r="BY124" i="12"/>
  <c r="BX124" i="12"/>
  <c r="BW124" i="12"/>
  <c r="BV124" i="12"/>
  <c r="BU124" i="12"/>
  <c r="BD124" i="12" s="1"/>
  <c r="BT124" i="12"/>
  <c r="BS124" i="12"/>
  <c r="BR124" i="12"/>
  <c r="BQ124" i="12"/>
  <c r="BP124" i="12"/>
  <c r="BO124" i="12"/>
  <c r="CA123" i="12"/>
  <c r="BZ123" i="12"/>
  <c r="BY123" i="12"/>
  <c r="BX123" i="12"/>
  <c r="BW123" i="12"/>
  <c r="BV123" i="12"/>
  <c r="BU123" i="12"/>
  <c r="BD123" i="12" s="1"/>
  <c r="BT123" i="12"/>
  <c r="BS123" i="12"/>
  <c r="BR123" i="12"/>
  <c r="BQ123" i="12"/>
  <c r="BP123" i="12"/>
  <c r="BO123" i="12"/>
  <c r="CA122" i="12"/>
  <c r="BZ122" i="12"/>
  <c r="BY122" i="12"/>
  <c r="BX122" i="12"/>
  <c r="BW122" i="12"/>
  <c r="BV122" i="12"/>
  <c r="BU122" i="12"/>
  <c r="BD122" i="12" s="1"/>
  <c r="BT122" i="12"/>
  <c r="BS122" i="12"/>
  <c r="BR122" i="12"/>
  <c r="BQ122" i="12"/>
  <c r="BP122" i="12"/>
  <c r="BO122" i="12"/>
  <c r="CA121" i="12"/>
  <c r="BZ121" i="12"/>
  <c r="BY121" i="12"/>
  <c r="BX121" i="12"/>
  <c r="BW121" i="12"/>
  <c r="BV121" i="12"/>
  <c r="BU121" i="12"/>
  <c r="BD121" i="12" s="1"/>
  <c r="BT121" i="12"/>
  <c r="BS121" i="12"/>
  <c r="BR121" i="12"/>
  <c r="BQ121" i="12"/>
  <c r="BP121" i="12"/>
  <c r="BO121" i="12"/>
  <c r="CA120" i="12"/>
  <c r="BZ120" i="12"/>
  <c r="BY120" i="12"/>
  <c r="BX120" i="12"/>
  <c r="BW120" i="12"/>
  <c r="BV120" i="12"/>
  <c r="BU120" i="12"/>
  <c r="BD120" i="12" s="1"/>
  <c r="BT120" i="12"/>
  <c r="BS120" i="12"/>
  <c r="BR120" i="12"/>
  <c r="BQ120" i="12"/>
  <c r="BP120" i="12"/>
  <c r="BO120" i="12"/>
  <c r="CA119" i="12"/>
  <c r="BZ119" i="12"/>
  <c r="BY119" i="12"/>
  <c r="BX119" i="12"/>
  <c r="BW119" i="12"/>
  <c r="BV119" i="12"/>
  <c r="BU119" i="12"/>
  <c r="BD119" i="12" s="1"/>
  <c r="BT119" i="12"/>
  <c r="BS119" i="12"/>
  <c r="BR119" i="12"/>
  <c r="BQ119" i="12"/>
  <c r="BP119" i="12"/>
  <c r="BO119" i="12"/>
  <c r="CA118" i="12"/>
  <c r="BZ118" i="12"/>
  <c r="BY118" i="12"/>
  <c r="BX118" i="12"/>
  <c r="BW118" i="12"/>
  <c r="BV118" i="12"/>
  <c r="BU118" i="12"/>
  <c r="BD118" i="12" s="1"/>
  <c r="BT118" i="12"/>
  <c r="BS118" i="12"/>
  <c r="BR118" i="12"/>
  <c r="BQ118" i="12"/>
  <c r="BP118" i="12"/>
  <c r="BO118" i="12"/>
  <c r="CA117" i="12"/>
  <c r="BZ117" i="12"/>
  <c r="BY117" i="12"/>
  <c r="BX117" i="12"/>
  <c r="BW117" i="12"/>
  <c r="BV117" i="12"/>
  <c r="BU117" i="12"/>
  <c r="BD117" i="12" s="1"/>
  <c r="BT117" i="12"/>
  <c r="BS117" i="12"/>
  <c r="BR117" i="12"/>
  <c r="BQ117" i="12"/>
  <c r="BP117" i="12"/>
  <c r="BO117" i="12"/>
  <c r="CA116" i="12"/>
  <c r="BZ116" i="12"/>
  <c r="BY116" i="12"/>
  <c r="BX116" i="12"/>
  <c r="BW116" i="12"/>
  <c r="BV116" i="12"/>
  <c r="BU116" i="12"/>
  <c r="BD116" i="12" s="1"/>
  <c r="BT116" i="12"/>
  <c r="BS116" i="12"/>
  <c r="BR116" i="12"/>
  <c r="BQ116" i="12"/>
  <c r="BP116" i="12"/>
  <c r="BO116" i="12"/>
  <c r="CA115" i="12"/>
  <c r="BZ115" i="12"/>
  <c r="BY115" i="12"/>
  <c r="BX115" i="12"/>
  <c r="BW115" i="12"/>
  <c r="BV115" i="12"/>
  <c r="BU115" i="12"/>
  <c r="BD115" i="12" s="1"/>
  <c r="BT115" i="12"/>
  <c r="BS115" i="12"/>
  <c r="BR115" i="12"/>
  <c r="BQ115" i="12"/>
  <c r="BP115" i="12"/>
  <c r="BO115" i="12"/>
  <c r="CA114" i="12"/>
  <c r="BZ114" i="12"/>
  <c r="BY114" i="12"/>
  <c r="BX114" i="12"/>
  <c r="BW114" i="12"/>
  <c r="BV114" i="12"/>
  <c r="BU114" i="12"/>
  <c r="BD114" i="12" s="1"/>
  <c r="BT114" i="12"/>
  <c r="BS114" i="12"/>
  <c r="BR114" i="12"/>
  <c r="BQ114" i="12"/>
  <c r="BP114" i="12"/>
  <c r="BO114" i="12"/>
  <c r="CA113" i="12"/>
  <c r="BZ113" i="12"/>
  <c r="BY113" i="12"/>
  <c r="BX113" i="12"/>
  <c r="BW113" i="12"/>
  <c r="BV113" i="12"/>
  <c r="BU113" i="12"/>
  <c r="BD113" i="12" s="1"/>
  <c r="BT113" i="12"/>
  <c r="BS113" i="12"/>
  <c r="BR113" i="12"/>
  <c r="BQ113" i="12"/>
  <c r="BP113" i="12"/>
  <c r="BO113" i="12"/>
  <c r="CA112" i="12"/>
  <c r="BZ112" i="12"/>
  <c r="BY112" i="12"/>
  <c r="BX112" i="12"/>
  <c r="BW112" i="12"/>
  <c r="BV112" i="12"/>
  <c r="BU112" i="12"/>
  <c r="BD112" i="12" s="1"/>
  <c r="BT112" i="12"/>
  <c r="BS112" i="12"/>
  <c r="BR112" i="12"/>
  <c r="BQ112" i="12"/>
  <c r="BP112" i="12"/>
  <c r="BO112" i="12"/>
  <c r="CA111" i="12"/>
  <c r="BZ111" i="12"/>
  <c r="BY111" i="12"/>
  <c r="BX111" i="12"/>
  <c r="BW111" i="12"/>
  <c r="BV111" i="12"/>
  <c r="BU111" i="12"/>
  <c r="BD111" i="12" s="1"/>
  <c r="BT111" i="12"/>
  <c r="BS111" i="12"/>
  <c r="BR111" i="12"/>
  <c r="BQ111" i="12"/>
  <c r="BP111" i="12"/>
  <c r="BO111" i="12"/>
  <c r="CA110" i="12"/>
  <c r="BZ110" i="12"/>
  <c r="BY110" i="12"/>
  <c r="BX110" i="12"/>
  <c r="BW110" i="12"/>
  <c r="BV110" i="12"/>
  <c r="BU110" i="12"/>
  <c r="BD110" i="12" s="1"/>
  <c r="BT110" i="12"/>
  <c r="BS110" i="12"/>
  <c r="BR110" i="12"/>
  <c r="BQ110" i="12"/>
  <c r="BP110" i="12"/>
  <c r="BO110" i="12"/>
  <c r="CA109" i="12"/>
  <c r="BZ109" i="12"/>
  <c r="BY109" i="12"/>
  <c r="BX109" i="12"/>
  <c r="BW109" i="12"/>
  <c r="BV109" i="12"/>
  <c r="BU109" i="12"/>
  <c r="BD109" i="12" s="1"/>
  <c r="BT109" i="12"/>
  <c r="BS109" i="12"/>
  <c r="BR109" i="12"/>
  <c r="BQ109" i="12"/>
  <c r="BP109" i="12"/>
  <c r="BO109" i="12"/>
  <c r="CA108" i="12"/>
  <c r="BZ108" i="12"/>
  <c r="BY108" i="12"/>
  <c r="BX108" i="12"/>
  <c r="BW108" i="12"/>
  <c r="BV108" i="12"/>
  <c r="BU108" i="12"/>
  <c r="BD108" i="12" s="1"/>
  <c r="BT108" i="12"/>
  <c r="BS108" i="12"/>
  <c r="BR108" i="12"/>
  <c r="BQ108" i="12"/>
  <c r="BP108" i="12"/>
  <c r="BO108" i="12"/>
  <c r="CA107" i="12"/>
  <c r="BZ107" i="12"/>
  <c r="BY107" i="12"/>
  <c r="BX107" i="12"/>
  <c r="BW107" i="12"/>
  <c r="BV107" i="12"/>
  <c r="BU107" i="12"/>
  <c r="BD107" i="12" s="1"/>
  <c r="BT107" i="12"/>
  <c r="BS107" i="12"/>
  <c r="BR107" i="12"/>
  <c r="BQ107" i="12"/>
  <c r="BP107" i="12"/>
  <c r="BO107" i="12"/>
  <c r="CA106" i="12"/>
  <c r="BZ106" i="12"/>
  <c r="BY106" i="12"/>
  <c r="BX106" i="12"/>
  <c r="BW106" i="12"/>
  <c r="BV106" i="12"/>
  <c r="BU106" i="12"/>
  <c r="BD106" i="12" s="1"/>
  <c r="BT106" i="12"/>
  <c r="BS106" i="12"/>
  <c r="BR106" i="12"/>
  <c r="BQ106" i="12"/>
  <c r="BP106" i="12"/>
  <c r="BO106" i="12"/>
  <c r="CA105" i="12"/>
  <c r="BZ105" i="12"/>
  <c r="BY105" i="12"/>
  <c r="BX105" i="12"/>
  <c r="BW105" i="12"/>
  <c r="BV105" i="12"/>
  <c r="BU105" i="12"/>
  <c r="BD105" i="12" s="1"/>
  <c r="BT105" i="12"/>
  <c r="BS105" i="12"/>
  <c r="BR105" i="12"/>
  <c r="BQ105" i="12"/>
  <c r="BP105" i="12"/>
  <c r="BO105" i="12"/>
  <c r="CA104" i="12"/>
  <c r="BZ104" i="12"/>
  <c r="BY104" i="12"/>
  <c r="BX104" i="12"/>
  <c r="BW104" i="12"/>
  <c r="BV104" i="12"/>
  <c r="BU104" i="12"/>
  <c r="BD104" i="12" s="1"/>
  <c r="BT104" i="12"/>
  <c r="BS104" i="12"/>
  <c r="BR104" i="12"/>
  <c r="BQ104" i="12"/>
  <c r="BP104" i="12"/>
  <c r="BO104" i="12"/>
  <c r="CA103" i="12"/>
  <c r="BZ103" i="12"/>
  <c r="BY103" i="12"/>
  <c r="BX103" i="12"/>
  <c r="BW103" i="12"/>
  <c r="BV103" i="12"/>
  <c r="BU103" i="12"/>
  <c r="BD103" i="12" s="1"/>
  <c r="BT103" i="12"/>
  <c r="BS103" i="12"/>
  <c r="BR103" i="12"/>
  <c r="BQ103" i="12"/>
  <c r="BP103" i="12"/>
  <c r="BO103" i="12"/>
  <c r="CA102" i="12"/>
  <c r="BZ102" i="12"/>
  <c r="BY102" i="12"/>
  <c r="BX102" i="12"/>
  <c r="BW102" i="12"/>
  <c r="BV102" i="12"/>
  <c r="BU102" i="12"/>
  <c r="BD102" i="12" s="1"/>
  <c r="BT102" i="12"/>
  <c r="BS102" i="12"/>
  <c r="BR102" i="12"/>
  <c r="BQ102" i="12"/>
  <c r="BP102" i="12"/>
  <c r="BO102" i="12"/>
  <c r="CA101" i="12"/>
  <c r="BZ101" i="12"/>
  <c r="BY101" i="12"/>
  <c r="BX101" i="12"/>
  <c r="BW101" i="12"/>
  <c r="BV101" i="12"/>
  <c r="BU101" i="12"/>
  <c r="BD101" i="12" s="1"/>
  <c r="BT101" i="12"/>
  <c r="BS101" i="12"/>
  <c r="BR101" i="12"/>
  <c r="BQ101" i="12"/>
  <c r="BP101" i="12"/>
  <c r="BO101" i="12"/>
  <c r="CA100" i="12"/>
  <c r="BZ100" i="12"/>
  <c r="BY100" i="12"/>
  <c r="BX100" i="12"/>
  <c r="BW100" i="12"/>
  <c r="BV100" i="12"/>
  <c r="BU100" i="12"/>
  <c r="BD100" i="12" s="1"/>
  <c r="BT100" i="12"/>
  <c r="BS100" i="12"/>
  <c r="BR100" i="12"/>
  <c r="BQ100" i="12"/>
  <c r="BP100" i="12"/>
  <c r="BO100" i="12"/>
  <c r="CA99" i="12"/>
  <c r="BZ99" i="12"/>
  <c r="BY99" i="12"/>
  <c r="BX99" i="12"/>
  <c r="BW99" i="12"/>
  <c r="BV99" i="12"/>
  <c r="BU99" i="12"/>
  <c r="BD99" i="12" s="1"/>
  <c r="BT99" i="12"/>
  <c r="BS99" i="12"/>
  <c r="BR99" i="12"/>
  <c r="BQ99" i="12"/>
  <c r="BP99" i="12"/>
  <c r="BO99" i="12"/>
  <c r="CA98" i="12"/>
  <c r="BZ98" i="12"/>
  <c r="BY98" i="12"/>
  <c r="BX98" i="12"/>
  <c r="BW98" i="12"/>
  <c r="BV98" i="12"/>
  <c r="BU98" i="12"/>
  <c r="BD98" i="12" s="1"/>
  <c r="BT98" i="12"/>
  <c r="BS98" i="12"/>
  <c r="BR98" i="12"/>
  <c r="BQ98" i="12"/>
  <c r="BP98" i="12"/>
  <c r="BO98" i="12"/>
  <c r="CA97" i="12"/>
  <c r="BZ97" i="12"/>
  <c r="BY97" i="12"/>
  <c r="BX97" i="12"/>
  <c r="BW97" i="12"/>
  <c r="BV97" i="12"/>
  <c r="BU97" i="12"/>
  <c r="BD97" i="12" s="1"/>
  <c r="BT97" i="12"/>
  <c r="BS97" i="12"/>
  <c r="BR97" i="12"/>
  <c r="BQ97" i="12"/>
  <c r="BP97" i="12"/>
  <c r="BO97" i="12"/>
  <c r="CA96" i="12"/>
  <c r="BZ96" i="12"/>
  <c r="BY96" i="12"/>
  <c r="BX96" i="12"/>
  <c r="BW96" i="12"/>
  <c r="BV96" i="12"/>
  <c r="BU96" i="12"/>
  <c r="BD96" i="12" s="1"/>
  <c r="BT96" i="12"/>
  <c r="BS96" i="12"/>
  <c r="BR96" i="12"/>
  <c r="BQ96" i="12"/>
  <c r="BP96" i="12"/>
  <c r="BO96" i="12"/>
  <c r="CA95" i="12"/>
  <c r="BZ95" i="12"/>
  <c r="BY95" i="12"/>
  <c r="BX95" i="12"/>
  <c r="BW95" i="12"/>
  <c r="BV95" i="12"/>
  <c r="BU95" i="12"/>
  <c r="BD95" i="12" s="1"/>
  <c r="BT95" i="12"/>
  <c r="BS95" i="12"/>
  <c r="BR95" i="12"/>
  <c r="BQ95" i="12"/>
  <c r="BP95" i="12"/>
  <c r="BO95" i="12"/>
  <c r="CA94" i="12"/>
  <c r="BZ94" i="12"/>
  <c r="BY94" i="12"/>
  <c r="BX94" i="12"/>
  <c r="BW94" i="12"/>
  <c r="BV94" i="12"/>
  <c r="BU94" i="12"/>
  <c r="BD94" i="12" s="1"/>
  <c r="BT94" i="12"/>
  <c r="BS94" i="12"/>
  <c r="BR94" i="12"/>
  <c r="BQ94" i="12"/>
  <c r="BP94" i="12"/>
  <c r="BO94" i="12"/>
  <c r="CA93" i="12"/>
  <c r="BZ93" i="12"/>
  <c r="BY93" i="12"/>
  <c r="BX93" i="12"/>
  <c r="BW93" i="12"/>
  <c r="BV93" i="12"/>
  <c r="BU93" i="12"/>
  <c r="BD93" i="12" s="1"/>
  <c r="BT93" i="12"/>
  <c r="BS93" i="12"/>
  <c r="BR93" i="12"/>
  <c r="BQ93" i="12"/>
  <c r="BP93" i="12"/>
  <c r="BO93" i="12"/>
  <c r="CA92" i="12"/>
  <c r="BZ92" i="12"/>
  <c r="BY92" i="12"/>
  <c r="BX92" i="12"/>
  <c r="BW92" i="12"/>
  <c r="BV92" i="12"/>
  <c r="BU92" i="12"/>
  <c r="BD92" i="12" s="1"/>
  <c r="BT92" i="12"/>
  <c r="BS92" i="12"/>
  <c r="BR92" i="12"/>
  <c r="BQ92" i="12"/>
  <c r="BP92" i="12"/>
  <c r="BO92" i="12"/>
  <c r="CA91" i="12"/>
  <c r="BZ91" i="12"/>
  <c r="BY91" i="12"/>
  <c r="BX91" i="12"/>
  <c r="BW91" i="12"/>
  <c r="BV91" i="12"/>
  <c r="BU91" i="12"/>
  <c r="BD91" i="12" s="1"/>
  <c r="BT91" i="12"/>
  <c r="BS91" i="12"/>
  <c r="BR91" i="12"/>
  <c r="BQ91" i="12"/>
  <c r="BP91" i="12"/>
  <c r="BO91" i="12"/>
  <c r="CA90" i="12"/>
  <c r="BZ90" i="12"/>
  <c r="BY90" i="12"/>
  <c r="BX90" i="12"/>
  <c r="BW90" i="12"/>
  <c r="BV90" i="12"/>
  <c r="BU90" i="12"/>
  <c r="BD90" i="12" s="1"/>
  <c r="BT90" i="12"/>
  <c r="BS90" i="12"/>
  <c r="BR90" i="12"/>
  <c r="BQ90" i="12"/>
  <c r="BP90" i="12"/>
  <c r="BO90" i="12"/>
  <c r="CA89" i="12"/>
  <c r="BZ89" i="12"/>
  <c r="BY89" i="12"/>
  <c r="BX89" i="12"/>
  <c r="BW89" i="12"/>
  <c r="BV89" i="12"/>
  <c r="BU89" i="12"/>
  <c r="BD89" i="12" s="1"/>
  <c r="BT89" i="12"/>
  <c r="BS89" i="12"/>
  <c r="BR89" i="12"/>
  <c r="BQ89" i="12"/>
  <c r="BP89" i="12"/>
  <c r="BO89" i="12"/>
  <c r="CA88" i="12"/>
  <c r="BZ88" i="12"/>
  <c r="BY88" i="12"/>
  <c r="BX88" i="12"/>
  <c r="BW88" i="12"/>
  <c r="BV88" i="12"/>
  <c r="BU88" i="12"/>
  <c r="BD88" i="12" s="1"/>
  <c r="BT88" i="12"/>
  <c r="BS88" i="12"/>
  <c r="BR88" i="12"/>
  <c r="BQ88" i="12"/>
  <c r="BP88" i="12"/>
  <c r="BO88" i="12"/>
  <c r="CA87" i="12"/>
  <c r="BZ87" i="12"/>
  <c r="BY87" i="12"/>
  <c r="BX87" i="12"/>
  <c r="BW87" i="12"/>
  <c r="BV87" i="12"/>
  <c r="BU87" i="12"/>
  <c r="BD87" i="12" s="1"/>
  <c r="BT87" i="12"/>
  <c r="BS87" i="12"/>
  <c r="BR87" i="12"/>
  <c r="BQ87" i="12"/>
  <c r="BP87" i="12"/>
  <c r="BO87" i="12"/>
  <c r="CA86" i="12"/>
  <c r="BZ86" i="12"/>
  <c r="BY86" i="12"/>
  <c r="BX86" i="12"/>
  <c r="BW86" i="12"/>
  <c r="BV86" i="12"/>
  <c r="BU86" i="12"/>
  <c r="BD86" i="12" s="1"/>
  <c r="BT86" i="12"/>
  <c r="BS86" i="12"/>
  <c r="BR86" i="12"/>
  <c r="BQ86" i="12"/>
  <c r="BP86" i="12"/>
  <c r="BO86" i="12"/>
  <c r="CA85" i="12"/>
  <c r="BZ85" i="12"/>
  <c r="BY85" i="12"/>
  <c r="BX85" i="12"/>
  <c r="BW85" i="12"/>
  <c r="BV85" i="12"/>
  <c r="BU85" i="12"/>
  <c r="BD85" i="12" s="1"/>
  <c r="BT85" i="12"/>
  <c r="BS85" i="12"/>
  <c r="BR85" i="12"/>
  <c r="BQ85" i="12"/>
  <c r="BP85" i="12"/>
  <c r="BO85" i="12"/>
  <c r="CA84" i="12"/>
  <c r="BZ84" i="12"/>
  <c r="BY84" i="12"/>
  <c r="BX84" i="12"/>
  <c r="BW84" i="12"/>
  <c r="BV84" i="12"/>
  <c r="BU84" i="12"/>
  <c r="BD84" i="12" s="1"/>
  <c r="BT84" i="12"/>
  <c r="BS84" i="12"/>
  <c r="BR84" i="12"/>
  <c r="BQ84" i="12"/>
  <c r="BP84" i="12"/>
  <c r="BO84" i="12"/>
  <c r="CA83" i="12"/>
  <c r="BZ83" i="12"/>
  <c r="BY83" i="12"/>
  <c r="BX83" i="12"/>
  <c r="BW83" i="12"/>
  <c r="BV83" i="12"/>
  <c r="BU83" i="12"/>
  <c r="BD83" i="12" s="1"/>
  <c r="BT83" i="12"/>
  <c r="BS83" i="12"/>
  <c r="BR83" i="12"/>
  <c r="BQ83" i="12"/>
  <c r="BP83" i="12"/>
  <c r="BO83" i="12"/>
  <c r="CA82" i="12"/>
  <c r="BZ82" i="12"/>
  <c r="BY82" i="12"/>
  <c r="BX82" i="12"/>
  <c r="BW82" i="12"/>
  <c r="BV82" i="12"/>
  <c r="BU82" i="12"/>
  <c r="BD82" i="12" s="1"/>
  <c r="BT82" i="12"/>
  <c r="BS82" i="12"/>
  <c r="BR82" i="12"/>
  <c r="BQ82" i="12"/>
  <c r="BP82" i="12"/>
  <c r="BO82" i="12"/>
  <c r="CA81" i="12"/>
  <c r="BZ81" i="12"/>
  <c r="BY81" i="12"/>
  <c r="BX81" i="12"/>
  <c r="BW81" i="12"/>
  <c r="BV81" i="12"/>
  <c r="BU81" i="12"/>
  <c r="BD81" i="12" s="1"/>
  <c r="BT81" i="12"/>
  <c r="BS81" i="12"/>
  <c r="BR81" i="12"/>
  <c r="BQ81" i="12"/>
  <c r="BP81" i="12"/>
  <c r="BO81" i="12"/>
  <c r="CA80" i="12"/>
  <c r="BZ80" i="12"/>
  <c r="BY80" i="12"/>
  <c r="BX80" i="12"/>
  <c r="BW80" i="12"/>
  <c r="BV80" i="12"/>
  <c r="BU80" i="12"/>
  <c r="BD80" i="12" s="1"/>
  <c r="BT80" i="12"/>
  <c r="BS80" i="12"/>
  <c r="BR80" i="12"/>
  <c r="BQ80" i="12"/>
  <c r="BP80" i="12"/>
  <c r="BO80" i="12"/>
  <c r="CA79" i="12"/>
  <c r="BZ79" i="12"/>
  <c r="BY79" i="12"/>
  <c r="BX79" i="12"/>
  <c r="BW79" i="12"/>
  <c r="BV79" i="12"/>
  <c r="BU79" i="12"/>
  <c r="BD79" i="12" s="1"/>
  <c r="BT79" i="12"/>
  <c r="BS79" i="12"/>
  <c r="BR79" i="12"/>
  <c r="BQ79" i="12"/>
  <c r="BP79" i="12"/>
  <c r="BO79" i="12"/>
  <c r="CA78" i="12"/>
  <c r="BZ78" i="12"/>
  <c r="BY78" i="12"/>
  <c r="BX78" i="12"/>
  <c r="BW78" i="12"/>
  <c r="BV78" i="12"/>
  <c r="BU78" i="12"/>
  <c r="BD78" i="12" s="1"/>
  <c r="BT78" i="12"/>
  <c r="BS78" i="12"/>
  <c r="BR78" i="12"/>
  <c r="BQ78" i="12"/>
  <c r="BP78" i="12"/>
  <c r="BO78" i="12"/>
  <c r="CA77" i="12"/>
  <c r="BZ77" i="12"/>
  <c r="BY77" i="12"/>
  <c r="BX77" i="12"/>
  <c r="BW77" i="12"/>
  <c r="BV77" i="12"/>
  <c r="BU77" i="12"/>
  <c r="BD77" i="12" s="1"/>
  <c r="BT77" i="12"/>
  <c r="BS77" i="12"/>
  <c r="BR77" i="12"/>
  <c r="BQ77" i="12"/>
  <c r="BP77" i="12"/>
  <c r="BO77" i="12"/>
  <c r="CA76" i="12"/>
  <c r="BZ76" i="12"/>
  <c r="BY76" i="12"/>
  <c r="BX76" i="12"/>
  <c r="BW76" i="12"/>
  <c r="BV76" i="12"/>
  <c r="BU76" i="12"/>
  <c r="BD76" i="12" s="1"/>
  <c r="BT76" i="12"/>
  <c r="BS76" i="12"/>
  <c r="BR76" i="12"/>
  <c r="BQ76" i="12"/>
  <c r="BP76" i="12"/>
  <c r="BO76" i="12"/>
  <c r="CA75" i="12"/>
  <c r="BZ75" i="12"/>
  <c r="BY75" i="12"/>
  <c r="BX75" i="12"/>
  <c r="BW75" i="12"/>
  <c r="BV75" i="12"/>
  <c r="BU75" i="12"/>
  <c r="BD75" i="12" s="1"/>
  <c r="BT75" i="12"/>
  <c r="BS75" i="12"/>
  <c r="BR75" i="12"/>
  <c r="BQ75" i="12"/>
  <c r="BP75" i="12"/>
  <c r="BO75" i="12"/>
  <c r="CA74" i="12"/>
  <c r="BZ74" i="12"/>
  <c r="BY74" i="12"/>
  <c r="BX74" i="12"/>
  <c r="BW74" i="12"/>
  <c r="BV74" i="12"/>
  <c r="BU74" i="12"/>
  <c r="BD74" i="12" s="1"/>
  <c r="BT74" i="12"/>
  <c r="BS74" i="12"/>
  <c r="BR74" i="12"/>
  <c r="BQ74" i="12"/>
  <c r="BP74" i="12"/>
  <c r="BO74" i="12"/>
  <c r="CA73" i="12"/>
  <c r="BZ73" i="12"/>
  <c r="BY73" i="12"/>
  <c r="BX73" i="12"/>
  <c r="BW73" i="12"/>
  <c r="BV73" i="12"/>
  <c r="BU73" i="12"/>
  <c r="BD73" i="12" s="1"/>
  <c r="BT73" i="12"/>
  <c r="BS73" i="12"/>
  <c r="BR73" i="12"/>
  <c r="BQ73" i="12"/>
  <c r="BP73" i="12"/>
  <c r="BO73" i="12"/>
  <c r="CA72" i="12"/>
  <c r="BZ72" i="12"/>
  <c r="BY72" i="12"/>
  <c r="BX72" i="12"/>
  <c r="BW72" i="12"/>
  <c r="BV72" i="12"/>
  <c r="BU72" i="12"/>
  <c r="BD72" i="12" s="1"/>
  <c r="BT72" i="12"/>
  <c r="BS72" i="12"/>
  <c r="BR72" i="12"/>
  <c r="BQ72" i="12"/>
  <c r="BP72" i="12"/>
  <c r="BO72" i="12"/>
  <c r="CA71" i="12"/>
  <c r="BZ71" i="12"/>
  <c r="BY71" i="12"/>
  <c r="BX71" i="12"/>
  <c r="BW71" i="12"/>
  <c r="BV71" i="12"/>
  <c r="BU71" i="12"/>
  <c r="BD71" i="12" s="1"/>
  <c r="BT71" i="12"/>
  <c r="BS71" i="12"/>
  <c r="BR71" i="12"/>
  <c r="BQ71" i="12"/>
  <c r="BP71" i="12"/>
  <c r="BO71" i="12"/>
  <c r="CA70" i="12"/>
  <c r="BZ70" i="12"/>
  <c r="BY70" i="12"/>
  <c r="BX70" i="12"/>
  <c r="BW70" i="12"/>
  <c r="BV70" i="12"/>
  <c r="BU70" i="12"/>
  <c r="BD70" i="12" s="1"/>
  <c r="BT70" i="12"/>
  <c r="BS70" i="12"/>
  <c r="BR70" i="12"/>
  <c r="BQ70" i="12"/>
  <c r="BP70" i="12"/>
  <c r="BO70" i="12"/>
  <c r="CA69" i="12"/>
  <c r="BZ69" i="12"/>
  <c r="BY69" i="12"/>
  <c r="BX69" i="12"/>
  <c r="BW69" i="12"/>
  <c r="BV69" i="12"/>
  <c r="BU69" i="12"/>
  <c r="BD69" i="12" s="1"/>
  <c r="BT69" i="12"/>
  <c r="BS69" i="12"/>
  <c r="BR69" i="12"/>
  <c r="BQ69" i="12"/>
  <c r="BP69" i="12"/>
  <c r="BO69" i="12"/>
  <c r="CA68" i="12"/>
  <c r="BZ68" i="12"/>
  <c r="BY68" i="12"/>
  <c r="BX68" i="12"/>
  <c r="BW68" i="12"/>
  <c r="BV68" i="12"/>
  <c r="BU68" i="12"/>
  <c r="BD68" i="12" s="1"/>
  <c r="BT68" i="12"/>
  <c r="BS68" i="12"/>
  <c r="BR68" i="12"/>
  <c r="BQ68" i="12"/>
  <c r="BP68" i="12"/>
  <c r="BO68" i="12"/>
  <c r="CA67" i="12"/>
  <c r="BZ67" i="12"/>
  <c r="BY67" i="12"/>
  <c r="BX67" i="12"/>
  <c r="BW67" i="12"/>
  <c r="BV67" i="12"/>
  <c r="BU67" i="12"/>
  <c r="BD67" i="12" s="1"/>
  <c r="BT67" i="12"/>
  <c r="BS67" i="12"/>
  <c r="BR67" i="12"/>
  <c r="BQ67" i="12"/>
  <c r="BP67" i="12"/>
  <c r="BO67" i="12"/>
  <c r="CA66" i="12"/>
  <c r="BZ66" i="12"/>
  <c r="BY66" i="12"/>
  <c r="BX66" i="12"/>
  <c r="BW66" i="12"/>
  <c r="BV66" i="12"/>
  <c r="BU66" i="12"/>
  <c r="BD66" i="12" s="1"/>
  <c r="BT66" i="12"/>
  <c r="BS66" i="12"/>
  <c r="BR66" i="12"/>
  <c r="BQ66" i="12"/>
  <c r="BP66" i="12"/>
  <c r="BO66" i="12"/>
  <c r="CA65" i="12"/>
  <c r="BZ65" i="12"/>
  <c r="BY65" i="12"/>
  <c r="BX65" i="12"/>
  <c r="BW65" i="12"/>
  <c r="BV65" i="12"/>
  <c r="BU65" i="12"/>
  <c r="BD65" i="12" s="1"/>
  <c r="BT65" i="12"/>
  <c r="BS65" i="12"/>
  <c r="BR65" i="12"/>
  <c r="BQ65" i="12"/>
  <c r="BP65" i="12"/>
  <c r="BO65" i="12"/>
  <c r="CA64" i="12"/>
  <c r="BZ64" i="12"/>
  <c r="BY64" i="12"/>
  <c r="BX64" i="12"/>
  <c r="BW64" i="12"/>
  <c r="BV64" i="12"/>
  <c r="BU64" i="12"/>
  <c r="BD64" i="12" s="1"/>
  <c r="BT64" i="12"/>
  <c r="BS64" i="12"/>
  <c r="BR64" i="12"/>
  <c r="BQ64" i="12"/>
  <c r="BP64" i="12"/>
  <c r="BO64" i="12"/>
  <c r="CA63" i="12"/>
  <c r="BZ63" i="12"/>
  <c r="BY63" i="12"/>
  <c r="BX63" i="12"/>
  <c r="BW63" i="12"/>
  <c r="BV63" i="12"/>
  <c r="BU63" i="12"/>
  <c r="BD63" i="12" s="1"/>
  <c r="BT63" i="12"/>
  <c r="BS63" i="12"/>
  <c r="BR63" i="12"/>
  <c r="BQ63" i="12"/>
  <c r="BP63" i="12"/>
  <c r="BO63" i="12"/>
  <c r="CA62" i="12"/>
  <c r="BZ62" i="12"/>
  <c r="BY62" i="12"/>
  <c r="BX62" i="12"/>
  <c r="BW62" i="12"/>
  <c r="BV62" i="12"/>
  <c r="BU62" i="12"/>
  <c r="BD62" i="12" s="1"/>
  <c r="BT62" i="12"/>
  <c r="BS62" i="12"/>
  <c r="BR62" i="12"/>
  <c r="BQ62" i="12"/>
  <c r="BP62" i="12"/>
  <c r="BO62" i="12"/>
  <c r="CA61" i="12"/>
  <c r="BZ61" i="12"/>
  <c r="BY61" i="12"/>
  <c r="BX61" i="12"/>
  <c r="BW61" i="12"/>
  <c r="BV61" i="12"/>
  <c r="BU61" i="12"/>
  <c r="BD61" i="12" s="1"/>
  <c r="BT61" i="12"/>
  <c r="BS61" i="12"/>
  <c r="BR61" i="12"/>
  <c r="BQ61" i="12"/>
  <c r="BP61" i="12"/>
  <c r="BO61" i="12"/>
  <c r="CA60" i="12"/>
  <c r="BZ60" i="12"/>
  <c r="BY60" i="12"/>
  <c r="BX60" i="12"/>
  <c r="BW60" i="12"/>
  <c r="BV60" i="12"/>
  <c r="BU60" i="12"/>
  <c r="BD60" i="12" s="1"/>
  <c r="BT60" i="12"/>
  <c r="BS60" i="12"/>
  <c r="BR60" i="12"/>
  <c r="BQ60" i="12"/>
  <c r="BP60" i="12"/>
  <c r="BO60" i="12"/>
  <c r="CA59" i="12"/>
  <c r="BZ59" i="12"/>
  <c r="BY59" i="12"/>
  <c r="BX59" i="12"/>
  <c r="BW59" i="12"/>
  <c r="BV59" i="12"/>
  <c r="BU59" i="12"/>
  <c r="BD59" i="12" s="1"/>
  <c r="BT59" i="12"/>
  <c r="BS59" i="12"/>
  <c r="BR59" i="12"/>
  <c r="BQ59" i="12"/>
  <c r="BP59" i="12"/>
  <c r="BO59" i="12"/>
  <c r="CA58" i="12"/>
  <c r="BZ58" i="12"/>
  <c r="BY58" i="12"/>
  <c r="BX58" i="12"/>
  <c r="BW58" i="12"/>
  <c r="BV58" i="12"/>
  <c r="BU58" i="12"/>
  <c r="BD58" i="12" s="1"/>
  <c r="BT58" i="12"/>
  <c r="BS58" i="12"/>
  <c r="BR58" i="12"/>
  <c r="BQ58" i="12"/>
  <c r="BP58" i="12"/>
  <c r="BO58" i="12"/>
  <c r="CA57" i="12"/>
  <c r="BZ57" i="12"/>
  <c r="BY57" i="12"/>
  <c r="BX57" i="12"/>
  <c r="BW57" i="12"/>
  <c r="BV57" i="12"/>
  <c r="BU57" i="12"/>
  <c r="BD57" i="12" s="1"/>
  <c r="BT57" i="12"/>
  <c r="BS57" i="12"/>
  <c r="BR57" i="12"/>
  <c r="BQ57" i="12"/>
  <c r="BP57" i="12"/>
  <c r="BO57" i="12"/>
  <c r="CA56" i="12"/>
  <c r="BZ56" i="12"/>
  <c r="BY56" i="12"/>
  <c r="BX56" i="12"/>
  <c r="BW56" i="12"/>
  <c r="BV56" i="12"/>
  <c r="BU56" i="12"/>
  <c r="BD56" i="12" s="1"/>
  <c r="BT56" i="12"/>
  <c r="BS56" i="12"/>
  <c r="BR56" i="12"/>
  <c r="BQ56" i="12"/>
  <c r="BP56" i="12"/>
  <c r="BO56" i="12"/>
  <c r="CA55" i="12"/>
  <c r="BZ55" i="12"/>
  <c r="BY55" i="12"/>
  <c r="BX55" i="12"/>
  <c r="BW55" i="12"/>
  <c r="BV55" i="12"/>
  <c r="BU55" i="12"/>
  <c r="BD55" i="12" s="1"/>
  <c r="BT55" i="12"/>
  <c r="BS55" i="12"/>
  <c r="BR55" i="12"/>
  <c r="BQ55" i="12"/>
  <c r="BP55" i="12"/>
  <c r="BO55" i="12"/>
  <c r="CA54" i="12"/>
  <c r="BZ54" i="12"/>
  <c r="BY54" i="12"/>
  <c r="BX54" i="12"/>
  <c r="BW54" i="12"/>
  <c r="BV54" i="12"/>
  <c r="BU54" i="12"/>
  <c r="BD54" i="12" s="1"/>
  <c r="BT54" i="12"/>
  <c r="BS54" i="12"/>
  <c r="BR54" i="12"/>
  <c r="BQ54" i="12"/>
  <c r="BP54" i="12"/>
  <c r="BO54" i="12"/>
  <c r="CA53" i="12"/>
  <c r="BZ53" i="12"/>
  <c r="BY53" i="12"/>
  <c r="BX53" i="12"/>
  <c r="BW53" i="12"/>
  <c r="BV53" i="12"/>
  <c r="BU53" i="12"/>
  <c r="BD53" i="12" s="1"/>
  <c r="BT53" i="12"/>
  <c r="BS53" i="12"/>
  <c r="BR53" i="12"/>
  <c r="BQ53" i="12"/>
  <c r="BP53" i="12"/>
  <c r="BO53" i="12"/>
  <c r="CA52" i="12"/>
  <c r="BZ52" i="12"/>
  <c r="BY52" i="12"/>
  <c r="BX52" i="12"/>
  <c r="BW52" i="12"/>
  <c r="BV52" i="12"/>
  <c r="BU52" i="12"/>
  <c r="BD52" i="12" s="1"/>
  <c r="BT52" i="12"/>
  <c r="BS52" i="12"/>
  <c r="BR52" i="12"/>
  <c r="BQ52" i="12"/>
  <c r="BP52" i="12"/>
  <c r="BO52" i="12"/>
  <c r="CA51" i="12"/>
  <c r="BZ51" i="12"/>
  <c r="BY51" i="12"/>
  <c r="BX51" i="12"/>
  <c r="BW51" i="12"/>
  <c r="BV51" i="12"/>
  <c r="BU51" i="12"/>
  <c r="BD51" i="12" s="1"/>
  <c r="BT51" i="12"/>
  <c r="BS51" i="12"/>
  <c r="BR51" i="12"/>
  <c r="BQ51" i="12"/>
  <c r="BP51" i="12"/>
  <c r="BO51" i="12"/>
  <c r="CA50" i="12"/>
  <c r="BZ50" i="12"/>
  <c r="BY50" i="12"/>
  <c r="BX50" i="12"/>
  <c r="BW50" i="12"/>
  <c r="BV50" i="12"/>
  <c r="BU50" i="12"/>
  <c r="BD50" i="12" s="1"/>
  <c r="BT50" i="12"/>
  <c r="BS50" i="12"/>
  <c r="BR50" i="12"/>
  <c r="BQ50" i="12"/>
  <c r="BP50" i="12"/>
  <c r="BO50" i="12"/>
  <c r="CA49" i="12"/>
  <c r="BZ49" i="12"/>
  <c r="BY49" i="12"/>
  <c r="BX49" i="12"/>
  <c r="BW49" i="12"/>
  <c r="BV49" i="12"/>
  <c r="BU49" i="12"/>
  <c r="BD49" i="12" s="1"/>
  <c r="BT49" i="12"/>
  <c r="BS49" i="12"/>
  <c r="BR49" i="12"/>
  <c r="BQ49" i="12"/>
  <c r="BP49" i="12"/>
  <c r="BO49" i="12"/>
  <c r="CA48" i="12"/>
  <c r="BZ48" i="12"/>
  <c r="BY48" i="12"/>
  <c r="BX48" i="12"/>
  <c r="BW48" i="12"/>
  <c r="BV48" i="12"/>
  <c r="BU48" i="12"/>
  <c r="BD48" i="12" s="1"/>
  <c r="BT48" i="12"/>
  <c r="BS48" i="12"/>
  <c r="BR48" i="12"/>
  <c r="BQ48" i="12"/>
  <c r="BP48" i="12"/>
  <c r="BO48" i="12"/>
  <c r="CA47" i="12"/>
  <c r="BZ47" i="12"/>
  <c r="BY47" i="12"/>
  <c r="BX47" i="12"/>
  <c r="BW47" i="12"/>
  <c r="BV47" i="12"/>
  <c r="BU47" i="12"/>
  <c r="BD47" i="12" s="1"/>
  <c r="BT47" i="12"/>
  <c r="BS47" i="12"/>
  <c r="BR47" i="12"/>
  <c r="BQ47" i="12"/>
  <c r="BP47" i="12"/>
  <c r="BO47" i="12"/>
  <c r="CA46" i="12"/>
  <c r="BZ46" i="12"/>
  <c r="BY46" i="12"/>
  <c r="BX46" i="12"/>
  <c r="BW46" i="12"/>
  <c r="BV46" i="12"/>
  <c r="BU46" i="12"/>
  <c r="BD46" i="12" s="1"/>
  <c r="BT46" i="12"/>
  <c r="BS46" i="12"/>
  <c r="BR46" i="12"/>
  <c r="BQ46" i="12"/>
  <c r="BP46" i="12"/>
  <c r="BO46" i="12"/>
  <c r="CA45" i="12"/>
  <c r="BZ45" i="12"/>
  <c r="BY45" i="12"/>
  <c r="BX45" i="12"/>
  <c r="BW45" i="12"/>
  <c r="BV45" i="12"/>
  <c r="BU45" i="12"/>
  <c r="BD45" i="12" s="1"/>
  <c r="BT45" i="12"/>
  <c r="BS45" i="12"/>
  <c r="BR45" i="12"/>
  <c r="BQ45" i="12"/>
  <c r="BP45" i="12"/>
  <c r="BO45" i="12"/>
  <c r="CA44" i="12"/>
  <c r="BZ44" i="12"/>
  <c r="BY44" i="12"/>
  <c r="BX44" i="12"/>
  <c r="BW44" i="12"/>
  <c r="BV44" i="12"/>
  <c r="BU44" i="12"/>
  <c r="BD44" i="12" s="1"/>
  <c r="BT44" i="12"/>
  <c r="BS44" i="12"/>
  <c r="BR44" i="12"/>
  <c r="BQ44" i="12"/>
  <c r="BP44" i="12"/>
  <c r="BO44" i="12"/>
  <c r="CA43" i="12"/>
  <c r="BZ43" i="12"/>
  <c r="BY43" i="12"/>
  <c r="BX43" i="12"/>
  <c r="BW43" i="12"/>
  <c r="BV43" i="12"/>
  <c r="BU43" i="12"/>
  <c r="BD43" i="12" s="1"/>
  <c r="BT43" i="12"/>
  <c r="BS43" i="12"/>
  <c r="BR43" i="12"/>
  <c r="BQ43" i="12"/>
  <c r="BP43" i="12"/>
  <c r="BO43" i="12"/>
  <c r="CA42" i="12"/>
  <c r="BZ42" i="12"/>
  <c r="BY42" i="12"/>
  <c r="BX42" i="12"/>
  <c r="BW42" i="12"/>
  <c r="BV42" i="12"/>
  <c r="BU42" i="12"/>
  <c r="BD42" i="12" s="1"/>
  <c r="BT42" i="12"/>
  <c r="BS42" i="12"/>
  <c r="BR42" i="12"/>
  <c r="BQ42" i="12"/>
  <c r="BP42" i="12"/>
  <c r="BO42" i="12"/>
  <c r="CA41" i="12"/>
  <c r="BZ41" i="12"/>
  <c r="BY41" i="12"/>
  <c r="BX41" i="12"/>
  <c r="BW41" i="12"/>
  <c r="BV41" i="12"/>
  <c r="BU41" i="12"/>
  <c r="BD41" i="12" s="1"/>
  <c r="BT41" i="12"/>
  <c r="BS41" i="12"/>
  <c r="BR41" i="12"/>
  <c r="BQ41" i="12"/>
  <c r="BP41" i="12"/>
  <c r="BO41" i="12"/>
  <c r="CA40" i="12"/>
  <c r="BZ40" i="12"/>
  <c r="BY40" i="12"/>
  <c r="BX40" i="12"/>
  <c r="BW40" i="12"/>
  <c r="BV40" i="12"/>
  <c r="BU40" i="12"/>
  <c r="BD40" i="12" s="1"/>
  <c r="BT40" i="12"/>
  <c r="BS40" i="12"/>
  <c r="BR40" i="12"/>
  <c r="BQ40" i="12"/>
  <c r="BP40" i="12"/>
  <c r="BO40" i="12"/>
  <c r="CA39" i="12"/>
  <c r="BZ39" i="12"/>
  <c r="BY39" i="12"/>
  <c r="BX39" i="12"/>
  <c r="BW39" i="12"/>
  <c r="BV39" i="12"/>
  <c r="BU39" i="12"/>
  <c r="BD39" i="12" s="1"/>
  <c r="BT39" i="12"/>
  <c r="BS39" i="12"/>
  <c r="BR39" i="12"/>
  <c r="BQ39" i="12"/>
  <c r="BP39" i="12"/>
  <c r="BO39" i="12"/>
  <c r="CA38" i="12"/>
  <c r="BZ38" i="12"/>
  <c r="BY38" i="12"/>
  <c r="BX38" i="12"/>
  <c r="BW38" i="12"/>
  <c r="BV38" i="12"/>
  <c r="BU38" i="12"/>
  <c r="BD38" i="12" s="1"/>
  <c r="BT38" i="12"/>
  <c r="BS38" i="12"/>
  <c r="BR38" i="12"/>
  <c r="BQ38" i="12"/>
  <c r="BP38" i="12"/>
  <c r="BO38" i="12"/>
  <c r="CA37" i="12"/>
  <c r="BZ37" i="12"/>
  <c r="BY37" i="12"/>
  <c r="BX37" i="12"/>
  <c r="BW37" i="12"/>
  <c r="BV37" i="12"/>
  <c r="BU37" i="12"/>
  <c r="BD37" i="12" s="1"/>
  <c r="BT37" i="12"/>
  <c r="BS37" i="12"/>
  <c r="BR37" i="12"/>
  <c r="BQ37" i="12"/>
  <c r="BP37" i="12"/>
  <c r="BO37" i="12"/>
  <c r="CA36" i="12"/>
  <c r="BZ36" i="12"/>
  <c r="BY36" i="12"/>
  <c r="BX36" i="12"/>
  <c r="BW36" i="12"/>
  <c r="BV36" i="12"/>
  <c r="BU36" i="12"/>
  <c r="BD36" i="12" s="1"/>
  <c r="BT36" i="12"/>
  <c r="BS36" i="12"/>
  <c r="BR36" i="12"/>
  <c r="BQ36" i="12"/>
  <c r="BP36" i="12"/>
  <c r="BO36" i="12"/>
  <c r="CA35" i="12"/>
  <c r="BZ35" i="12"/>
  <c r="BY35" i="12"/>
  <c r="BX35" i="12"/>
  <c r="BW35" i="12"/>
  <c r="BV35" i="12"/>
  <c r="BU35" i="12"/>
  <c r="BD35" i="12" s="1"/>
  <c r="BT35" i="12"/>
  <c r="BS35" i="12"/>
  <c r="BR35" i="12"/>
  <c r="BQ35" i="12"/>
  <c r="BP35" i="12"/>
  <c r="BO35" i="12"/>
  <c r="CA34" i="12"/>
  <c r="BZ34" i="12"/>
  <c r="BY34" i="12"/>
  <c r="BX34" i="12"/>
  <c r="BW34" i="12"/>
  <c r="BV34" i="12"/>
  <c r="BU34" i="12"/>
  <c r="BD34" i="12" s="1"/>
  <c r="BT34" i="12"/>
  <c r="BS34" i="12"/>
  <c r="BR34" i="12"/>
  <c r="BQ34" i="12"/>
  <c r="BP34" i="12"/>
  <c r="BO34" i="12"/>
  <c r="CA33" i="12"/>
  <c r="BZ33" i="12"/>
  <c r="BY33" i="12"/>
  <c r="BX33" i="12"/>
  <c r="BW33" i="12"/>
  <c r="BV33" i="12"/>
  <c r="BU33" i="12"/>
  <c r="BD33" i="12" s="1"/>
  <c r="BT33" i="12"/>
  <c r="BS33" i="12"/>
  <c r="BR33" i="12"/>
  <c r="BQ33" i="12"/>
  <c r="BP33" i="12"/>
  <c r="BO33" i="12"/>
  <c r="CA32" i="12"/>
  <c r="BZ32" i="12"/>
  <c r="BY32" i="12"/>
  <c r="BX32" i="12"/>
  <c r="BW32" i="12"/>
  <c r="BV32" i="12"/>
  <c r="BU32" i="12"/>
  <c r="BD32" i="12" s="1"/>
  <c r="BT32" i="12"/>
  <c r="BS32" i="12"/>
  <c r="BR32" i="12"/>
  <c r="BQ32" i="12"/>
  <c r="BP32" i="12"/>
  <c r="BO32" i="12"/>
  <c r="CA31" i="12"/>
  <c r="BZ31" i="12"/>
  <c r="BY31" i="12"/>
  <c r="BX31" i="12"/>
  <c r="BW31" i="12"/>
  <c r="BV31" i="12"/>
  <c r="BU31" i="12"/>
  <c r="BD31" i="12" s="1"/>
  <c r="BT31" i="12"/>
  <c r="BS31" i="12"/>
  <c r="BR31" i="12"/>
  <c r="BQ31" i="12"/>
  <c r="BP31" i="12"/>
  <c r="BO31" i="12"/>
  <c r="CA30" i="12"/>
  <c r="BZ30" i="12"/>
  <c r="BY30" i="12"/>
  <c r="BX30" i="12"/>
  <c r="BW30" i="12"/>
  <c r="BV30" i="12"/>
  <c r="BU30" i="12"/>
  <c r="BD30" i="12" s="1"/>
  <c r="BT30" i="12"/>
  <c r="BS30" i="12"/>
  <c r="BR30" i="12"/>
  <c r="BQ30" i="12"/>
  <c r="BP30" i="12"/>
  <c r="BO30" i="12"/>
  <c r="CA29" i="12"/>
  <c r="BZ29" i="12"/>
  <c r="BY29" i="12"/>
  <c r="BX29" i="12"/>
  <c r="BW29" i="12"/>
  <c r="BV29" i="12"/>
  <c r="BU29" i="12"/>
  <c r="BD29" i="12" s="1"/>
  <c r="BT29" i="12"/>
  <c r="BS29" i="12"/>
  <c r="BR29" i="12"/>
  <c r="BQ29" i="12"/>
  <c r="BP29" i="12"/>
  <c r="BO29" i="12"/>
  <c r="CA28" i="12"/>
  <c r="BZ28" i="12"/>
  <c r="BY28" i="12"/>
  <c r="BX28" i="12"/>
  <c r="BW28" i="12"/>
  <c r="BV28" i="12"/>
  <c r="BU28" i="12"/>
  <c r="BD28" i="12" s="1"/>
  <c r="BT28" i="12"/>
  <c r="BS28" i="12"/>
  <c r="BR28" i="12"/>
  <c r="BQ28" i="12"/>
  <c r="BP28" i="12"/>
  <c r="BO28" i="12"/>
  <c r="CA27" i="12"/>
  <c r="BZ27" i="12"/>
  <c r="BY27" i="12"/>
  <c r="BX27" i="12"/>
  <c r="BW27" i="12"/>
  <c r="BV27" i="12"/>
  <c r="BU27" i="12"/>
  <c r="BD27" i="12" s="1"/>
  <c r="BT27" i="12"/>
  <c r="BS27" i="12"/>
  <c r="BR27" i="12"/>
  <c r="BQ27" i="12"/>
  <c r="BP27" i="12"/>
  <c r="BO27" i="12"/>
  <c r="CA26" i="12"/>
  <c r="BZ26" i="12"/>
  <c r="BY26" i="12"/>
  <c r="BX26" i="12"/>
  <c r="BW26" i="12"/>
  <c r="BV26" i="12"/>
  <c r="BU26" i="12"/>
  <c r="BD26" i="12" s="1"/>
  <c r="BT26" i="12"/>
  <c r="BS26" i="12"/>
  <c r="BR26" i="12"/>
  <c r="BQ26" i="12"/>
  <c r="BP26" i="12"/>
  <c r="BO26" i="12"/>
  <c r="CA25" i="12"/>
  <c r="BZ25" i="12"/>
  <c r="BY25" i="12"/>
  <c r="BX25" i="12"/>
  <c r="BW25" i="12"/>
  <c r="BV25" i="12"/>
  <c r="BU25" i="12"/>
  <c r="BD25" i="12" s="1"/>
  <c r="BT25" i="12"/>
  <c r="BS25" i="12"/>
  <c r="BR25" i="12"/>
  <c r="BQ25" i="12"/>
  <c r="BP25" i="12"/>
  <c r="BO25" i="12"/>
  <c r="CA24" i="12"/>
  <c r="BZ24" i="12"/>
  <c r="BY24" i="12"/>
  <c r="BX24" i="12"/>
  <c r="BW24" i="12"/>
  <c r="BV24" i="12"/>
  <c r="BU24" i="12"/>
  <c r="BD24" i="12" s="1"/>
  <c r="BT24" i="12"/>
  <c r="BS24" i="12"/>
  <c r="BR24" i="12"/>
  <c r="BQ24" i="12"/>
  <c r="BP24" i="12"/>
  <c r="BO24" i="12"/>
  <c r="CA23" i="12"/>
  <c r="BZ23" i="12"/>
  <c r="BY23" i="12"/>
  <c r="BX23" i="12"/>
  <c r="BW23" i="12"/>
  <c r="BV23" i="12"/>
  <c r="BU23" i="12"/>
  <c r="BD23" i="12" s="1"/>
  <c r="BT23" i="12"/>
  <c r="BS23" i="12"/>
  <c r="BR23" i="12"/>
  <c r="BQ23" i="12"/>
  <c r="BP23" i="12"/>
  <c r="BO23" i="12"/>
  <c r="CA22" i="12"/>
  <c r="BZ22" i="12"/>
  <c r="BY22" i="12"/>
  <c r="BX22" i="12"/>
  <c r="BW22" i="12"/>
  <c r="BV22" i="12"/>
  <c r="BU22" i="12"/>
  <c r="BD22" i="12" s="1"/>
  <c r="BT22" i="12"/>
  <c r="BS22" i="12"/>
  <c r="BR22" i="12"/>
  <c r="BQ22" i="12"/>
  <c r="BP22" i="12"/>
  <c r="BO22" i="12"/>
  <c r="CA21" i="12"/>
  <c r="BZ21" i="12"/>
  <c r="BY21" i="12"/>
  <c r="BX21" i="12"/>
  <c r="BW21" i="12"/>
  <c r="BV21" i="12"/>
  <c r="BU21" i="12"/>
  <c r="BD21" i="12" s="1"/>
  <c r="BT21" i="12"/>
  <c r="BS21" i="12"/>
  <c r="BR21" i="12"/>
  <c r="BQ21" i="12"/>
  <c r="BP21" i="12"/>
  <c r="BO21" i="12"/>
  <c r="CA20" i="12"/>
  <c r="BZ20" i="12"/>
  <c r="BY20" i="12"/>
  <c r="BX20" i="12"/>
  <c r="BW20" i="12"/>
  <c r="BV20" i="12"/>
  <c r="BU20" i="12"/>
  <c r="BD20" i="12" s="1"/>
  <c r="BT20" i="12"/>
  <c r="BS20" i="12"/>
  <c r="BR20" i="12"/>
  <c r="BQ20" i="12"/>
  <c r="BP20" i="12"/>
  <c r="BO20" i="12"/>
  <c r="CA19" i="12"/>
  <c r="BZ19" i="12"/>
  <c r="BY19" i="12"/>
  <c r="BX19" i="12"/>
  <c r="BW19" i="12"/>
  <c r="BV19" i="12"/>
  <c r="BU19" i="12"/>
  <c r="BD19" i="12" s="1"/>
  <c r="BT19" i="12"/>
  <c r="BS19" i="12"/>
  <c r="BR19" i="12"/>
  <c r="BQ19" i="12"/>
  <c r="BP19" i="12"/>
  <c r="BO19" i="12"/>
  <c r="CA18" i="12"/>
  <c r="BZ18" i="12"/>
  <c r="BY18" i="12"/>
  <c r="BX18" i="12"/>
  <c r="BW18" i="12"/>
  <c r="BV18" i="12"/>
  <c r="BU18" i="12"/>
  <c r="BD18" i="12" s="1"/>
  <c r="BT18" i="12"/>
  <c r="BS18" i="12"/>
  <c r="BR18" i="12"/>
  <c r="BQ18" i="12"/>
  <c r="BP18" i="12"/>
  <c r="BO18" i="12"/>
  <c r="CA17" i="12"/>
  <c r="BZ17" i="12"/>
  <c r="BY17" i="12"/>
  <c r="BX17" i="12"/>
  <c r="BW17" i="12"/>
  <c r="BV17" i="12"/>
  <c r="BU17" i="12"/>
  <c r="BD17" i="12" s="1"/>
  <c r="BT17" i="12"/>
  <c r="BS17" i="12"/>
  <c r="BR17" i="12"/>
  <c r="BQ17" i="12"/>
  <c r="BP17" i="12"/>
  <c r="BO17" i="12"/>
  <c r="CA16" i="12"/>
  <c r="BZ16" i="12"/>
  <c r="BY16" i="12"/>
  <c r="BX16" i="12"/>
  <c r="BW16" i="12"/>
  <c r="BV16" i="12"/>
  <c r="BU16" i="12"/>
  <c r="BD16" i="12" s="1"/>
  <c r="BT16" i="12"/>
  <c r="BS16" i="12"/>
  <c r="BR16" i="12"/>
  <c r="BQ16" i="12"/>
  <c r="BP16" i="12"/>
  <c r="BO16" i="12"/>
  <c r="CA15" i="12"/>
  <c r="BZ15" i="12"/>
  <c r="BY15" i="12"/>
  <c r="BX15" i="12"/>
  <c r="BW15" i="12"/>
  <c r="BV15" i="12"/>
  <c r="BU15" i="12"/>
  <c r="BD15" i="12" s="1"/>
  <c r="BT15" i="12"/>
  <c r="BS15" i="12"/>
  <c r="BR15" i="12"/>
  <c r="BQ15" i="12"/>
  <c r="BP15" i="12"/>
  <c r="BO15" i="12"/>
  <c r="CA14" i="12"/>
  <c r="BZ14" i="12"/>
  <c r="BY14" i="12"/>
  <c r="BX14" i="12"/>
  <c r="BW14" i="12"/>
  <c r="BV14" i="12"/>
  <c r="BU14" i="12"/>
  <c r="BD14" i="12" s="1"/>
  <c r="BT14" i="12"/>
  <c r="BS14" i="12"/>
  <c r="BR14" i="12"/>
  <c r="BQ14" i="12"/>
  <c r="BP14" i="12"/>
  <c r="BO14" i="12"/>
  <c r="CA13" i="12"/>
  <c r="BZ13" i="12"/>
  <c r="BY13" i="12"/>
  <c r="BX13" i="12"/>
  <c r="BW13" i="12"/>
  <c r="BV13" i="12"/>
  <c r="BU13" i="12"/>
  <c r="BD13" i="12" s="1"/>
  <c r="BT13" i="12"/>
  <c r="BS13" i="12"/>
  <c r="BR13" i="12"/>
  <c r="BQ13" i="12"/>
  <c r="BP13" i="12"/>
  <c r="BO13" i="12"/>
  <c r="CA12" i="12"/>
  <c r="BZ12" i="12"/>
  <c r="BY12" i="12"/>
  <c r="BX12" i="12"/>
  <c r="BW12" i="12"/>
  <c r="BV12" i="12"/>
  <c r="BU12" i="12"/>
  <c r="BD12" i="12" s="1"/>
  <c r="BT12" i="12"/>
  <c r="BS12" i="12"/>
  <c r="BR12" i="12"/>
  <c r="BQ12" i="12"/>
  <c r="BP12" i="12"/>
  <c r="BO12" i="12"/>
  <c r="CA11" i="12"/>
  <c r="BZ11" i="12"/>
  <c r="BY11" i="12"/>
  <c r="BX11" i="12"/>
  <c r="BW11" i="12"/>
  <c r="BV11" i="12"/>
  <c r="BU11" i="12"/>
  <c r="BD11" i="12" s="1"/>
  <c r="BT11" i="12"/>
  <c r="BS11" i="12"/>
  <c r="BR11" i="12"/>
  <c r="BQ11" i="12"/>
  <c r="BP11" i="12"/>
  <c r="BO11" i="12"/>
  <c r="CA10" i="12"/>
  <c r="BZ10" i="12"/>
  <c r="BY10" i="12"/>
  <c r="BX10" i="12"/>
  <c r="BW10" i="12"/>
  <c r="BV10" i="12"/>
  <c r="BU10" i="12"/>
  <c r="BD10" i="12" s="1"/>
  <c r="BT10" i="12"/>
  <c r="BS10" i="12"/>
  <c r="BR10" i="12"/>
  <c r="BQ10" i="12"/>
  <c r="BP10" i="12"/>
  <c r="BO10" i="12"/>
  <c r="CA9" i="12"/>
  <c r="BZ9" i="12"/>
  <c r="BY9" i="12"/>
  <c r="BX9" i="12"/>
  <c r="BW9" i="12"/>
  <c r="BV9" i="12"/>
  <c r="BU9" i="12"/>
  <c r="BD9" i="12" s="1"/>
  <c r="BT9" i="12"/>
  <c r="BS9" i="12"/>
  <c r="BR9" i="12"/>
  <c r="BQ9" i="12"/>
  <c r="BP9" i="12"/>
  <c r="BO9" i="12"/>
  <c r="CA8" i="12"/>
  <c r="BZ8" i="12"/>
  <c r="BY8" i="12"/>
  <c r="BX8" i="12"/>
  <c r="BW8" i="12"/>
  <c r="BV8" i="12"/>
  <c r="BU8" i="12"/>
  <c r="BD8" i="12" s="1"/>
  <c r="BT8" i="12"/>
  <c r="BS8" i="12"/>
  <c r="BR8" i="12"/>
  <c r="BQ8" i="12"/>
  <c r="BP8" i="12"/>
  <c r="BO8" i="12"/>
  <c r="BP7" i="12"/>
  <c r="BQ7" i="12"/>
  <c r="BR7" i="12"/>
  <c r="BS7" i="12"/>
  <c r="BT7" i="12"/>
  <c r="BU7" i="12"/>
  <c r="BD7" i="12" s="1"/>
  <c r="BV7" i="12"/>
  <c r="BW7" i="12"/>
  <c r="BX7" i="12"/>
  <c r="BY7" i="12"/>
  <c r="BZ7" i="12"/>
  <c r="CA7" i="12"/>
  <c r="BO7" i="12"/>
  <c r="CJ64" i="12" l="1"/>
  <c r="CJ86" i="12" s="1"/>
  <c r="CJ63" i="12"/>
  <c r="CJ62" i="12"/>
  <c r="CJ61" i="12"/>
  <c r="CJ60" i="12"/>
  <c r="CJ59" i="12"/>
  <c r="CJ58" i="12"/>
  <c r="CJ57" i="12"/>
  <c r="CJ56" i="12"/>
  <c r="CJ55" i="12"/>
  <c r="CJ54" i="12"/>
  <c r="CJ53" i="12"/>
  <c r="CJ4" i="12"/>
  <c r="H364" i="12" l="1"/>
  <c r="H356" i="12"/>
  <c r="H348" i="12"/>
  <c r="H340" i="12"/>
  <c r="H332" i="12"/>
  <c r="H324" i="12"/>
  <c r="H316" i="12"/>
  <c r="H308" i="12"/>
  <c r="H300" i="12"/>
  <c r="H292" i="12"/>
  <c r="H284" i="12"/>
  <c r="H276" i="12"/>
  <c r="H268" i="12"/>
  <c r="H260" i="12"/>
  <c r="H252" i="12"/>
  <c r="H244" i="12"/>
  <c r="H236" i="12"/>
  <c r="H228" i="12"/>
  <c r="H220" i="12"/>
  <c r="H212" i="12"/>
  <c r="H204" i="12"/>
  <c r="H196" i="12"/>
  <c r="H188" i="12"/>
  <c r="H180" i="12"/>
  <c r="H172" i="12"/>
  <c r="H164" i="12"/>
  <c r="H156" i="12"/>
  <c r="H148" i="12"/>
  <c r="H140" i="12"/>
  <c r="H132" i="12"/>
  <c r="H124" i="12"/>
  <c r="H116" i="12"/>
  <c r="H108" i="12"/>
  <c r="H100" i="12"/>
  <c r="H92" i="12"/>
  <c r="H84" i="12"/>
  <c r="H76" i="12"/>
  <c r="H68" i="12"/>
  <c r="H60" i="12"/>
  <c r="H52" i="12"/>
  <c r="H44" i="12"/>
  <c r="H36" i="12"/>
  <c r="H28" i="12"/>
  <c r="H20" i="12"/>
  <c r="H12" i="12"/>
  <c r="I369" i="12"/>
  <c r="I361" i="12"/>
  <c r="I353" i="12"/>
  <c r="I345" i="12"/>
  <c r="I337" i="12"/>
  <c r="I329" i="12"/>
  <c r="I321" i="12"/>
  <c r="I313" i="12"/>
  <c r="I305" i="12"/>
  <c r="I297" i="12"/>
  <c r="I289" i="12"/>
  <c r="I281" i="12"/>
  <c r="I273" i="12"/>
  <c r="I265" i="12"/>
  <c r="I257" i="12"/>
  <c r="I249" i="12"/>
  <c r="I241" i="12"/>
  <c r="I233" i="12"/>
  <c r="I225" i="12"/>
  <c r="I217" i="12"/>
  <c r="I209" i="12"/>
  <c r="I201" i="12"/>
  <c r="I193" i="12"/>
  <c r="I185" i="12"/>
  <c r="I177" i="12"/>
  <c r="I169" i="12"/>
  <c r="I161" i="12"/>
  <c r="I153" i="12"/>
  <c r="I145" i="12"/>
  <c r="I137" i="12"/>
  <c r="I129" i="12"/>
  <c r="I121" i="12"/>
  <c r="I113" i="12"/>
  <c r="I105" i="12"/>
  <c r="I97" i="12"/>
  <c r="I89" i="12"/>
  <c r="I81" i="12"/>
  <c r="I73" i="12"/>
  <c r="I65" i="12"/>
  <c r="H369" i="12"/>
  <c r="H361" i="12"/>
  <c r="H353" i="12"/>
  <c r="H345" i="12"/>
  <c r="H337" i="12"/>
  <c r="H329" i="12"/>
  <c r="H321" i="12"/>
  <c r="H313" i="12"/>
  <c r="H305" i="12"/>
  <c r="H297" i="12"/>
  <c r="H289" i="12"/>
  <c r="H281" i="12"/>
  <c r="H273" i="12"/>
  <c r="H265" i="12"/>
  <c r="H257" i="12"/>
  <c r="H249" i="12"/>
  <c r="H241" i="12"/>
  <c r="H233" i="12"/>
  <c r="H225" i="12"/>
  <c r="H217" i="12"/>
  <c r="H209" i="12"/>
  <c r="H201" i="12"/>
  <c r="H193" i="12"/>
  <c r="H185" i="12"/>
  <c r="H177" i="12"/>
  <c r="H169" i="12"/>
  <c r="H161" i="12"/>
  <c r="H153" i="12"/>
  <c r="H145" i="12"/>
  <c r="H137" i="12"/>
  <c r="H129" i="12"/>
  <c r="H121" i="12"/>
  <c r="H113" i="12"/>
  <c r="H105" i="12"/>
  <c r="H97" i="12"/>
  <c r="H89" i="12"/>
  <c r="H81" i="12"/>
  <c r="H73" i="12"/>
  <c r="H65" i="12"/>
  <c r="H57" i="12"/>
  <c r="H49" i="12"/>
  <c r="H41" i="12"/>
  <c r="H33" i="12"/>
  <c r="H25" i="12"/>
  <c r="H17" i="12"/>
  <c r="H9" i="12"/>
  <c r="I366" i="12"/>
  <c r="I358" i="12"/>
  <c r="I350" i="12"/>
  <c r="I342" i="12"/>
  <c r="I334" i="12"/>
  <c r="I326" i="12"/>
  <c r="I318" i="12"/>
  <c r="I310" i="12"/>
  <c r="I302" i="12"/>
  <c r="I294" i="12"/>
  <c r="I286" i="12"/>
  <c r="I278" i="12"/>
  <c r="I270" i="12"/>
  <c r="I262" i="12"/>
  <c r="I254" i="12"/>
  <c r="I246" i="12"/>
  <c r="I238" i="12"/>
  <c r="I230" i="12"/>
  <c r="I222" i="12"/>
  <c r="I214" i="12"/>
  <c r="I206" i="12"/>
  <c r="I198" i="12"/>
  <c r="I190" i="12"/>
  <c r="I182" i="12"/>
  <c r="I174" i="12"/>
  <c r="I166" i="12"/>
  <c r="I158" i="12"/>
  <c r="I150" i="12"/>
  <c r="I142" i="12"/>
  <c r="I134" i="12"/>
  <c r="I126" i="12"/>
  <c r="I118" i="12"/>
  <c r="I110" i="12"/>
  <c r="I102" i="12"/>
  <c r="I94" i="12"/>
  <c r="I86" i="12"/>
  <c r="I78" i="12"/>
  <c r="I70" i="12"/>
  <c r="I62" i="12"/>
  <c r="H371" i="12"/>
  <c r="H360" i="12"/>
  <c r="H350" i="12"/>
  <c r="H339" i="12"/>
  <c r="H328" i="12"/>
  <c r="H318" i="12"/>
  <c r="H307" i="12"/>
  <c r="H296" i="12"/>
  <c r="H286" i="12"/>
  <c r="H275" i="12"/>
  <c r="H264" i="12"/>
  <c r="H254" i="12"/>
  <c r="H243" i="12"/>
  <c r="H232" i="12"/>
  <c r="H222" i="12"/>
  <c r="H211" i="12"/>
  <c r="H200" i="12"/>
  <c r="H190" i="12"/>
  <c r="H179" i="12"/>
  <c r="H168" i="12"/>
  <c r="H158" i="12"/>
  <c r="H147" i="12"/>
  <c r="H136" i="12"/>
  <c r="H126" i="12"/>
  <c r="H115" i="12"/>
  <c r="H104" i="12"/>
  <c r="H94" i="12"/>
  <c r="H83" i="12"/>
  <c r="H72" i="12"/>
  <c r="H62" i="12"/>
  <c r="H51" i="12"/>
  <c r="H40" i="12"/>
  <c r="H30" i="12"/>
  <c r="H19" i="12"/>
  <c r="H8" i="12"/>
  <c r="I363" i="12"/>
  <c r="I352" i="12"/>
  <c r="I341" i="12"/>
  <c r="I331" i="12"/>
  <c r="I320" i="12"/>
  <c r="I309" i="12"/>
  <c r="I299" i="12"/>
  <c r="I288" i="12"/>
  <c r="I277" i="12"/>
  <c r="I267" i="12"/>
  <c r="I256" i="12"/>
  <c r="I245" i="12"/>
  <c r="I235" i="12"/>
  <c r="I224" i="12"/>
  <c r="I213" i="12"/>
  <c r="I203" i="12"/>
  <c r="I192" i="12"/>
  <c r="I181" i="12"/>
  <c r="I171" i="12"/>
  <c r="I160" i="12"/>
  <c r="I149" i="12"/>
  <c r="I139" i="12"/>
  <c r="I128" i="12"/>
  <c r="I117" i="12"/>
  <c r="I107" i="12"/>
  <c r="I96" i="12"/>
  <c r="I85" i="12"/>
  <c r="I75" i="12"/>
  <c r="I64" i="12"/>
  <c r="I55" i="12"/>
  <c r="I47" i="12"/>
  <c r="I39" i="12"/>
  <c r="I31" i="12"/>
  <c r="I23" i="12"/>
  <c r="I15" i="12"/>
  <c r="I7" i="12"/>
  <c r="H370" i="12"/>
  <c r="H359" i="12"/>
  <c r="H349" i="12"/>
  <c r="H338" i="12"/>
  <c r="H327" i="12"/>
  <c r="H317" i="12"/>
  <c r="H306" i="12"/>
  <c r="H295" i="12"/>
  <c r="H285" i="12"/>
  <c r="H274" i="12"/>
  <c r="H263" i="12"/>
  <c r="H253" i="12"/>
  <c r="H242" i="12"/>
  <c r="H231" i="12"/>
  <c r="H221" i="12"/>
  <c r="H210" i="12"/>
  <c r="H199" i="12"/>
  <c r="H189" i="12"/>
  <c r="H178" i="12"/>
  <c r="H167" i="12"/>
  <c r="H368" i="12"/>
  <c r="H358" i="12"/>
  <c r="H347" i="12"/>
  <c r="H336" i="12"/>
  <c r="H326" i="12"/>
  <c r="H315" i="12"/>
  <c r="H304" i="12"/>
  <c r="H294" i="12"/>
  <c r="H283" i="12"/>
  <c r="H272" i="12"/>
  <c r="H262" i="12"/>
  <c r="H251" i="12"/>
  <c r="H240" i="12"/>
  <c r="H230" i="12"/>
  <c r="H219" i="12"/>
  <c r="H208" i="12"/>
  <c r="H198" i="12"/>
  <c r="H187" i="12"/>
  <c r="H176" i="12"/>
  <c r="H166" i="12"/>
  <c r="H155" i="12"/>
  <c r="H144" i="12"/>
  <c r="H134" i="12"/>
  <c r="H123" i="12"/>
  <c r="H112" i="12"/>
  <c r="H102" i="12"/>
  <c r="H91" i="12"/>
  <c r="H80" i="12"/>
  <c r="H70" i="12"/>
  <c r="H59" i="12"/>
  <c r="H48" i="12"/>
  <c r="H38" i="12"/>
  <c r="H27" i="12"/>
  <c r="H16" i="12"/>
  <c r="I371" i="12"/>
  <c r="I360" i="12"/>
  <c r="I349" i="12"/>
  <c r="I339" i="12"/>
  <c r="I328" i="12"/>
  <c r="I317" i="12"/>
  <c r="I307" i="12"/>
  <c r="I296" i="12"/>
  <c r="I285" i="12"/>
  <c r="I275" i="12"/>
  <c r="I264" i="12"/>
  <c r="I253" i="12"/>
  <c r="I243" i="12"/>
  <c r="I232" i="12"/>
  <c r="I221" i="12"/>
  <c r="I211" i="12"/>
  <c r="I200" i="12"/>
  <c r="I189" i="12"/>
  <c r="I179" i="12"/>
  <c r="I168" i="12"/>
  <c r="I157" i="12"/>
  <c r="I147" i="12"/>
  <c r="I136" i="12"/>
  <c r="I125" i="12"/>
  <c r="I115" i="12"/>
  <c r="I104" i="12"/>
  <c r="I93" i="12"/>
  <c r="I83" i="12"/>
  <c r="I72" i="12"/>
  <c r="I61" i="12"/>
  <c r="I53" i="12"/>
  <c r="I45" i="12"/>
  <c r="I37" i="12"/>
  <c r="I29" i="12"/>
  <c r="I21" i="12"/>
  <c r="I13" i="12"/>
  <c r="H367" i="12"/>
  <c r="H357" i="12"/>
  <c r="H346" i="12"/>
  <c r="H335" i="12"/>
  <c r="H325" i="12"/>
  <c r="H314" i="12"/>
  <c r="H303" i="12"/>
  <c r="H293" i="12"/>
  <c r="H282" i="12"/>
  <c r="H271" i="12"/>
  <c r="H261" i="12"/>
  <c r="H250" i="12"/>
  <c r="H239" i="12"/>
  <c r="H229" i="12"/>
  <c r="H218" i="12"/>
  <c r="H366" i="12"/>
  <c r="H344" i="12"/>
  <c r="H323" i="12"/>
  <c r="H302" i="12"/>
  <c r="H280" i="12"/>
  <c r="H259" i="12"/>
  <c r="H238" i="12"/>
  <c r="H216" i="12"/>
  <c r="H202" i="12"/>
  <c r="H183" i="12"/>
  <c r="H165" i="12"/>
  <c r="H151" i="12"/>
  <c r="H138" i="12"/>
  <c r="H122" i="12"/>
  <c r="H109" i="12"/>
  <c r="H95" i="12"/>
  <c r="H79" i="12"/>
  <c r="H66" i="12"/>
  <c r="H53" i="12"/>
  <c r="H37" i="12"/>
  <c r="H23" i="12"/>
  <c r="H10" i="12"/>
  <c r="I359" i="12"/>
  <c r="I346" i="12"/>
  <c r="I332" i="12"/>
  <c r="I316" i="12"/>
  <c r="I303" i="12"/>
  <c r="I290" i="12"/>
  <c r="I274" i="12"/>
  <c r="I260" i="12"/>
  <c r="I247" i="12"/>
  <c r="I231" i="12"/>
  <c r="I218" i="12"/>
  <c r="I204" i="12"/>
  <c r="I188" i="12"/>
  <c r="I175" i="12"/>
  <c r="I162" i="12"/>
  <c r="I146" i="12"/>
  <c r="I132" i="12"/>
  <c r="I119" i="12"/>
  <c r="I103" i="12"/>
  <c r="I90" i="12"/>
  <c r="I76" i="12"/>
  <c r="I60" i="12"/>
  <c r="I50" i="12"/>
  <c r="I40" i="12"/>
  <c r="I28" i="12"/>
  <c r="I18" i="12"/>
  <c r="I8" i="12"/>
  <c r="H365" i="12"/>
  <c r="H343" i="12"/>
  <c r="H322" i="12"/>
  <c r="H301" i="12"/>
  <c r="H279" i="12"/>
  <c r="H258" i="12"/>
  <c r="H237" i="12"/>
  <c r="H215" i="12"/>
  <c r="H197" i="12"/>
  <c r="H182" i="12"/>
  <c r="H163" i="12"/>
  <c r="H150" i="12"/>
  <c r="H135" i="12"/>
  <c r="H120" i="12"/>
  <c r="H107" i="12"/>
  <c r="H93" i="12"/>
  <c r="H78" i="12"/>
  <c r="H64" i="12"/>
  <c r="H50" i="12"/>
  <c r="H35" i="12"/>
  <c r="H22" i="12"/>
  <c r="H7" i="12"/>
  <c r="I357" i="12"/>
  <c r="I344" i="12"/>
  <c r="I330" i="12"/>
  <c r="I315" i="12"/>
  <c r="I301" i="12"/>
  <c r="I287" i="12"/>
  <c r="I272" i="12"/>
  <c r="I259" i="12"/>
  <c r="I244" i="12"/>
  <c r="I229" i="12"/>
  <c r="I216" i="12"/>
  <c r="I202" i="12"/>
  <c r="I187" i="12"/>
  <c r="I173" i="12"/>
  <c r="I159" i="12"/>
  <c r="I144" i="12"/>
  <c r="I131" i="12"/>
  <c r="I116" i="12"/>
  <c r="I101" i="12"/>
  <c r="I88" i="12"/>
  <c r="I74" i="12"/>
  <c r="I59" i="12"/>
  <c r="I49" i="12"/>
  <c r="I38" i="12"/>
  <c r="I27" i="12"/>
  <c r="I17" i="12"/>
  <c r="H334" i="12"/>
  <c r="H192" i="12"/>
  <c r="H159" i="12"/>
  <c r="H130" i="12"/>
  <c r="H101" i="12"/>
  <c r="H74" i="12"/>
  <c r="H45" i="12"/>
  <c r="I367" i="12"/>
  <c r="I338" i="12"/>
  <c r="I311" i="12"/>
  <c r="I282" i="12"/>
  <c r="I252" i="12"/>
  <c r="I226" i="12"/>
  <c r="I196" i="12"/>
  <c r="I167" i="12"/>
  <c r="I140" i="12"/>
  <c r="I111" i="12"/>
  <c r="I82" i="12"/>
  <c r="I56" i="12"/>
  <c r="I34" i="12"/>
  <c r="I12" i="12"/>
  <c r="H333" i="12"/>
  <c r="H269" i="12"/>
  <c r="H206" i="12"/>
  <c r="H173" i="12"/>
  <c r="H142" i="12"/>
  <c r="H114" i="12"/>
  <c r="H86" i="12"/>
  <c r="H43" i="12"/>
  <c r="H14" i="12"/>
  <c r="I351" i="12"/>
  <c r="I323" i="12"/>
  <c r="I293" i="12"/>
  <c r="I266" i="12"/>
  <c r="I237" i="12"/>
  <c r="I208" i="12"/>
  <c r="I180" i="12"/>
  <c r="I152" i="12"/>
  <c r="I109" i="12"/>
  <c r="I80" i="12"/>
  <c r="I54" i="12"/>
  <c r="I33" i="12"/>
  <c r="I11" i="12"/>
  <c r="H331" i="12"/>
  <c r="H246" i="12"/>
  <c r="H186" i="12"/>
  <c r="H154" i="12"/>
  <c r="H141" i="12"/>
  <c r="H111" i="12"/>
  <c r="H85" i="12"/>
  <c r="H55" i="12"/>
  <c r="H26" i="12"/>
  <c r="I364" i="12"/>
  <c r="I335" i="12"/>
  <c r="I322" i="12"/>
  <c r="I279" i="12"/>
  <c r="I263" i="12"/>
  <c r="I236" i="12"/>
  <c r="I207" i="12"/>
  <c r="I178" i="12"/>
  <c r="I151" i="12"/>
  <c r="I122" i="12"/>
  <c r="I92" i="12"/>
  <c r="I79" i="12"/>
  <c r="H363" i="12"/>
  <c r="H342" i="12"/>
  <c r="H320" i="12"/>
  <c r="H299" i="12"/>
  <c r="H278" i="12"/>
  <c r="H256" i="12"/>
  <c r="H235" i="12"/>
  <c r="H214" i="12"/>
  <c r="H195" i="12"/>
  <c r="H181" i="12"/>
  <c r="H162" i="12"/>
  <c r="H149" i="12"/>
  <c r="H133" i="12"/>
  <c r="H119" i="12"/>
  <c r="H106" i="12"/>
  <c r="H90" i="12"/>
  <c r="H77" i="12"/>
  <c r="H63" i="12"/>
  <c r="H47" i="12"/>
  <c r="H34" i="12"/>
  <c r="H21" i="12"/>
  <c r="I370" i="12"/>
  <c r="I356" i="12"/>
  <c r="I343" i="12"/>
  <c r="I327" i="12"/>
  <c r="I314" i="12"/>
  <c r="I300" i="12"/>
  <c r="I284" i="12"/>
  <c r="I271" i="12"/>
  <c r="I258" i="12"/>
  <c r="I242" i="12"/>
  <c r="I228" i="12"/>
  <c r="I215" i="12"/>
  <c r="I199" i="12"/>
  <c r="I186" i="12"/>
  <c r="I172" i="12"/>
  <c r="I156" i="12"/>
  <c r="I143" i="12"/>
  <c r="I130" i="12"/>
  <c r="I114" i="12"/>
  <c r="I100" i="12"/>
  <c r="I87" i="12"/>
  <c r="I71" i="12"/>
  <c r="I58" i="12"/>
  <c r="I48" i="12"/>
  <c r="I36" i="12"/>
  <c r="I26" i="12"/>
  <c r="I16" i="12"/>
  <c r="H362" i="12"/>
  <c r="H341" i="12"/>
  <c r="H319" i="12"/>
  <c r="H298" i="12"/>
  <c r="H277" i="12"/>
  <c r="H255" i="12"/>
  <c r="H234" i="12"/>
  <c r="H213" i="12"/>
  <c r="H194" i="12"/>
  <c r="H175" i="12"/>
  <c r="H160" i="12"/>
  <c r="H146" i="12"/>
  <c r="H131" i="12"/>
  <c r="H118" i="12"/>
  <c r="H103" i="12"/>
  <c r="H88" i="12"/>
  <c r="H75" i="12"/>
  <c r="H61" i="12"/>
  <c r="H46" i="12"/>
  <c r="H32" i="12"/>
  <c r="H18" i="12"/>
  <c r="I368" i="12"/>
  <c r="I355" i="12"/>
  <c r="I340" i="12"/>
  <c r="I325" i="12"/>
  <c r="I312" i="12"/>
  <c r="I298" i="12"/>
  <c r="I283" i="12"/>
  <c r="I269" i="12"/>
  <c r="I255" i="12"/>
  <c r="I240" i="12"/>
  <c r="I227" i="12"/>
  <c r="I212" i="12"/>
  <c r="I197" i="12"/>
  <c r="I184" i="12"/>
  <c r="I170" i="12"/>
  <c r="I155" i="12"/>
  <c r="I141" i="12"/>
  <c r="I127" i="12"/>
  <c r="I112" i="12"/>
  <c r="I99" i="12"/>
  <c r="I84" i="12"/>
  <c r="I69" i="12"/>
  <c r="I57" i="12"/>
  <c r="I46" i="12"/>
  <c r="I35" i="12"/>
  <c r="I25" i="12"/>
  <c r="I14" i="12"/>
  <c r="H355" i="12"/>
  <c r="H312" i="12"/>
  <c r="H291" i="12"/>
  <c r="H270" i="12"/>
  <c r="H248" i="12"/>
  <c r="H227" i="12"/>
  <c r="H207" i="12"/>
  <c r="H174" i="12"/>
  <c r="H143" i="12"/>
  <c r="H117" i="12"/>
  <c r="H87" i="12"/>
  <c r="H58" i="12"/>
  <c r="H31" i="12"/>
  <c r="H15" i="12"/>
  <c r="I354" i="12"/>
  <c r="I324" i="12"/>
  <c r="I295" i="12"/>
  <c r="I268" i="12"/>
  <c r="I239" i="12"/>
  <c r="I210" i="12"/>
  <c r="I183" i="12"/>
  <c r="I154" i="12"/>
  <c r="I124" i="12"/>
  <c r="I98" i="12"/>
  <c r="I68" i="12"/>
  <c r="I44" i="12"/>
  <c r="I24" i="12"/>
  <c r="H354" i="12"/>
  <c r="H311" i="12"/>
  <c r="H290" i="12"/>
  <c r="H247" i="12"/>
  <c r="H226" i="12"/>
  <c r="H191" i="12"/>
  <c r="H157" i="12"/>
  <c r="H128" i="12"/>
  <c r="H99" i="12"/>
  <c r="H71" i="12"/>
  <c r="H56" i="12"/>
  <c r="H29" i="12"/>
  <c r="I365" i="12"/>
  <c r="I336" i="12"/>
  <c r="I308" i="12"/>
  <c r="I280" i="12"/>
  <c r="I251" i="12"/>
  <c r="I223" i="12"/>
  <c r="I195" i="12"/>
  <c r="I165" i="12"/>
  <c r="I138" i="12"/>
  <c r="I123" i="12"/>
  <c r="I95" i="12"/>
  <c r="I67" i="12"/>
  <c r="I43" i="12"/>
  <c r="I22" i="12"/>
  <c r="H352" i="12"/>
  <c r="H310" i="12"/>
  <c r="H288" i="12"/>
  <c r="H267" i="12"/>
  <c r="H224" i="12"/>
  <c r="H205" i="12"/>
  <c r="H171" i="12"/>
  <c r="H127" i="12"/>
  <c r="H98" i="12"/>
  <c r="H69" i="12"/>
  <c r="H42" i="12"/>
  <c r="H13" i="12"/>
  <c r="I348" i="12"/>
  <c r="I306" i="12"/>
  <c r="I292" i="12"/>
  <c r="I250" i="12"/>
  <c r="I220" i="12"/>
  <c r="I194" i="12"/>
  <c r="I164" i="12"/>
  <c r="I135" i="12"/>
  <c r="I108" i="12"/>
  <c r="H351" i="12"/>
  <c r="H184" i="12"/>
  <c r="H67" i="12"/>
  <c r="I319" i="12"/>
  <c r="I205" i="12"/>
  <c r="I91" i="12"/>
  <c r="I32" i="12"/>
  <c r="H330" i="12"/>
  <c r="H170" i="12"/>
  <c r="H54" i="12"/>
  <c r="I304" i="12"/>
  <c r="I191" i="12"/>
  <c r="I77" i="12"/>
  <c r="I30" i="12"/>
  <c r="H125" i="12"/>
  <c r="I10" i="12"/>
  <c r="H110" i="12"/>
  <c r="H96" i="12"/>
  <c r="I234" i="12"/>
  <c r="I42" i="12"/>
  <c r="H82" i="12"/>
  <c r="I219" i="12"/>
  <c r="I41" i="12"/>
  <c r="H309" i="12"/>
  <c r="H152" i="12"/>
  <c r="H39" i="12"/>
  <c r="I291" i="12"/>
  <c r="I176" i="12"/>
  <c r="I66" i="12"/>
  <c r="I20" i="12"/>
  <c r="H287" i="12"/>
  <c r="H139" i="12"/>
  <c r="H24" i="12"/>
  <c r="I276" i="12"/>
  <c r="I163" i="12"/>
  <c r="I63" i="12"/>
  <c r="I19" i="12"/>
  <c r="H266" i="12"/>
  <c r="H11" i="12"/>
  <c r="I261" i="12"/>
  <c r="I148" i="12"/>
  <c r="I52" i="12"/>
  <c r="H245" i="12"/>
  <c r="I362" i="12"/>
  <c r="I248" i="12"/>
  <c r="I133" i="12"/>
  <c r="I51" i="12"/>
  <c r="I9" i="12"/>
  <c r="H223" i="12"/>
  <c r="I347" i="12"/>
  <c r="I120" i="12"/>
  <c r="H203" i="12"/>
  <c r="I333" i="12"/>
  <c r="I106" i="12"/>
  <c r="CJ70" i="12"/>
  <c r="CJ78" i="12"/>
  <c r="CJ71" i="12"/>
  <c r="CJ79" i="12"/>
  <c r="CJ65" i="12"/>
  <c r="CJ73" i="12"/>
  <c r="CJ81" i="12"/>
  <c r="CJ66" i="12"/>
  <c r="CJ74" i="12"/>
  <c r="CJ80" i="12"/>
  <c r="CJ68" i="12"/>
  <c r="CJ67" i="12"/>
  <c r="CJ82" i="12"/>
  <c r="CJ83" i="12"/>
  <c r="CJ77" i="12"/>
  <c r="CJ69" i="12"/>
  <c r="CJ84" i="12"/>
  <c r="CJ72" i="12"/>
  <c r="CJ85" i="12"/>
  <c r="CJ75" i="12"/>
  <c r="CJ76" i="12"/>
  <c r="Z20" i="12"/>
  <c r="AC20" i="12"/>
  <c r="Z52" i="12"/>
  <c r="AC52" i="12"/>
  <c r="Z84" i="12"/>
  <c r="AC84" i="12"/>
  <c r="Z124" i="12"/>
  <c r="AC124" i="12"/>
  <c r="Z164" i="12"/>
  <c r="AC164" i="12"/>
  <c r="AC196" i="12"/>
  <c r="Z196" i="12"/>
  <c r="Z228" i="12"/>
  <c r="AC228" i="12"/>
  <c r="AC268" i="12"/>
  <c r="Z268" i="12"/>
  <c r="Z292" i="12"/>
  <c r="AC292" i="12"/>
  <c r="AC324" i="12"/>
  <c r="Z324" i="12"/>
  <c r="AC356" i="12"/>
  <c r="Z356" i="12"/>
  <c r="AC13" i="12"/>
  <c r="Z13" i="12"/>
  <c r="AC45" i="12"/>
  <c r="Z45" i="12"/>
  <c r="AC85" i="12"/>
  <c r="Z85" i="12"/>
  <c r="Z109" i="12"/>
  <c r="AC109" i="12"/>
  <c r="Z133" i="12"/>
  <c r="AC133" i="12"/>
  <c r="AC173" i="12"/>
  <c r="Z173" i="12"/>
  <c r="Z197" i="12"/>
  <c r="AC197" i="12"/>
  <c r="Z229" i="12"/>
  <c r="AC229" i="12"/>
  <c r="Z261" i="12"/>
  <c r="AC261" i="12"/>
  <c r="AC285" i="12"/>
  <c r="Z285" i="12"/>
  <c r="AC309" i="12"/>
  <c r="Z309" i="12"/>
  <c r="AC317" i="12"/>
  <c r="Z317" i="12"/>
  <c r="AC341" i="12"/>
  <c r="Z341" i="12"/>
  <c r="Z365" i="12"/>
  <c r="AC365" i="12"/>
  <c r="AC22" i="12"/>
  <c r="Z22" i="12"/>
  <c r="AC46" i="12"/>
  <c r="Z46" i="12"/>
  <c r="AC62" i="12"/>
  <c r="Z62" i="12"/>
  <c r="Z86" i="12"/>
  <c r="AC86" i="12"/>
  <c r="AC110" i="12"/>
  <c r="Z110" i="12"/>
  <c r="Z134" i="12"/>
  <c r="AC134" i="12"/>
  <c r="Z142" i="12"/>
  <c r="AC142" i="12"/>
  <c r="AC150" i="12"/>
  <c r="Z150" i="12"/>
  <c r="AC158" i="12"/>
  <c r="Z158" i="12"/>
  <c r="AC166" i="12"/>
  <c r="Z166" i="12"/>
  <c r="AC174" i="12"/>
  <c r="Z174" i="12"/>
  <c r="Z182" i="12"/>
  <c r="AC182" i="12"/>
  <c r="AC190" i="12"/>
  <c r="Z190" i="12"/>
  <c r="AC198" i="12"/>
  <c r="Z198" i="12"/>
  <c r="Z206" i="12"/>
  <c r="AC206" i="12"/>
  <c r="AC214" i="12"/>
  <c r="Z214" i="12"/>
  <c r="AC222" i="12"/>
  <c r="Z222" i="12"/>
  <c r="AC230" i="12"/>
  <c r="Z230" i="12"/>
  <c r="AC238" i="12"/>
  <c r="Z238" i="12"/>
  <c r="Z246" i="12"/>
  <c r="AC246" i="12"/>
  <c r="AC254" i="12"/>
  <c r="Z254" i="12"/>
  <c r="Z262" i="12"/>
  <c r="AC262" i="12"/>
  <c r="AC270" i="12"/>
  <c r="Z270" i="12"/>
  <c r="AC278" i="12"/>
  <c r="Z278" i="12"/>
  <c r="AC286" i="12"/>
  <c r="Z286" i="12"/>
  <c r="AC294" i="12"/>
  <c r="Z294" i="12"/>
  <c r="AC302" i="12"/>
  <c r="Z302" i="12"/>
  <c r="Z310" i="12"/>
  <c r="AC310" i="12"/>
  <c r="AC318" i="12"/>
  <c r="Z318" i="12"/>
  <c r="Z326" i="12"/>
  <c r="AC326" i="12"/>
  <c r="AC334" i="12"/>
  <c r="Z334" i="12"/>
  <c r="AC342" i="12"/>
  <c r="Z342" i="12"/>
  <c r="AC350" i="12"/>
  <c r="Z350" i="12"/>
  <c r="Z358" i="12"/>
  <c r="AC358" i="12"/>
  <c r="AC366" i="12"/>
  <c r="Z366" i="12"/>
  <c r="AC7" i="12"/>
  <c r="Z15" i="12"/>
  <c r="AC15" i="12"/>
  <c r="Z23" i="12"/>
  <c r="AC23" i="12"/>
  <c r="Z31" i="12"/>
  <c r="AC31" i="12"/>
  <c r="Z39" i="12"/>
  <c r="AC39" i="12"/>
  <c r="Z47" i="12"/>
  <c r="AC47" i="12"/>
  <c r="Z55" i="12"/>
  <c r="AC55" i="12"/>
  <c r="Z63" i="12"/>
  <c r="AC63" i="12"/>
  <c r="Z71" i="12"/>
  <c r="AC71" i="12"/>
  <c r="Z79" i="12"/>
  <c r="AC79" i="12"/>
  <c r="Z87" i="12"/>
  <c r="AC87" i="12"/>
  <c r="Z95" i="12"/>
  <c r="AC95" i="12"/>
  <c r="AC103" i="12"/>
  <c r="Z103" i="12"/>
  <c r="Z111" i="12"/>
  <c r="AC111" i="12"/>
  <c r="Z119" i="12"/>
  <c r="AC119" i="12"/>
  <c r="AC127" i="12"/>
  <c r="Z127" i="12"/>
  <c r="AC135" i="12"/>
  <c r="Z135" i="12"/>
  <c r="Z143" i="12"/>
  <c r="AC143" i="12"/>
  <c r="AC151" i="12"/>
  <c r="Z151" i="12"/>
  <c r="Z159" i="12"/>
  <c r="AC159" i="12"/>
  <c r="AC167" i="12"/>
  <c r="Z167" i="12"/>
  <c r="AC175" i="12"/>
  <c r="Z175" i="12"/>
  <c r="AC183" i="12"/>
  <c r="Z183" i="12"/>
  <c r="Z191" i="12"/>
  <c r="AC191" i="12"/>
  <c r="AC199" i="12"/>
  <c r="Z199" i="12"/>
  <c r="AC207" i="12"/>
  <c r="Z207" i="12"/>
  <c r="AC215" i="12"/>
  <c r="Z215" i="12"/>
  <c r="Z223" i="12"/>
  <c r="AC223" i="12"/>
  <c r="AC231" i="12"/>
  <c r="Z231" i="12"/>
  <c r="AC239" i="12"/>
  <c r="Z239" i="12"/>
  <c r="AC247" i="12"/>
  <c r="Z247" i="12"/>
  <c r="AC255" i="12"/>
  <c r="Z255" i="12"/>
  <c r="AC263" i="12"/>
  <c r="Z263" i="12"/>
  <c r="AC271" i="12"/>
  <c r="Z271" i="12"/>
  <c r="AC279" i="12"/>
  <c r="Z279" i="12"/>
  <c r="AC287" i="12"/>
  <c r="Z287" i="12"/>
  <c r="AC295" i="12"/>
  <c r="Z295" i="12"/>
  <c r="AC303" i="12"/>
  <c r="Z303" i="12"/>
  <c r="AC311" i="12"/>
  <c r="Z311" i="12"/>
  <c r="Z319" i="12"/>
  <c r="AC319" i="12"/>
  <c r="AC327" i="12"/>
  <c r="Z327" i="12"/>
  <c r="AC335" i="12"/>
  <c r="Z335" i="12"/>
  <c r="AC343" i="12"/>
  <c r="Z343" i="12"/>
  <c r="AC351" i="12"/>
  <c r="Z351" i="12"/>
  <c r="AC359" i="12"/>
  <c r="Z359" i="12"/>
  <c r="AC367" i="12"/>
  <c r="Z367" i="12"/>
  <c r="Z12" i="12"/>
  <c r="AC12" i="12"/>
  <c r="Z44" i="12"/>
  <c r="AC44" i="12"/>
  <c r="Z76" i="12"/>
  <c r="AC76" i="12"/>
  <c r="Z116" i="12"/>
  <c r="AC116" i="12"/>
  <c r="AC156" i="12"/>
  <c r="Z156" i="12"/>
  <c r="AC180" i="12"/>
  <c r="Z180" i="12"/>
  <c r="Z212" i="12"/>
  <c r="AC212" i="12"/>
  <c r="Z244" i="12"/>
  <c r="AC244" i="12"/>
  <c r="AC276" i="12"/>
  <c r="Z276" i="12"/>
  <c r="Z308" i="12"/>
  <c r="AC308" i="12"/>
  <c r="AC332" i="12"/>
  <c r="Z332" i="12"/>
  <c r="AC364" i="12"/>
  <c r="Z364" i="12"/>
  <c r="AC29" i="12"/>
  <c r="Z29" i="12"/>
  <c r="Z61" i="12"/>
  <c r="AC61" i="12"/>
  <c r="AC93" i="12"/>
  <c r="Z93" i="12"/>
  <c r="AC125" i="12"/>
  <c r="Z125" i="12"/>
  <c r="AC157" i="12"/>
  <c r="Z157" i="12"/>
  <c r="AC189" i="12"/>
  <c r="Z189" i="12"/>
  <c r="AC205" i="12"/>
  <c r="Z205" i="12"/>
  <c r="AC221" i="12"/>
  <c r="Z221" i="12"/>
  <c r="AC253" i="12"/>
  <c r="Z253" i="12"/>
  <c r="Z277" i="12"/>
  <c r="AC277" i="12"/>
  <c r="AC301" i="12"/>
  <c r="Z301" i="12"/>
  <c r="AC333" i="12"/>
  <c r="Z333" i="12"/>
  <c r="AC349" i="12"/>
  <c r="Z349" i="12"/>
  <c r="AC14" i="12"/>
  <c r="Z14" i="12"/>
  <c r="Z38" i="12"/>
  <c r="AC38" i="12"/>
  <c r="Z70" i="12"/>
  <c r="AC70" i="12"/>
  <c r="AC94" i="12"/>
  <c r="Z94" i="12"/>
  <c r="AC118" i="12"/>
  <c r="Z118" i="12"/>
  <c r="Z8" i="12"/>
  <c r="AC8" i="12"/>
  <c r="AC32" i="12"/>
  <c r="Z32" i="12"/>
  <c r="Z40" i="12"/>
  <c r="AC40" i="12"/>
  <c r="AC64" i="12"/>
  <c r="Z64" i="12"/>
  <c r="Z72" i="12"/>
  <c r="AC72" i="12"/>
  <c r="Z88" i="12"/>
  <c r="AC88" i="12"/>
  <c r="AC112" i="12"/>
  <c r="Z112" i="12"/>
  <c r="AQ128" i="12"/>
  <c r="AC128" i="12"/>
  <c r="Z128" i="12"/>
  <c r="AC144" i="12"/>
  <c r="Z144" i="12"/>
  <c r="AC160" i="12"/>
  <c r="Z160" i="12"/>
  <c r="AC176" i="12"/>
  <c r="Z176" i="12"/>
  <c r="Z192" i="12"/>
  <c r="AC192" i="12"/>
  <c r="AC200" i="12"/>
  <c r="Z200" i="12"/>
  <c r="AC216" i="12"/>
  <c r="Z216" i="12"/>
  <c r="AC224" i="12"/>
  <c r="Z224" i="12"/>
  <c r="AC240" i="12"/>
  <c r="Z240" i="12"/>
  <c r="Z256" i="12"/>
  <c r="AC256" i="12"/>
  <c r="AC272" i="12"/>
  <c r="Z272" i="12"/>
  <c r="AC288" i="12"/>
  <c r="Z288" i="12"/>
  <c r="AC304" i="12"/>
  <c r="Z304" i="12"/>
  <c r="AC320" i="12"/>
  <c r="Z320" i="12"/>
  <c r="AC344" i="12"/>
  <c r="Z344" i="12"/>
  <c r="Z352" i="12"/>
  <c r="AC352" i="12"/>
  <c r="AC368" i="12"/>
  <c r="Z368" i="12"/>
  <c r="AC9" i="12"/>
  <c r="Z9" i="12"/>
  <c r="AC17" i="12"/>
  <c r="Z17" i="12"/>
  <c r="AC25" i="12"/>
  <c r="Z25" i="12"/>
  <c r="AC33" i="12"/>
  <c r="Z33" i="12"/>
  <c r="AC41" i="12"/>
  <c r="Z41" i="12"/>
  <c r="AC49" i="12"/>
  <c r="Z49" i="12"/>
  <c r="AC57" i="12"/>
  <c r="Z57" i="12"/>
  <c r="AC65" i="12"/>
  <c r="Z65" i="12"/>
  <c r="AC73" i="12"/>
  <c r="Z73" i="12"/>
  <c r="Z81" i="12"/>
  <c r="AC81" i="12"/>
  <c r="AC89" i="12"/>
  <c r="Z89" i="12"/>
  <c r="AC97" i="12"/>
  <c r="Z97" i="12"/>
  <c r="AC105" i="12"/>
  <c r="Z105" i="12"/>
  <c r="AC113" i="12"/>
  <c r="Z113" i="12"/>
  <c r="AC121" i="12"/>
  <c r="Z121" i="12"/>
  <c r="Z129" i="12"/>
  <c r="AC129" i="12"/>
  <c r="AC137" i="12"/>
  <c r="Z137" i="12"/>
  <c r="AC145" i="12"/>
  <c r="Z145" i="12"/>
  <c r="AC153" i="12"/>
  <c r="Z153" i="12"/>
  <c r="AC161" i="12"/>
  <c r="Z161" i="12"/>
  <c r="AC169" i="12"/>
  <c r="Z169" i="12"/>
  <c r="AC177" i="12"/>
  <c r="Z177" i="12"/>
  <c r="Z185" i="12"/>
  <c r="AC185" i="12"/>
  <c r="AC193" i="12"/>
  <c r="Z193" i="12"/>
  <c r="Z201" i="12"/>
  <c r="AC201" i="12"/>
  <c r="AC209" i="12"/>
  <c r="Z209" i="12"/>
  <c r="AC217" i="12"/>
  <c r="Z217" i="12"/>
  <c r="AC225" i="12"/>
  <c r="Z225" i="12"/>
  <c r="Z233" i="12"/>
  <c r="AC233" i="12"/>
  <c r="AC241" i="12"/>
  <c r="Z241" i="12"/>
  <c r="Z249" i="12"/>
  <c r="AC249" i="12"/>
  <c r="AC257" i="12"/>
  <c r="Z257" i="12"/>
  <c r="Z265" i="12"/>
  <c r="AC265" i="12"/>
  <c r="AC273" i="12"/>
  <c r="Z273" i="12"/>
  <c r="AC281" i="12"/>
  <c r="Z281" i="12"/>
  <c r="AC289" i="12"/>
  <c r="Z289" i="12"/>
  <c r="AC297" i="12"/>
  <c r="Z297" i="12"/>
  <c r="AC305" i="12"/>
  <c r="Z305" i="12"/>
  <c r="Z313" i="12"/>
  <c r="AC313" i="12"/>
  <c r="AC321" i="12"/>
  <c r="Z321" i="12"/>
  <c r="Z329" i="12"/>
  <c r="AC329" i="12"/>
  <c r="AC337" i="12"/>
  <c r="Z337" i="12"/>
  <c r="AC345" i="12"/>
  <c r="Z345" i="12"/>
  <c r="AC353" i="12"/>
  <c r="Z353" i="12"/>
  <c r="AC361" i="12"/>
  <c r="Z361" i="12"/>
  <c r="Z369" i="12"/>
  <c r="AC369" i="12"/>
  <c r="Z28" i="12"/>
  <c r="AC28" i="12"/>
  <c r="Z60" i="12"/>
  <c r="AC60" i="12"/>
  <c r="Z100" i="12"/>
  <c r="AC100" i="12"/>
  <c r="AC132" i="12"/>
  <c r="Z132" i="12"/>
  <c r="AC140" i="12"/>
  <c r="Z140" i="12"/>
  <c r="AC172" i="12"/>
  <c r="Z172" i="12"/>
  <c r="AC220" i="12"/>
  <c r="Z220" i="12"/>
  <c r="AC252" i="12"/>
  <c r="Z252" i="12"/>
  <c r="AC284" i="12"/>
  <c r="Z284" i="12"/>
  <c r="AC340" i="12"/>
  <c r="Z340" i="12"/>
  <c r="AC37" i="12"/>
  <c r="Z37" i="12"/>
  <c r="AC77" i="12"/>
  <c r="Z77" i="12"/>
  <c r="AC117" i="12"/>
  <c r="Z117" i="12"/>
  <c r="AC149" i="12"/>
  <c r="Z149" i="12"/>
  <c r="AC245" i="12"/>
  <c r="Z245" i="12"/>
  <c r="X369" i="12"/>
  <c r="X365" i="12"/>
  <c r="X361" i="12"/>
  <c r="X357" i="12"/>
  <c r="X353" i="12"/>
  <c r="X349" i="12"/>
  <c r="X345" i="12"/>
  <c r="X341" i="12"/>
  <c r="X337" i="12"/>
  <c r="X333" i="12"/>
  <c r="X329" i="12"/>
  <c r="X325" i="12"/>
  <c r="X321" i="12"/>
  <c r="X317" i="12"/>
  <c r="X313" i="12"/>
  <c r="X309" i="12"/>
  <c r="X305" i="12"/>
  <c r="X301" i="12"/>
  <c r="X297" i="12"/>
  <c r="X293" i="12"/>
  <c r="X289" i="12"/>
  <c r="X285" i="12"/>
  <c r="X281" i="12"/>
  <c r="X277" i="12"/>
  <c r="X273" i="12"/>
  <c r="X269" i="12"/>
  <c r="X265" i="12"/>
  <c r="X261" i="12"/>
  <c r="X257" i="12"/>
  <c r="X253" i="12"/>
  <c r="X249" i="12"/>
  <c r="X368" i="12"/>
  <c r="X364" i="12"/>
  <c r="X360" i="12"/>
  <c r="X356" i="12"/>
  <c r="X352" i="12"/>
  <c r="X348" i="12"/>
  <c r="X344" i="12"/>
  <c r="X340" i="12"/>
  <c r="X336" i="12"/>
  <c r="X332" i="12"/>
  <c r="X328" i="12"/>
  <c r="X324" i="12"/>
  <c r="X320" i="12"/>
  <c r="X316" i="12"/>
  <c r="X312" i="12"/>
  <c r="X308" i="12"/>
  <c r="X304" i="12"/>
  <c r="X300" i="12"/>
  <c r="X296" i="12"/>
  <c r="X292" i="12"/>
  <c r="X288" i="12"/>
  <c r="X284" i="12"/>
  <c r="X280" i="12"/>
  <c r="X276" i="12"/>
  <c r="X272" i="12"/>
  <c r="X268" i="12"/>
  <c r="X264" i="12"/>
  <c r="X260" i="12"/>
  <c r="X256" i="12"/>
  <c r="X252" i="12"/>
  <c r="X248" i="12"/>
  <c r="X244" i="12"/>
  <c r="X240" i="12"/>
  <c r="X236" i="12"/>
  <c r="X232" i="12"/>
  <c r="X228" i="12"/>
  <c r="X224" i="12"/>
  <c r="X220" i="12"/>
  <c r="X216" i="12"/>
  <c r="X212" i="12"/>
  <c r="X208" i="12"/>
  <c r="X204" i="12"/>
  <c r="X200" i="12"/>
  <c r="X196" i="12"/>
  <c r="X192" i="12"/>
  <c r="X188" i="12"/>
  <c r="X184" i="12"/>
  <c r="X180" i="12"/>
  <c r="X176" i="12"/>
  <c r="X172" i="12"/>
  <c r="X168" i="12"/>
  <c r="X164" i="12"/>
  <c r="X160" i="12"/>
  <c r="X156" i="12"/>
  <c r="X152" i="12"/>
  <c r="X148" i="12"/>
  <c r="X144" i="12"/>
  <c r="X140" i="12"/>
  <c r="X136" i="12"/>
  <c r="X132" i="12"/>
  <c r="X128" i="12"/>
  <c r="X371" i="12"/>
  <c r="X366" i="12"/>
  <c r="X355" i="12"/>
  <c r="X350" i="12"/>
  <c r="X339" i="12"/>
  <c r="X334" i="12"/>
  <c r="X323" i="12"/>
  <c r="X318" i="12"/>
  <c r="X307" i="12"/>
  <c r="X302" i="12"/>
  <c r="X291" i="12"/>
  <c r="X286" i="12"/>
  <c r="X275" i="12"/>
  <c r="X270" i="12"/>
  <c r="X259" i="12"/>
  <c r="X254" i="12"/>
  <c r="X239" i="12"/>
  <c r="X230" i="12"/>
  <c r="X221" i="12"/>
  <c r="X207" i="12"/>
  <c r="X198" i="12"/>
  <c r="X189" i="12"/>
  <c r="X175" i="12"/>
  <c r="X166" i="12"/>
  <c r="X157" i="12"/>
  <c r="X143" i="12"/>
  <c r="X134" i="12"/>
  <c r="X125" i="12"/>
  <c r="X121" i="12"/>
  <c r="X117" i="12"/>
  <c r="X113" i="12"/>
  <c r="X109" i="12"/>
  <c r="X105" i="12"/>
  <c r="X101" i="12"/>
  <c r="X97" i="12"/>
  <c r="X93" i="12"/>
  <c r="X89" i="12"/>
  <c r="X85" i="12"/>
  <c r="X81" i="12"/>
  <c r="X77" i="12"/>
  <c r="X73" i="12"/>
  <c r="X69" i="12"/>
  <c r="X65" i="12"/>
  <c r="X61" i="12"/>
  <c r="X57" i="12"/>
  <c r="X53" i="12"/>
  <c r="X49" i="12"/>
  <c r="X45" i="12"/>
  <c r="X41" i="12"/>
  <c r="X37" i="12"/>
  <c r="X33" i="12"/>
  <c r="X29" i="12"/>
  <c r="X25" i="12"/>
  <c r="X21" i="12"/>
  <c r="X17" i="12"/>
  <c r="X13" i="12"/>
  <c r="X9" i="12"/>
  <c r="G368" i="12"/>
  <c r="G360" i="12"/>
  <c r="G352" i="12"/>
  <c r="X243" i="12"/>
  <c r="X234" i="12"/>
  <c r="X225" i="12"/>
  <c r="X211" i="12"/>
  <c r="X202" i="12"/>
  <c r="X193" i="12"/>
  <c r="X179" i="12"/>
  <c r="X170" i="12"/>
  <c r="X161" i="12"/>
  <c r="X147" i="12"/>
  <c r="X138" i="12"/>
  <c r="X129" i="12"/>
  <c r="G367" i="12"/>
  <c r="G359" i="12"/>
  <c r="G351" i="12"/>
  <c r="G343" i="12"/>
  <c r="G335" i="12"/>
  <c r="G327" i="12"/>
  <c r="G319" i="12"/>
  <c r="G311" i="12"/>
  <c r="G303" i="12"/>
  <c r="G295" i="12"/>
  <c r="G287" i="12"/>
  <c r="G279" i="12"/>
  <c r="G271" i="12"/>
  <c r="G263" i="12"/>
  <c r="G255" i="12"/>
  <c r="G247" i="12"/>
  <c r="G239" i="12"/>
  <c r="G231" i="12"/>
  <c r="G223" i="12"/>
  <c r="G215" i="12"/>
  <c r="G207" i="12"/>
  <c r="G199" i="12"/>
  <c r="G191" i="12"/>
  <c r="G183" i="12"/>
  <c r="G175" i="12"/>
  <c r="G167" i="12"/>
  <c r="G159" i="12"/>
  <c r="G151" i="12"/>
  <c r="G143" i="12"/>
  <c r="G135" i="12"/>
  <c r="G127" i="12"/>
  <c r="G119" i="12"/>
  <c r="G111" i="12"/>
  <c r="G103" i="12"/>
  <c r="G95" i="12"/>
  <c r="G87" i="12"/>
  <c r="G79" i="12"/>
  <c r="G71" i="12"/>
  <c r="G63" i="12"/>
  <c r="G55" i="12"/>
  <c r="G47" i="12"/>
  <c r="G39" i="12"/>
  <c r="G31" i="12"/>
  <c r="G23" i="12"/>
  <c r="G15" i="12"/>
  <c r="G7" i="12"/>
  <c r="X242" i="12"/>
  <c r="X233" i="12"/>
  <c r="X219" i="12"/>
  <c r="X210" i="12"/>
  <c r="X201" i="12"/>
  <c r="X187" i="12"/>
  <c r="X178" i="12"/>
  <c r="X169" i="12"/>
  <c r="X155" i="12"/>
  <c r="X146" i="12"/>
  <c r="X137" i="12"/>
  <c r="G365" i="12"/>
  <c r="G357" i="12"/>
  <c r="G349" i="12"/>
  <c r="G341" i="12"/>
  <c r="G333" i="12"/>
  <c r="G325" i="12"/>
  <c r="G317" i="12"/>
  <c r="G309" i="12"/>
  <c r="G301" i="12"/>
  <c r="G293" i="12"/>
  <c r="G285" i="12"/>
  <c r="G277" i="12"/>
  <c r="G269" i="12"/>
  <c r="G261" i="12"/>
  <c r="G253" i="12"/>
  <c r="G245" i="12"/>
  <c r="G237" i="12"/>
  <c r="G229" i="12"/>
  <c r="G221" i="12"/>
  <c r="G213" i="12"/>
  <c r="G205" i="12"/>
  <c r="G197" i="12"/>
  <c r="G189" i="12"/>
  <c r="G181" i="12"/>
  <c r="G173" i="12"/>
  <c r="G165" i="12"/>
  <c r="G157" i="12"/>
  <c r="G149" i="12"/>
  <c r="G141" i="12"/>
  <c r="G133" i="12"/>
  <c r="G125" i="12"/>
  <c r="G117" i="12"/>
  <c r="G109" i="12"/>
  <c r="G101" i="12"/>
  <c r="G93" i="12"/>
  <c r="G85" i="12"/>
  <c r="G77" i="12"/>
  <c r="G69" i="12"/>
  <c r="G61" i="12"/>
  <c r="G53" i="12"/>
  <c r="G45" i="12"/>
  <c r="G37" i="12"/>
  <c r="G29" i="12"/>
  <c r="G21" i="12"/>
  <c r="G13" i="12"/>
  <c r="X354" i="12"/>
  <c r="X346" i="12"/>
  <c r="X311" i="12"/>
  <c r="X303" i="12"/>
  <c r="X294" i="12"/>
  <c r="X251" i="12"/>
  <c r="X229" i="12"/>
  <c r="X222" i="12"/>
  <c r="X214" i="12"/>
  <c r="X171" i="12"/>
  <c r="X163" i="12"/>
  <c r="X149" i="12"/>
  <c r="X141" i="12"/>
  <c r="X120" i="12"/>
  <c r="X114" i="12"/>
  <c r="X107" i="12"/>
  <c r="X88" i="12"/>
  <c r="X82" i="12"/>
  <c r="X75" i="12"/>
  <c r="X56" i="12"/>
  <c r="X50" i="12"/>
  <c r="X43" i="12"/>
  <c r="X24" i="12"/>
  <c r="X18" i="12"/>
  <c r="X11" i="12"/>
  <c r="G369" i="12"/>
  <c r="G355" i="12"/>
  <c r="G344" i="12"/>
  <c r="G332" i="12"/>
  <c r="G322" i="12"/>
  <c r="G312" i="12"/>
  <c r="G300" i="12"/>
  <c r="G290" i="12"/>
  <c r="G280" i="12"/>
  <c r="G268" i="12"/>
  <c r="G258" i="12"/>
  <c r="G248" i="12"/>
  <c r="G236" i="12"/>
  <c r="G226" i="12"/>
  <c r="G216" i="12"/>
  <c r="G204" i="12"/>
  <c r="G194" i="12"/>
  <c r="G184" i="12"/>
  <c r="G172" i="12"/>
  <c r="G162" i="12"/>
  <c r="G152" i="12"/>
  <c r="G140" i="12"/>
  <c r="G130" i="12"/>
  <c r="G120" i="12"/>
  <c r="G108" i="12"/>
  <c r="G98" i="12"/>
  <c r="G88" i="12"/>
  <c r="G76" i="12"/>
  <c r="G66" i="12"/>
  <c r="G56" i="12"/>
  <c r="G44" i="12"/>
  <c r="G34" i="12"/>
  <c r="G24" i="12"/>
  <c r="G12" i="12"/>
  <c r="X359" i="12"/>
  <c r="X351" i="12"/>
  <c r="X342" i="12"/>
  <c r="X299" i="12"/>
  <c r="X274" i="12"/>
  <c r="X266" i="12"/>
  <c r="X241" i="12"/>
  <c r="X197" i="12"/>
  <c r="X190" i="12"/>
  <c r="X182" i="12"/>
  <c r="X139" i="12"/>
  <c r="X131" i="12"/>
  <c r="X124" i="12"/>
  <c r="X118" i="12"/>
  <c r="X111" i="12"/>
  <c r="X92" i="12"/>
  <c r="X86" i="12"/>
  <c r="X79" i="12"/>
  <c r="X60" i="12"/>
  <c r="X54" i="12"/>
  <c r="X47" i="12"/>
  <c r="X28" i="12"/>
  <c r="X22" i="12"/>
  <c r="X15" i="12"/>
  <c r="G363" i="12"/>
  <c r="G350" i="12"/>
  <c r="G339" i="12"/>
  <c r="G329" i="12"/>
  <c r="G318" i="12"/>
  <c r="G307" i="12"/>
  <c r="G297" i="12"/>
  <c r="G286" i="12"/>
  <c r="G275" i="12"/>
  <c r="G265" i="12"/>
  <c r="G254" i="12"/>
  <c r="G243" i="12"/>
  <c r="G233" i="12"/>
  <c r="G222" i="12"/>
  <c r="G211" i="12"/>
  <c r="G201" i="12"/>
  <c r="G190" i="12"/>
  <c r="G179" i="12"/>
  <c r="G169" i="12"/>
  <c r="G158" i="12"/>
  <c r="G147" i="12"/>
  <c r="G137" i="12"/>
  <c r="G126" i="12"/>
  <c r="G115" i="12"/>
  <c r="G105" i="12"/>
  <c r="G94" i="12"/>
  <c r="G83" i="12"/>
  <c r="G73" i="12"/>
  <c r="G62" i="12"/>
  <c r="G51" i="12"/>
  <c r="G41" i="12"/>
  <c r="G30" i="12"/>
  <c r="G19" i="12"/>
  <c r="G9" i="12"/>
  <c r="X362" i="12"/>
  <c r="X327" i="12"/>
  <c r="X315" i="12"/>
  <c r="X282" i="12"/>
  <c r="X271" i="12"/>
  <c r="X247" i="12"/>
  <c r="X238" i="12"/>
  <c r="X218" i="12"/>
  <c r="X209" i="12"/>
  <c r="X199" i="12"/>
  <c r="X159" i="12"/>
  <c r="X150" i="12"/>
  <c r="X122" i="12"/>
  <c r="X104" i="12"/>
  <c r="X96" i="12"/>
  <c r="X87" i="12"/>
  <c r="X62" i="12"/>
  <c r="X36" i="12"/>
  <c r="X27" i="12"/>
  <c r="X19" i="12"/>
  <c r="G362" i="12"/>
  <c r="G346" i="12"/>
  <c r="G331" i="12"/>
  <c r="G316" i="12"/>
  <c r="G304" i="12"/>
  <c r="G289" i="12"/>
  <c r="G274" i="12"/>
  <c r="G260" i="12"/>
  <c r="G246" i="12"/>
  <c r="G232" i="12"/>
  <c r="G218" i="12"/>
  <c r="G203" i="12"/>
  <c r="G188" i="12"/>
  <c r="G176" i="12"/>
  <c r="X367" i="12"/>
  <c r="X322" i="12"/>
  <c r="X310" i="12"/>
  <c r="X223" i="12"/>
  <c r="X185" i="12"/>
  <c r="X174" i="12"/>
  <c r="X165" i="12"/>
  <c r="X145" i="12"/>
  <c r="X126" i="12"/>
  <c r="X100" i="12"/>
  <c r="X91" i="12"/>
  <c r="X83" i="12"/>
  <c r="X66" i="12"/>
  <c r="X58" i="12"/>
  <c r="X40" i="12"/>
  <c r="X32" i="12"/>
  <c r="X23" i="12"/>
  <c r="G371" i="12"/>
  <c r="G354" i="12"/>
  <c r="G338" i="12"/>
  <c r="G324" i="12"/>
  <c r="G310" i="12"/>
  <c r="G296" i="12"/>
  <c r="G282" i="12"/>
  <c r="X338" i="12"/>
  <c r="X278" i="12"/>
  <c r="X262" i="12"/>
  <c r="X246" i="12"/>
  <c r="X235" i="12"/>
  <c r="X195" i="12"/>
  <c r="X130" i="12"/>
  <c r="X95" i="12"/>
  <c r="X84" i="12"/>
  <c r="X72" i="12"/>
  <c r="X16" i="12"/>
  <c r="G366" i="12"/>
  <c r="G345" i="12"/>
  <c r="G326" i="12"/>
  <c r="G306" i="12"/>
  <c r="G288" i="12"/>
  <c r="G270" i="12"/>
  <c r="G252" i="12"/>
  <c r="G238" i="12"/>
  <c r="G220" i="12"/>
  <c r="G206" i="12"/>
  <c r="G187" i="12"/>
  <c r="G171" i="12"/>
  <c r="G156" i="12"/>
  <c r="G144" i="12"/>
  <c r="G129" i="12"/>
  <c r="G114" i="12"/>
  <c r="G100" i="12"/>
  <c r="G86" i="12"/>
  <c r="G72" i="12"/>
  <c r="G58" i="12"/>
  <c r="G43" i="12"/>
  <c r="G28" i="12"/>
  <c r="G16" i="12"/>
  <c r="X306" i="12"/>
  <c r="X290" i="12"/>
  <c r="X206" i="12"/>
  <c r="X194" i="12"/>
  <c r="X181" i="12"/>
  <c r="X167" i="12"/>
  <c r="X154" i="12"/>
  <c r="X142" i="12"/>
  <c r="X116" i="12"/>
  <c r="X106" i="12"/>
  <c r="X94" i="12"/>
  <c r="X71" i="12"/>
  <c r="X59" i="12"/>
  <c r="X48" i="12"/>
  <c r="X38" i="12"/>
  <c r="X26" i="12"/>
  <c r="X14" i="12"/>
  <c r="G364" i="12"/>
  <c r="G342" i="12"/>
  <c r="G323" i="12"/>
  <c r="G305" i="12"/>
  <c r="G284" i="12"/>
  <c r="G267" i="12"/>
  <c r="G251" i="12"/>
  <c r="G235" i="12"/>
  <c r="G219" i="12"/>
  <c r="G202" i="12"/>
  <c r="G186" i="12"/>
  <c r="G170" i="12"/>
  <c r="G155" i="12"/>
  <c r="G142" i="12"/>
  <c r="G128" i="12"/>
  <c r="G113" i="12"/>
  <c r="G99" i="12"/>
  <c r="G84" i="12"/>
  <c r="G70" i="12"/>
  <c r="G57" i="12"/>
  <c r="G42" i="12"/>
  <c r="G27" i="12"/>
  <c r="G14" i="12"/>
  <c r="X335" i="12"/>
  <c r="X255" i="12"/>
  <c r="X237" i="12"/>
  <c r="X186" i="12"/>
  <c r="X133" i="12"/>
  <c r="X115" i="12"/>
  <c r="X102" i="12"/>
  <c r="X70" i="12"/>
  <c r="X55" i="12"/>
  <c r="X42" i="12"/>
  <c r="X10" i="12"/>
  <c r="G348" i="12"/>
  <c r="G321" i="12"/>
  <c r="G298" i="12"/>
  <c r="G273" i="12"/>
  <c r="G250" i="12"/>
  <c r="G228" i="12"/>
  <c r="G209" i="12"/>
  <c r="G185" i="12"/>
  <c r="G164" i="12"/>
  <c r="G146" i="12"/>
  <c r="G124" i="12"/>
  <c r="G107" i="12"/>
  <c r="G90" i="12"/>
  <c r="G68" i="12"/>
  <c r="G50" i="12"/>
  <c r="G33" i="12"/>
  <c r="G11" i="12"/>
  <c r="G122" i="12"/>
  <c r="X370" i="12"/>
  <c r="X330" i="12"/>
  <c r="X287" i="12"/>
  <c r="X250" i="12"/>
  <c r="X213" i="12"/>
  <c r="X177" i="12"/>
  <c r="X162" i="12"/>
  <c r="X80" i="12"/>
  <c r="X51" i="12"/>
  <c r="X20" i="12"/>
  <c r="G370" i="12"/>
  <c r="G314" i="12"/>
  <c r="G264" i="12"/>
  <c r="G224" i="12"/>
  <c r="G178" i="12"/>
  <c r="G138" i="12"/>
  <c r="G102" i="12"/>
  <c r="G25" i="12"/>
  <c r="X326" i="12"/>
  <c r="X245" i="12"/>
  <c r="X227" i="12"/>
  <c r="X191" i="12"/>
  <c r="X110" i="12"/>
  <c r="G361" i="12"/>
  <c r="G336" i="12"/>
  <c r="G283" i="12"/>
  <c r="G241" i="12"/>
  <c r="G196" i="12"/>
  <c r="G177" i="12"/>
  <c r="G154" i="12"/>
  <c r="X331" i="12"/>
  <c r="X314" i="12"/>
  <c r="X295" i="12"/>
  <c r="X217" i="12"/>
  <c r="X183" i="12"/>
  <c r="X99" i="12"/>
  <c r="X68" i="12"/>
  <c r="X39" i="12"/>
  <c r="X8" i="12"/>
  <c r="G347" i="12"/>
  <c r="G320" i="12"/>
  <c r="G294" i="12"/>
  <c r="G272" i="12"/>
  <c r="G249" i="12"/>
  <c r="G227" i="12"/>
  <c r="G208" i="12"/>
  <c r="G182" i="12"/>
  <c r="G163" i="12"/>
  <c r="G145" i="12"/>
  <c r="G123" i="12"/>
  <c r="G106" i="12"/>
  <c r="G89" i="12"/>
  <c r="G67" i="12"/>
  <c r="G49" i="12"/>
  <c r="G32" i="12"/>
  <c r="G10" i="12"/>
  <c r="X231" i="12"/>
  <c r="X215" i="12"/>
  <c r="X127" i="12"/>
  <c r="X112" i="12"/>
  <c r="X98" i="12"/>
  <c r="X67" i="12"/>
  <c r="X52" i="12"/>
  <c r="X35" i="12"/>
  <c r="X7" i="12"/>
  <c r="G340" i="12"/>
  <c r="G315" i="12"/>
  <c r="G292" i="12"/>
  <c r="G266" i="12"/>
  <c r="G244" i="12"/>
  <c r="G225" i="12"/>
  <c r="G200" i="12"/>
  <c r="G180" i="12"/>
  <c r="G161" i="12"/>
  <c r="G139" i="12"/>
  <c r="G104" i="12"/>
  <c r="G82" i="12"/>
  <c r="G65" i="12"/>
  <c r="G48" i="12"/>
  <c r="G26" i="12"/>
  <c r="G8" i="12"/>
  <c r="X347" i="12"/>
  <c r="X267" i="12"/>
  <c r="X34" i="12"/>
  <c r="G337" i="12"/>
  <c r="G291" i="12"/>
  <c r="G242" i="12"/>
  <c r="G198" i="12"/>
  <c r="G160" i="12"/>
  <c r="G121" i="12"/>
  <c r="G81" i="12"/>
  <c r="G64" i="12"/>
  <c r="G46" i="12"/>
  <c r="X123" i="12"/>
  <c r="X78" i="12"/>
  <c r="X64" i="12"/>
  <c r="G313" i="12"/>
  <c r="G262" i="12"/>
  <c r="G217" i="12"/>
  <c r="G136" i="12"/>
  <c r="G118" i="12"/>
  <c r="G97" i="12"/>
  <c r="G80" i="12"/>
  <c r="G60" i="12"/>
  <c r="G40" i="12"/>
  <c r="G22" i="12"/>
  <c r="X226" i="12"/>
  <c r="G308" i="12"/>
  <c r="G256" i="12"/>
  <c r="G193" i="12"/>
  <c r="G134" i="12"/>
  <c r="G91" i="12"/>
  <c r="G36" i="12"/>
  <c r="X279" i="12"/>
  <c r="X173" i="12"/>
  <c r="X135" i="12"/>
  <c r="X90" i="12"/>
  <c r="X46" i="12"/>
  <c r="X12" i="12"/>
  <c r="G302" i="12"/>
  <c r="G240" i="12"/>
  <c r="G192" i="12"/>
  <c r="G132" i="12"/>
  <c r="G78" i="12"/>
  <c r="G35" i="12"/>
  <c r="X319" i="12"/>
  <c r="X263" i="12"/>
  <c r="X44" i="12"/>
  <c r="G358" i="12"/>
  <c r="G299" i="12"/>
  <c r="G234" i="12"/>
  <c r="G174" i="12"/>
  <c r="G131" i="12"/>
  <c r="G75" i="12"/>
  <c r="G20" i="12"/>
  <c r="X363" i="12"/>
  <c r="X258" i="12"/>
  <c r="G356" i="12"/>
  <c r="G281" i="12"/>
  <c r="G230" i="12"/>
  <c r="G168" i="12"/>
  <c r="G116" i="12"/>
  <c r="G74" i="12"/>
  <c r="G18" i="12"/>
  <c r="X298" i="12"/>
  <c r="X103" i="12"/>
  <c r="G259" i="12"/>
  <c r="G150" i="12"/>
  <c r="G52" i="12"/>
  <c r="X283" i="12"/>
  <c r="G257" i="12"/>
  <c r="G148" i="12"/>
  <c r="G38" i="12"/>
  <c r="X158" i="12"/>
  <c r="X76" i="12"/>
  <c r="G353" i="12"/>
  <c r="G214" i="12"/>
  <c r="G112" i="12"/>
  <c r="G17" i="12"/>
  <c r="X358" i="12"/>
  <c r="X153" i="12"/>
  <c r="X74" i="12"/>
  <c r="G334" i="12"/>
  <c r="G212" i="12"/>
  <c r="G110" i="12"/>
  <c r="G59" i="12"/>
  <c r="X108" i="12"/>
  <c r="G276" i="12"/>
  <c r="G54" i="12"/>
  <c r="X343" i="12"/>
  <c r="X151" i="12"/>
  <c r="X63" i="12"/>
  <c r="G330" i="12"/>
  <c r="G210" i="12"/>
  <c r="G96" i="12"/>
  <c r="G328" i="12"/>
  <c r="G195" i="12"/>
  <c r="G92" i="12"/>
  <c r="X205" i="12"/>
  <c r="X119" i="12"/>
  <c r="X31" i="12"/>
  <c r="G278" i="12"/>
  <c r="G166" i="12"/>
  <c r="X203" i="12"/>
  <c r="X30" i="12"/>
  <c r="G153" i="12"/>
  <c r="AC10" i="12"/>
  <c r="Z10" i="12"/>
  <c r="AC18" i="12"/>
  <c r="Z18" i="12"/>
  <c r="AC26" i="12"/>
  <c r="Z26" i="12"/>
  <c r="Z34" i="12"/>
  <c r="AC34" i="12"/>
  <c r="AC42" i="12"/>
  <c r="Z42" i="12"/>
  <c r="Z50" i="12"/>
  <c r="AC50" i="12"/>
  <c r="AC58" i="12"/>
  <c r="Z58" i="12"/>
  <c r="Z66" i="12"/>
  <c r="AC66" i="12"/>
  <c r="AC74" i="12"/>
  <c r="Z74" i="12"/>
  <c r="AC82" i="12"/>
  <c r="Z82" i="12"/>
  <c r="AC90" i="12"/>
  <c r="Z90" i="12"/>
  <c r="Z98" i="12"/>
  <c r="AC98" i="12"/>
  <c r="AC106" i="12"/>
  <c r="Z106" i="12"/>
  <c r="AC114" i="12"/>
  <c r="Z114" i="12"/>
  <c r="AC122" i="12"/>
  <c r="Z122" i="12"/>
  <c r="AC130" i="12"/>
  <c r="Z130" i="12"/>
  <c r="Z138" i="12"/>
  <c r="AC138" i="12"/>
  <c r="AC146" i="12"/>
  <c r="Z146" i="12"/>
  <c r="AC154" i="12"/>
  <c r="Z154" i="12"/>
  <c r="AC162" i="12"/>
  <c r="Z162" i="12"/>
  <c r="Z170" i="12"/>
  <c r="AC170" i="12"/>
  <c r="Z178" i="12"/>
  <c r="AC178" i="12"/>
  <c r="AC186" i="12"/>
  <c r="Z186" i="12"/>
  <c r="Z194" i="12"/>
  <c r="AC194" i="12"/>
  <c r="Z202" i="12"/>
  <c r="AC202" i="12"/>
  <c r="AC210" i="12"/>
  <c r="Z210" i="12"/>
  <c r="Z218" i="12"/>
  <c r="AC218" i="12"/>
  <c r="AC226" i="12"/>
  <c r="Z226" i="12"/>
  <c r="Z234" i="12"/>
  <c r="AC234" i="12"/>
  <c r="Z242" i="12"/>
  <c r="AC242" i="12"/>
  <c r="AC250" i="12"/>
  <c r="Z250" i="12"/>
  <c r="Z258" i="12"/>
  <c r="AC258" i="12"/>
  <c r="AC266" i="12"/>
  <c r="Z266" i="12"/>
  <c r="AC274" i="12"/>
  <c r="Z274" i="12"/>
  <c r="Z282" i="12"/>
  <c r="AC282" i="12"/>
  <c r="Z290" i="12"/>
  <c r="AC290" i="12"/>
  <c r="AC298" i="12"/>
  <c r="Z298" i="12"/>
  <c r="Z306" i="12"/>
  <c r="AC306" i="12"/>
  <c r="AC314" i="12"/>
  <c r="Z314" i="12"/>
  <c r="Z322" i="12"/>
  <c r="AC322" i="12"/>
  <c r="AC330" i="12"/>
  <c r="Z330" i="12"/>
  <c r="Z338" i="12"/>
  <c r="AC338" i="12"/>
  <c r="AC346" i="12"/>
  <c r="Z346" i="12"/>
  <c r="Z354" i="12"/>
  <c r="AC354" i="12"/>
  <c r="AC362" i="12"/>
  <c r="Z362" i="12"/>
  <c r="AC370" i="12"/>
  <c r="Z370" i="12"/>
  <c r="Z36" i="12"/>
  <c r="AC36" i="12"/>
  <c r="Z68" i="12"/>
  <c r="AC68" i="12"/>
  <c r="Z92" i="12"/>
  <c r="AC92" i="12"/>
  <c r="AC108" i="12"/>
  <c r="Z108" i="12"/>
  <c r="AC148" i="12"/>
  <c r="Z148" i="12"/>
  <c r="AC188" i="12"/>
  <c r="Z188" i="12"/>
  <c r="AC204" i="12"/>
  <c r="Z204" i="12"/>
  <c r="AC236" i="12"/>
  <c r="Z236" i="12"/>
  <c r="AC260" i="12"/>
  <c r="Z260" i="12"/>
  <c r="AC300" i="12"/>
  <c r="Z300" i="12"/>
  <c r="AC316" i="12"/>
  <c r="Z316" i="12"/>
  <c r="AC348" i="12"/>
  <c r="Z348" i="12"/>
  <c r="AC21" i="12"/>
  <c r="Z21" i="12"/>
  <c r="AC53" i="12"/>
  <c r="Z53" i="12"/>
  <c r="AC69" i="12"/>
  <c r="Z69" i="12"/>
  <c r="AC101" i="12"/>
  <c r="Z101" i="12"/>
  <c r="AC141" i="12"/>
  <c r="Z141" i="12"/>
  <c r="Z165" i="12"/>
  <c r="AC165" i="12"/>
  <c r="AC181" i="12"/>
  <c r="Z181" i="12"/>
  <c r="AC213" i="12"/>
  <c r="Z213" i="12"/>
  <c r="AC237" i="12"/>
  <c r="Z237" i="12"/>
  <c r="AC269" i="12"/>
  <c r="Z269" i="12"/>
  <c r="AC293" i="12"/>
  <c r="Z293" i="12"/>
  <c r="AC325" i="12"/>
  <c r="Z325" i="12"/>
  <c r="AC357" i="12"/>
  <c r="Z357" i="12"/>
  <c r="AC30" i="12"/>
  <c r="Z30" i="12"/>
  <c r="AC54" i="12"/>
  <c r="Z54" i="12"/>
  <c r="AC78" i="12"/>
  <c r="Z78" i="12"/>
  <c r="AC102" i="12"/>
  <c r="Z102" i="12"/>
  <c r="AC126" i="12"/>
  <c r="Z126" i="12"/>
  <c r="AC16" i="12"/>
  <c r="Z16" i="12"/>
  <c r="Z24" i="12"/>
  <c r="AC24" i="12"/>
  <c r="AC48" i="12"/>
  <c r="Z48" i="12"/>
  <c r="Z56" i="12"/>
  <c r="AC56" i="12"/>
  <c r="AC80" i="12"/>
  <c r="Z80" i="12"/>
  <c r="AC96" i="12"/>
  <c r="Z96" i="12"/>
  <c r="AC104" i="12"/>
  <c r="Z104" i="12"/>
  <c r="AC120" i="12"/>
  <c r="Z120" i="12"/>
  <c r="AC136" i="12"/>
  <c r="Z136" i="12"/>
  <c r="AC152" i="12"/>
  <c r="Z152" i="12"/>
  <c r="AC168" i="12"/>
  <c r="Z168" i="12"/>
  <c r="AC184" i="12"/>
  <c r="Z184" i="12"/>
  <c r="AC208" i="12"/>
  <c r="Z208" i="12"/>
  <c r="AC232" i="12"/>
  <c r="Z232" i="12"/>
  <c r="AC248" i="12"/>
  <c r="Z248" i="12"/>
  <c r="AC264" i="12"/>
  <c r="Z264" i="12"/>
  <c r="AC280" i="12"/>
  <c r="Z280" i="12"/>
  <c r="AC296" i="12"/>
  <c r="Z296" i="12"/>
  <c r="AC312" i="12"/>
  <c r="Z312" i="12"/>
  <c r="AC328" i="12"/>
  <c r="Z328" i="12"/>
  <c r="AC336" i="12"/>
  <c r="Z336" i="12"/>
  <c r="AC360" i="12"/>
  <c r="Z360" i="12"/>
  <c r="AC11" i="12"/>
  <c r="Z11" i="12"/>
  <c r="Z19" i="12"/>
  <c r="AC19" i="12"/>
  <c r="AC27" i="12"/>
  <c r="Z27" i="12"/>
  <c r="Z35" i="12"/>
  <c r="AC35" i="12"/>
  <c r="AC43" i="12"/>
  <c r="Z43" i="12"/>
  <c r="Z51" i="12"/>
  <c r="AC51" i="12"/>
  <c r="AC59" i="12"/>
  <c r="Z59" i="12"/>
  <c r="Z67" i="12"/>
  <c r="AC67" i="12"/>
  <c r="AC75" i="12"/>
  <c r="Z75" i="12"/>
  <c r="Z83" i="12"/>
  <c r="AC83" i="12"/>
  <c r="AC91" i="12"/>
  <c r="Z91" i="12"/>
  <c r="Z99" i="12"/>
  <c r="AC99" i="12"/>
  <c r="AC107" i="12"/>
  <c r="Z107" i="12"/>
  <c r="Z115" i="12"/>
  <c r="AC115" i="12"/>
  <c r="Z123" i="12"/>
  <c r="AC123" i="12"/>
  <c r="AC131" i="12"/>
  <c r="Z131" i="12"/>
  <c r="AC139" i="12"/>
  <c r="Z139" i="12"/>
  <c r="AC147" i="12"/>
  <c r="Z147" i="12"/>
  <c r="Z155" i="12"/>
  <c r="AC155" i="12"/>
  <c r="AC163" i="12"/>
  <c r="Z163" i="12"/>
  <c r="Z171" i="12"/>
  <c r="AC171" i="12"/>
  <c r="AC179" i="12"/>
  <c r="Z179" i="12"/>
  <c r="AC187" i="12"/>
  <c r="Z187" i="12"/>
  <c r="AC195" i="12"/>
  <c r="Z195" i="12"/>
  <c r="AC203" i="12"/>
  <c r="Z203" i="12"/>
  <c r="AC211" i="12"/>
  <c r="Z211" i="12"/>
  <c r="AC219" i="12"/>
  <c r="Z219" i="12"/>
  <c r="AC227" i="12"/>
  <c r="Z227" i="12"/>
  <c r="AC235" i="12"/>
  <c r="Z235" i="12"/>
  <c r="AC243" i="12"/>
  <c r="Z243" i="12"/>
  <c r="Z251" i="12"/>
  <c r="AC251" i="12"/>
  <c r="AC259" i="12"/>
  <c r="Z259" i="12"/>
  <c r="AC267" i="12"/>
  <c r="Z267" i="12"/>
  <c r="AC275" i="12"/>
  <c r="Z275" i="12"/>
  <c r="Z283" i="12"/>
  <c r="AC283" i="12"/>
  <c r="AC291" i="12"/>
  <c r="Z291" i="12"/>
  <c r="Z299" i="12"/>
  <c r="AC299" i="12"/>
  <c r="AC307" i="12"/>
  <c r="Z307" i="12"/>
  <c r="Z315" i="12"/>
  <c r="AC315" i="12"/>
  <c r="AC323" i="12"/>
  <c r="Z323" i="12"/>
  <c r="AC331" i="12"/>
  <c r="Z331" i="12"/>
  <c r="AC339" i="12"/>
  <c r="Z339" i="12"/>
  <c r="Z347" i="12"/>
  <c r="AC347" i="12"/>
  <c r="AC355" i="12"/>
  <c r="Z355" i="12"/>
  <c r="AC363" i="12"/>
  <c r="Z363" i="12"/>
  <c r="AC371" i="12"/>
  <c r="Z371" i="12"/>
  <c r="AQ144" i="12"/>
  <c r="AQ143" i="12"/>
  <c r="AQ151" i="12"/>
  <c r="AQ159" i="12"/>
  <c r="AQ167" i="12"/>
  <c r="AQ175" i="12"/>
  <c r="AQ152" i="12"/>
  <c r="AQ160" i="12"/>
  <c r="AQ168" i="12"/>
  <c r="AQ176" i="12"/>
  <c r="AQ184" i="12"/>
  <c r="AQ192" i="12"/>
  <c r="AQ200" i="12"/>
  <c r="AQ208" i="12"/>
  <c r="AQ216" i="12"/>
  <c r="AQ224" i="12"/>
  <c r="AQ232" i="12"/>
  <c r="AQ240" i="12"/>
  <c r="AQ248" i="12"/>
  <c r="AQ256" i="12"/>
  <c r="AQ264" i="12"/>
  <c r="AQ272" i="12"/>
  <c r="AQ280" i="12"/>
  <c r="AQ288" i="12"/>
  <c r="AQ304" i="12"/>
  <c r="AQ320" i="12"/>
  <c r="AQ7" i="12"/>
  <c r="AQ15" i="12"/>
  <c r="AQ119" i="12"/>
  <c r="AQ127" i="12"/>
  <c r="AQ135" i="12"/>
  <c r="AQ183" i="12"/>
  <c r="AQ191" i="12"/>
  <c r="AQ199" i="12"/>
  <c r="AQ207" i="12"/>
  <c r="AQ215" i="12"/>
  <c r="AQ223" i="12"/>
  <c r="AQ231" i="12"/>
  <c r="AQ239" i="12"/>
  <c r="AQ247" i="12"/>
  <c r="AQ255" i="12"/>
  <c r="AQ263" i="12"/>
  <c r="AQ271" i="12"/>
  <c r="AQ279" i="12"/>
  <c r="AQ287" i="12"/>
  <c r="AQ295" i="12"/>
  <c r="AQ303" i="12"/>
  <c r="AQ319" i="12"/>
  <c r="AQ327" i="12"/>
  <c r="AQ351" i="12"/>
  <c r="AQ225" i="12"/>
  <c r="AQ31" i="12"/>
  <c r="AQ47" i="12"/>
  <c r="AQ71" i="12"/>
  <c r="AQ95" i="12"/>
  <c r="AQ343" i="12"/>
  <c r="AQ359" i="12"/>
  <c r="AQ39" i="12"/>
  <c r="AQ63" i="12"/>
  <c r="AQ87" i="12"/>
  <c r="AQ111" i="12"/>
  <c r="AQ311" i="12"/>
  <c r="AQ23" i="12"/>
  <c r="AQ55" i="12"/>
  <c r="AQ79" i="12"/>
  <c r="AQ103" i="12"/>
  <c r="AQ335" i="12"/>
  <c r="AQ367" i="12"/>
  <c r="AQ8" i="12"/>
  <c r="AQ32" i="12"/>
  <c r="AQ56" i="12"/>
  <c r="AQ80" i="12"/>
  <c r="AQ112" i="12"/>
  <c r="AQ344" i="12"/>
  <c r="AQ360" i="12"/>
  <c r="AQ25" i="12"/>
  <c r="AQ49" i="12"/>
  <c r="AQ57" i="12"/>
  <c r="AQ81" i="12"/>
  <c r="AQ113" i="12"/>
  <c r="AQ137" i="12"/>
  <c r="AQ161" i="12"/>
  <c r="AQ177" i="12"/>
  <c r="AQ201" i="12"/>
  <c r="AQ233" i="12"/>
  <c r="AQ13" i="12"/>
  <c r="AQ21" i="12"/>
  <c r="AQ29" i="12"/>
  <c r="AQ37" i="12"/>
  <c r="AQ45" i="12"/>
  <c r="AQ53" i="12"/>
  <c r="AQ61" i="12"/>
  <c r="AQ69" i="12"/>
  <c r="AQ77" i="12"/>
  <c r="AQ85" i="12"/>
  <c r="AQ93" i="12"/>
  <c r="AQ101" i="12"/>
  <c r="AQ109" i="12"/>
  <c r="AQ117" i="12"/>
  <c r="AQ125" i="12"/>
  <c r="AQ133" i="12"/>
  <c r="AQ141" i="12"/>
  <c r="AQ149" i="12"/>
  <c r="AQ157" i="12"/>
  <c r="AQ165" i="12"/>
  <c r="AQ173" i="12"/>
  <c r="AQ181" i="12"/>
  <c r="AQ189" i="12"/>
  <c r="AQ197" i="12"/>
  <c r="AQ205" i="12"/>
  <c r="AQ213" i="12"/>
  <c r="AQ221" i="12"/>
  <c r="AQ229" i="12"/>
  <c r="AQ237" i="12"/>
  <c r="AQ245" i="12"/>
  <c r="AQ253" i="12"/>
  <c r="AQ261" i="12"/>
  <c r="AQ269" i="12"/>
  <c r="AQ277" i="12"/>
  <c r="AQ285" i="12"/>
  <c r="AQ293" i="12"/>
  <c r="AQ301" i="12"/>
  <c r="AQ309" i="12"/>
  <c r="AQ317" i="12"/>
  <c r="AQ325" i="12"/>
  <c r="AQ333" i="12"/>
  <c r="AQ341" i="12"/>
  <c r="AQ349" i="12"/>
  <c r="AQ357" i="12"/>
  <c r="AQ365" i="12"/>
  <c r="AQ14" i="12"/>
  <c r="AQ22" i="12"/>
  <c r="AQ30" i="12"/>
  <c r="AQ38" i="12"/>
  <c r="AQ46" i="12"/>
  <c r="AQ54" i="12"/>
  <c r="AQ62" i="12"/>
  <c r="AQ70" i="12"/>
  <c r="AQ78" i="12"/>
  <c r="AQ86" i="12"/>
  <c r="AQ94" i="12"/>
  <c r="AQ102" i="12"/>
  <c r="AQ110" i="12"/>
  <c r="AQ118" i="12"/>
  <c r="AQ126" i="12"/>
  <c r="AQ134" i="12"/>
  <c r="AQ142" i="12"/>
  <c r="AQ150" i="12"/>
  <c r="AQ158" i="12"/>
  <c r="AQ166" i="12"/>
  <c r="AQ174" i="12"/>
  <c r="AQ182" i="12"/>
  <c r="AQ190" i="12"/>
  <c r="AQ198" i="12"/>
  <c r="AQ206" i="12"/>
  <c r="AQ214" i="12"/>
  <c r="AQ222" i="12"/>
  <c r="AQ230" i="12"/>
  <c r="AQ238" i="12"/>
  <c r="AQ246" i="12"/>
  <c r="AQ254" i="12"/>
  <c r="AQ262" i="12"/>
  <c r="AQ270" i="12"/>
  <c r="AQ278" i="12"/>
  <c r="AQ286" i="12"/>
  <c r="AQ294" i="12"/>
  <c r="AQ302" i="12"/>
  <c r="AQ310" i="12"/>
  <c r="AQ318" i="12"/>
  <c r="AQ326" i="12"/>
  <c r="AQ334" i="12"/>
  <c r="AQ342" i="12"/>
  <c r="AQ350" i="12"/>
  <c r="AQ358" i="12"/>
  <c r="AQ366" i="12"/>
  <c r="AQ16" i="12"/>
  <c r="AQ40" i="12"/>
  <c r="AQ64" i="12"/>
  <c r="AQ88" i="12"/>
  <c r="AQ104" i="12"/>
  <c r="AQ120" i="12"/>
  <c r="AQ136" i="12"/>
  <c r="AQ296" i="12"/>
  <c r="AQ312" i="12"/>
  <c r="AQ336" i="12"/>
  <c r="AQ368" i="12"/>
  <c r="AQ9" i="12"/>
  <c r="AQ33" i="12"/>
  <c r="AQ65" i="12"/>
  <c r="AQ89" i="12"/>
  <c r="AQ105" i="12"/>
  <c r="AQ129" i="12"/>
  <c r="AQ153" i="12"/>
  <c r="AQ169" i="12"/>
  <c r="AQ193" i="12"/>
  <c r="AQ217" i="12"/>
  <c r="AQ241" i="12"/>
  <c r="AQ265" i="12"/>
  <c r="AQ281" i="12"/>
  <c r="AQ297" i="12"/>
  <c r="AQ321" i="12"/>
  <c r="AQ337" i="12"/>
  <c r="AQ345" i="12"/>
  <c r="AQ361" i="12"/>
  <c r="AQ10" i="12"/>
  <c r="AQ26" i="12"/>
  <c r="AQ42" i="12"/>
  <c r="AQ58" i="12"/>
  <c r="AQ74" i="12"/>
  <c r="AQ90" i="12"/>
  <c r="AQ114" i="12"/>
  <c r="AQ130" i="12"/>
  <c r="AQ146" i="12"/>
  <c r="AQ162" i="12"/>
  <c r="AQ178" i="12"/>
  <c r="AQ194" i="12"/>
  <c r="AQ210" i="12"/>
  <c r="AQ226" i="12"/>
  <c r="AQ250" i="12"/>
  <c r="AQ266" i="12"/>
  <c r="AQ282" i="12"/>
  <c r="AQ298" i="12"/>
  <c r="AQ322" i="12"/>
  <c r="AQ338" i="12"/>
  <c r="AQ354" i="12"/>
  <c r="AQ370" i="12"/>
  <c r="AQ11" i="12"/>
  <c r="AQ19" i="12"/>
  <c r="AQ27" i="12"/>
  <c r="AQ35" i="12"/>
  <c r="AQ43" i="12"/>
  <c r="AQ51" i="12"/>
  <c r="AQ59" i="12"/>
  <c r="AQ67" i="12"/>
  <c r="AQ75" i="12"/>
  <c r="AQ83" i="12"/>
  <c r="AQ91" i="12"/>
  <c r="AQ99" i="12"/>
  <c r="AQ107" i="12"/>
  <c r="AQ115" i="12"/>
  <c r="AQ123" i="12"/>
  <c r="AQ131" i="12"/>
  <c r="AQ139" i="12"/>
  <c r="AQ147" i="12"/>
  <c r="AQ155" i="12"/>
  <c r="AQ163" i="12"/>
  <c r="AQ171" i="12"/>
  <c r="AQ179" i="12"/>
  <c r="AQ187" i="12"/>
  <c r="AQ195" i="12"/>
  <c r="AQ203" i="12"/>
  <c r="AQ211" i="12"/>
  <c r="AQ219" i="12"/>
  <c r="AQ227" i="12"/>
  <c r="AQ235" i="12"/>
  <c r="AQ243" i="12"/>
  <c r="AQ251" i="12"/>
  <c r="AQ259" i="12"/>
  <c r="AQ267" i="12"/>
  <c r="AQ275" i="12"/>
  <c r="AQ283" i="12"/>
  <c r="AQ291" i="12"/>
  <c r="AQ299" i="12"/>
  <c r="AQ307" i="12"/>
  <c r="AQ315" i="12"/>
  <c r="AQ323" i="12"/>
  <c r="AQ331" i="12"/>
  <c r="AQ339" i="12"/>
  <c r="AQ347" i="12"/>
  <c r="AQ355" i="12"/>
  <c r="AQ363" i="12"/>
  <c r="AQ371" i="12"/>
  <c r="AQ24" i="12"/>
  <c r="AQ48" i="12"/>
  <c r="AQ72" i="12"/>
  <c r="AQ96" i="12"/>
  <c r="AQ328" i="12"/>
  <c r="AQ352" i="12"/>
  <c r="AQ17" i="12"/>
  <c r="AQ41" i="12"/>
  <c r="AQ73" i="12"/>
  <c r="AQ97" i="12"/>
  <c r="AQ121" i="12"/>
  <c r="AQ145" i="12"/>
  <c r="AQ185" i="12"/>
  <c r="AQ209" i="12"/>
  <c r="AQ249" i="12"/>
  <c r="AQ257" i="12"/>
  <c r="AQ273" i="12"/>
  <c r="AQ289" i="12"/>
  <c r="AQ305" i="12"/>
  <c r="AQ313" i="12"/>
  <c r="AQ329" i="12"/>
  <c r="AQ353" i="12"/>
  <c r="AQ369" i="12"/>
  <c r="AQ18" i="12"/>
  <c r="AQ34" i="12"/>
  <c r="AQ50" i="12"/>
  <c r="AQ66" i="12"/>
  <c r="AQ82" i="12"/>
  <c r="AQ98" i="12"/>
  <c r="AQ106" i="12"/>
  <c r="AQ122" i="12"/>
  <c r="AQ138" i="12"/>
  <c r="AQ154" i="12"/>
  <c r="AQ170" i="12"/>
  <c r="AQ186" i="12"/>
  <c r="AQ202" i="12"/>
  <c r="AQ218" i="12"/>
  <c r="AQ234" i="12"/>
  <c r="AQ242" i="12"/>
  <c r="AQ258" i="12"/>
  <c r="AQ274" i="12"/>
  <c r="AQ290" i="12"/>
  <c r="AQ306" i="12"/>
  <c r="AQ314" i="12"/>
  <c r="AQ330" i="12"/>
  <c r="AQ346" i="12"/>
  <c r="AQ362" i="12"/>
  <c r="AQ12" i="12"/>
  <c r="AQ20" i="12"/>
  <c r="AQ28" i="12"/>
  <c r="AQ36" i="12"/>
  <c r="AQ44" i="12"/>
  <c r="AQ52" i="12"/>
  <c r="AQ60" i="12"/>
  <c r="AQ68" i="12"/>
  <c r="AQ76" i="12"/>
  <c r="AQ84" i="12"/>
  <c r="AQ92" i="12"/>
  <c r="AQ100" i="12"/>
  <c r="AQ108" i="12"/>
  <c r="AQ116" i="12"/>
  <c r="AQ124" i="12"/>
  <c r="AQ132" i="12"/>
  <c r="AQ140" i="12"/>
  <c r="AQ148" i="12"/>
  <c r="AQ156" i="12"/>
  <c r="AQ164" i="12"/>
  <c r="AQ172" i="12"/>
  <c r="AQ180" i="12"/>
  <c r="AQ188" i="12"/>
  <c r="AQ196" i="12"/>
  <c r="AQ204" i="12"/>
  <c r="AQ212" i="12"/>
  <c r="AQ220" i="12"/>
  <c r="AQ228" i="12"/>
  <c r="AQ236" i="12"/>
  <c r="AQ244" i="12"/>
  <c r="AQ252" i="12"/>
  <c r="AQ260" i="12"/>
  <c r="AQ268" i="12"/>
  <c r="AQ276" i="12"/>
  <c r="AQ284" i="12"/>
  <c r="AQ292" i="12"/>
  <c r="AQ300" i="12"/>
  <c r="AQ308" i="12"/>
  <c r="AQ316" i="12"/>
  <c r="AQ324" i="12"/>
  <c r="AQ332" i="12"/>
  <c r="AQ340" i="12"/>
  <c r="AQ348" i="12"/>
  <c r="AQ356" i="12"/>
  <c r="AQ364" i="12"/>
  <c r="AK367" i="12" l="1"/>
  <c r="AK359" i="12"/>
  <c r="AK351" i="12"/>
  <c r="AK343" i="12"/>
  <c r="AK335" i="12"/>
  <c r="AK327" i="12"/>
  <c r="AK319" i="12"/>
  <c r="AK311" i="12"/>
  <c r="AK303" i="12"/>
  <c r="AK295" i="12"/>
  <c r="AK287" i="12"/>
  <c r="AK368" i="12"/>
  <c r="AK360" i="12"/>
  <c r="AK352" i="12"/>
  <c r="AK344" i="12"/>
  <c r="AK336" i="12"/>
  <c r="AK328" i="12"/>
  <c r="AK320" i="12"/>
  <c r="AK312" i="12"/>
  <c r="AK304" i="12"/>
  <c r="AK369" i="12"/>
  <c r="AK361" i="12"/>
  <c r="AK353" i="12"/>
  <c r="AK345" i="12"/>
  <c r="AK337" i="12"/>
  <c r="AK329" i="12"/>
  <c r="AK321" i="12"/>
  <c r="AK313" i="12"/>
  <c r="AK305" i="12"/>
  <c r="AK370" i="12"/>
  <c r="AK362" i="12"/>
  <c r="AK354" i="12"/>
  <c r="AK346" i="12"/>
  <c r="AK338" i="12"/>
  <c r="AK330" i="12"/>
  <c r="AK322" i="12"/>
  <c r="AK314" i="12"/>
  <c r="AK306" i="12"/>
  <c r="AK298" i="12"/>
  <c r="AK290" i="12"/>
  <c r="AK371" i="12"/>
  <c r="AK363" i="12"/>
  <c r="AK355" i="12"/>
  <c r="AK347" i="12"/>
  <c r="AK339" i="12"/>
  <c r="AK331" i="12"/>
  <c r="AK323" i="12"/>
  <c r="AK315" i="12"/>
  <c r="AK307" i="12"/>
  <c r="AK299" i="12"/>
  <c r="AK291" i="12"/>
  <c r="AK283" i="12"/>
  <c r="AK275" i="12"/>
  <c r="AK364" i="12"/>
  <c r="AK356" i="12"/>
  <c r="AK348" i="12"/>
  <c r="AK340" i="12"/>
  <c r="AK332" i="12"/>
  <c r="AK365" i="12"/>
  <c r="AK357" i="12"/>
  <c r="AK349" i="12"/>
  <c r="AK341" i="12"/>
  <c r="AK333" i="12"/>
  <c r="AK325" i="12"/>
  <c r="AK317" i="12"/>
  <c r="AK309" i="12"/>
  <c r="AK301" i="12"/>
  <c r="AK366" i="12"/>
  <c r="AK358" i="12"/>
  <c r="AK350" i="12"/>
  <c r="AK342" i="12"/>
  <c r="AK334" i="12"/>
  <c r="AK326" i="12"/>
  <c r="AK318" i="12"/>
  <c r="AK310" i="12"/>
  <c r="AK302" i="12"/>
  <c r="AK294" i="12"/>
  <c r="AK286" i="12"/>
  <c r="AK278" i="12"/>
  <c r="AK296" i="12"/>
  <c r="AK285" i="12"/>
  <c r="AK282" i="12"/>
  <c r="AK272" i="12"/>
  <c r="AK264" i="12"/>
  <c r="AK256" i="12"/>
  <c r="AK248" i="12"/>
  <c r="AK240" i="12"/>
  <c r="AK232" i="12"/>
  <c r="AK224" i="12"/>
  <c r="AK216" i="12"/>
  <c r="AK208" i="12"/>
  <c r="AK200" i="12"/>
  <c r="AK293" i="12"/>
  <c r="AK273" i="12"/>
  <c r="AK265" i="12"/>
  <c r="AK257" i="12"/>
  <c r="AK249" i="12"/>
  <c r="AK241" i="12"/>
  <c r="AK233" i="12"/>
  <c r="AK225" i="12"/>
  <c r="AK217" i="12"/>
  <c r="AK209" i="12"/>
  <c r="AK201" i="12"/>
  <c r="AK288" i="12"/>
  <c r="AK280" i="12"/>
  <c r="AK277" i="12"/>
  <c r="AK274" i="12"/>
  <c r="AK266" i="12"/>
  <c r="AK258" i="12"/>
  <c r="AK250" i="12"/>
  <c r="AK242" i="12"/>
  <c r="AK234" i="12"/>
  <c r="AK226" i="12"/>
  <c r="AK218" i="12"/>
  <c r="AK210" i="12"/>
  <c r="AK202" i="12"/>
  <c r="AK308" i="12"/>
  <c r="AK267" i="12"/>
  <c r="AK259" i="12"/>
  <c r="AK251" i="12"/>
  <c r="AK243" i="12"/>
  <c r="AK235" i="12"/>
  <c r="AK227" i="12"/>
  <c r="AK219" i="12"/>
  <c r="AK211" i="12"/>
  <c r="AK203" i="12"/>
  <c r="AK292" i="12"/>
  <c r="AK268" i="12"/>
  <c r="AK252" i="12"/>
  <c r="AK236" i="12"/>
  <c r="AK220" i="12"/>
  <c r="AK204" i="12"/>
  <c r="AK324" i="12"/>
  <c r="AK284" i="12"/>
  <c r="AK281" i="12"/>
  <c r="AK261" i="12"/>
  <c r="AK245" i="12"/>
  <c r="AK297" i="12"/>
  <c r="AK270" i="12"/>
  <c r="AK254" i="12"/>
  <c r="AK238" i="12"/>
  <c r="AK263" i="12"/>
  <c r="AK247" i="12"/>
  <c r="AK231" i="12"/>
  <c r="AK215" i="12"/>
  <c r="AK199" i="12"/>
  <c r="AK188" i="12"/>
  <c r="AK180" i="12"/>
  <c r="AK172" i="12"/>
  <c r="AK164" i="12"/>
  <c r="AK156" i="12"/>
  <c r="AK148" i="12"/>
  <c r="AK316" i="12"/>
  <c r="AK260" i="12"/>
  <c r="AK244" i="12"/>
  <c r="AK228" i="12"/>
  <c r="AK212" i="12"/>
  <c r="AK269" i="12"/>
  <c r="AK253" i="12"/>
  <c r="AK237" i="12"/>
  <c r="AK221" i="12"/>
  <c r="AK205" i="12"/>
  <c r="AK190" i="12"/>
  <c r="AK182" i="12"/>
  <c r="AK174" i="12"/>
  <c r="AK166" i="12"/>
  <c r="AK158" i="12"/>
  <c r="AK150" i="12"/>
  <c r="AK289" i="12"/>
  <c r="AK279" i="12"/>
  <c r="AK276" i="12"/>
  <c r="AK271" i="12"/>
  <c r="AK255" i="12"/>
  <c r="AK239" i="12"/>
  <c r="AK223" i="12"/>
  <c r="AK207" i="12"/>
  <c r="AK192" i="12"/>
  <c r="AK184" i="12"/>
  <c r="AK176" i="12"/>
  <c r="AK168" i="12"/>
  <c r="AK160" i="12"/>
  <c r="AK152" i="12"/>
  <c r="AK230" i="12"/>
  <c r="AK206" i="12"/>
  <c r="AK187" i="12"/>
  <c r="AK185" i="12"/>
  <c r="AK165" i="12"/>
  <c r="AK154" i="12"/>
  <c r="AK140" i="12"/>
  <c r="AK132" i="12"/>
  <c r="AK124" i="12"/>
  <c r="AK116" i="12"/>
  <c r="AK181" i="12"/>
  <c r="AK170" i="12"/>
  <c r="AK159" i="12"/>
  <c r="AK142" i="12"/>
  <c r="AK134" i="12"/>
  <c r="AK126" i="12"/>
  <c r="AK118" i="12"/>
  <c r="AK222" i="12"/>
  <c r="AK179" i="12"/>
  <c r="AK177" i="12"/>
  <c r="AK157" i="12"/>
  <c r="AK143" i="12"/>
  <c r="AK135" i="12"/>
  <c r="AK127" i="12"/>
  <c r="AK246" i="12"/>
  <c r="AK186" i="12"/>
  <c r="AK175" i="12"/>
  <c r="AK155" i="12"/>
  <c r="AK153" i="12"/>
  <c r="AK144" i="12"/>
  <c r="AK136" i="12"/>
  <c r="AK128" i="12"/>
  <c r="AK120" i="12"/>
  <c r="AK112" i="12"/>
  <c r="AK104" i="12"/>
  <c r="AK96" i="12"/>
  <c r="AK262" i="12"/>
  <c r="AK214" i="12"/>
  <c r="AK198" i="12"/>
  <c r="AK195" i="12"/>
  <c r="AK193" i="12"/>
  <c r="AK173" i="12"/>
  <c r="AK162" i="12"/>
  <c r="AK151" i="12"/>
  <c r="AK145" i="12"/>
  <c r="AK137" i="12"/>
  <c r="AK129" i="12"/>
  <c r="AK121" i="12"/>
  <c r="AK113" i="12"/>
  <c r="AK105" i="12"/>
  <c r="AK97" i="12"/>
  <c r="AK213" i="12"/>
  <c r="AK191" i="12"/>
  <c r="AK171" i="12"/>
  <c r="AK169" i="12"/>
  <c r="AK149" i="12"/>
  <c r="AK146" i="12"/>
  <c r="AK138" i="12"/>
  <c r="AK130" i="12"/>
  <c r="AK122" i="12"/>
  <c r="AK114" i="12"/>
  <c r="AK197" i="12"/>
  <c r="AK189" i="12"/>
  <c r="AK178" i="12"/>
  <c r="AK167" i="12"/>
  <c r="AK147" i="12"/>
  <c r="AK139" i="12"/>
  <c r="AK131" i="12"/>
  <c r="AK123" i="12"/>
  <c r="AK115" i="12"/>
  <c r="AK107" i="12"/>
  <c r="AK99" i="12"/>
  <c r="AK196" i="12"/>
  <c r="AK141" i="12"/>
  <c r="AK106" i="12"/>
  <c r="AK89" i="12"/>
  <c r="AK81" i="12"/>
  <c r="AK73" i="12"/>
  <c r="AK65" i="12"/>
  <c r="AK57" i="12"/>
  <c r="AK49" i="12"/>
  <c r="AK41" i="12"/>
  <c r="AK33" i="12"/>
  <c r="AK25" i="12"/>
  <c r="AK194" i="12"/>
  <c r="AK119" i="12"/>
  <c r="AK95" i="12"/>
  <c r="AK93" i="12"/>
  <c r="AK90" i="12"/>
  <c r="AK82" i="12"/>
  <c r="AK74" i="12"/>
  <c r="AK66" i="12"/>
  <c r="AK58" i="12"/>
  <c r="AK50" i="12"/>
  <c r="AK42" i="12"/>
  <c r="AK34" i="12"/>
  <c r="AK26" i="12"/>
  <c r="AK117" i="12"/>
  <c r="AK85" i="12"/>
  <c r="AK77" i="12"/>
  <c r="AK69" i="12"/>
  <c r="AK61" i="12"/>
  <c r="AK53" i="12"/>
  <c r="AK45" i="12"/>
  <c r="AK37" i="12"/>
  <c r="AK29" i="12"/>
  <c r="AK21" i="12"/>
  <c r="AK94" i="12"/>
  <c r="AK92" i="12"/>
  <c r="AK86" i="12"/>
  <c r="AK78" i="12"/>
  <c r="AK70" i="12"/>
  <c r="AK62" i="12"/>
  <c r="AK54" i="12"/>
  <c r="AK46" i="12"/>
  <c r="AK38" i="12"/>
  <c r="AK30" i="12"/>
  <c r="AK22" i="12"/>
  <c r="AK300" i="12"/>
  <c r="AK101" i="12"/>
  <c r="AK79" i="12"/>
  <c r="AK63" i="12"/>
  <c r="AK47" i="12"/>
  <c r="AK31" i="12"/>
  <c r="AK183" i="12"/>
  <c r="AK133" i="12"/>
  <c r="AK108" i="12"/>
  <c r="AK88" i="12"/>
  <c r="AK72" i="12"/>
  <c r="AK56" i="12"/>
  <c r="AK40" i="12"/>
  <c r="AK24" i="12"/>
  <c r="AK18" i="12"/>
  <c r="AK10" i="12"/>
  <c r="AK229" i="12"/>
  <c r="AK100" i="12"/>
  <c r="AK83" i="12"/>
  <c r="AK67" i="12"/>
  <c r="AK51" i="12"/>
  <c r="AK35" i="12"/>
  <c r="AK11" i="12"/>
  <c r="AK111" i="12"/>
  <c r="AK76" i="12"/>
  <c r="AK60" i="12"/>
  <c r="AK44" i="12"/>
  <c r="AK28" i="12"/>
  <c r="AK19" i="12"/>
  <c r="AK12" i="12"/>
  <c r="AK125" i="12"/>
  <c r="AK103" i="12"/>
  <c r="AK87" i="12"/>
  <c r="AK71" i="12"/>
  <c r="AK55" i="12"/>
  <c r="AK39" i="12"/>
  <c r="AK23" i="12"/>
  <c r="AK13" i="12"/>
  <c r="AK110" i="12"/>
  <c r="AK80" i="12"/>
  <c r="AK64" i="12"/>
  <c r="AK48" i="12"/>
  <c r="AK32" i="12"/>
  <c r="AK14" i="12"/>
  <c r="AK163" i="12"/>
  <c r="AK102" i="12"/>
  <c r="AK91" i="12"/>
  <c r="AK75" i="12"/>
  <c r="AK59" i="12"/>
  <c r="AK43" i="12"/>
  <c r="AK27" i="12"/>
  <c r="AK15" i="12"/>
  <c r="AK7" i="12"/>
  <c r="AK161" i="12"/>
  <c r="AK109" i="12"/>
  <c r="AK98" i="12"/>
  <c r="AK84" i="12"/>
  <c r="AK68" i="12"/>
  <c r="AK52" i="12"/>
  <c r="AK36" i="12"/>
  <c r="AK20" i="12"/>
  <c r="AK16" i="12"/>
  <c r="AK8" i="12"/>
  <c r="AK17" i="12"/>
  <c r="AK9" i="12"/>
  <c r="AL368" i="12"/>
  <c r="AL360" i="12"/>
  <c r="AL352" i="12"/>
  <c r="AL344" i="12"/>
  <c r="AL336" i="12"/>
  <c r="AL328" i="12"/>
  <c r="AL320" i="12"/>
  <c r="AL312" i="12"/>
  <c r="AL304" i="12"/>
  <c r="AL296" i="12"/>
  <c r="AL288" i="12"/>
  <c r="AL369" i="12"/>
  <c r="AL361" i="12"/>
  <c r="AL353" i="12"/>
  <c r="AL345" i="12"/>
  <c r="AL337" i="12"/>
  <c r="AL329" i="12"/>
  <c r="AL321" i="12"/>
  <c r="AL313" i="12"/>
  <c r="AL305" i="12"/>
  <c r="AL370" i="12"/>
  <c r="AL362" i="12"/>
  <c r="AL354" i="12"/>
  <c r="AL346" i="12"/>
  <c r="AL338" i="12"/>
  <c r="AL330" i="12"/>
  <c r="AL322" i="12"/>
  <c r="AL314" i="12"/>
  <c r="AL306" i="12"/>
  <c r="AL371" i="12"/>
  <c r="AL363" i="12"/>
  <c r="AL355" i="12"/>
  <c r="AL347" i="12"/>
  <c r="AL339" i="12"/>
  <c r="AL331" i="12"/>
  <c r="AL323" i="12"/>
  <c r="AL315" i="12"/>
  <c r="AL307" i="12"/>
  <c r="AL299" i="12"/>
  <c r="AL291" i="12"/>
  <c r="AL364" i="12"/>
  <c r="AL356" i="12"/>
  <c r="AL348" i="12"/>
  <c r="AL340" i="12"/>
  <c r="AL332" i="12"/>
  <c r="AL324" i="12"/>
  <c r="AL316" i="12"/>
  <c r="AL308" i="12"/>
  <c r="AL300" i="12"/>
  <c r="AL292" i="12"/>
  <c r="AL284" i="12"/>
  <c r="AL276" i="12"/>
  <c r="AL365" i="12"/>
  <c r="AL357" i="12"/>
  <c r="AL349" i="12"/>
  <c r="AL341" i="12"/>
  <c r="AL333" i="12"/>
  <c r="AL366" i="12"/>
  <c r="AL358" i="12"/>
  <c r="AL350" i="12"/>
  <c r="AL342" i="12"/>
  <c r="AL334" i="12"/>
  <c r="AL326" i="12"/>
  <c r="AL318" i="12"/>
  <c r="AL310" i="12"/>
  <c r="AL302" i="12"/>
  <c r="AL294" i="12"/>
  <c r="AL367" i="12"/>
  <c r="AL359" i="12"/>
  <c r="AL351" i="12"/>
  <c r="AL343" i="12"/>
  <c r="AL335" i="12"/>
  <c r="AL327" i="12"/>
  <c r="AL319" i="12"/>
  <c r="AL311" i="12"/>
  <c r="AL303" i="12"/>
  <c r="AL295" i="12"/>
  <c r="AL287" i="12"/>
  <c r="AL279" i="12"/>
  <c r="AL293" i="12"/>
  <c r="AL273" i="12"/>
  <c r="AL265" i="12"/>
  <c r="AL257" i="12"/>
  <c r="AL249" i="12"/>
  <c r="AL241" i="12"/>
  <c r="AL233" i="12"/>
  <c r="AL225" i="12"/>
  <c r="AL217" i="12"/>
  <c r="AL209" i="12"/>
  <c r="AL201" i="12"/>
  <c r="AL280" i="12"/>
  <c r="AL277" i="12"/>
  <c r="AL274" i="12"/>
  <c r="AL266" i="12"/>
  <c r="AL258" i="12"/>
  <c r="AL250" i="12"/>
  <c r="AL242" i="12"/>
  <c r="AL234" i="12"/>
  <c r="AL226" i="12"/>
  <c r="AL218" i="12"/>
  <c r="AL210" i="12"/>
  <c r="AL202" i="12"/>
  <c r="AL309" i="12"/>
  <c r="AL286" i="12"/>
  <c r="AL283" i="12"/>
  <c r="AL267" i="12"/>
  <c r="AL259" i="12"/>
  <c r="AL251" i="12"/>
  <c r="AL243" i="12"/>
  <c r="AL235" i="12"/>
  <c r="AL227" i="12"/>
  <c r="AL219" i="12"/>
  <c r="AL211" i="12"/>
  <c r="AL203" i="12"/>
  <c r="AL317" i="12"/>
  <c r="AL301" i="12"/>
  <c r="AL298" i="12"/>
  <c r="AL290" i="12"/>
  <c r="AL268" i="12"/>
  <c r="AL260" i="12"/>
  <c r="AL252" i="12"/>
  <c r="AL244" i="12"/>
  <c r="AL236" i="12"/>
  <c r="AL228" i="12"/>
  <c r="AL220" i="12"/>
  <c r="AL212" i="12"/>
  <c r="AL204" i="12"/>
  <c r="AL196" i="12"/>
  <c r="AL325" i="12"/>
  <c r="AL281" i="12"/>
  <c r="AL278" i="12"/>
  <c r="AL275" i="12"/>
  <c r="AL261" i="12"/>
  <c r="AL245" i="12"/>
  <c r="AL229" i="12"/>
  <c r="AL213" i="12"/>
  <c r="AL297" i="12"/>
  <c r="AL270" i="12"/>
  <c r="AL254" i="12"/>
  <c r="AL238" i="12"/>
  <c r="AL263" i="12"/>
  <c r="AL247" i="12"/>
  <c r="AL272" i="12"/>
  <c r="AL256" i="12"/>
  <c r="AL240" i="12"/>
  <c r="AL224" i="12"/>
  <c r="AL208" i="12"/>
  <c r="AL189" i="12"/>
  <c r="AL181" i="12"/>
  <c r="AL173" i="12"/>
  <c r="AL165" i="12"/>
  <c r="AL157" i="12"/>
  <c r="AL149" i="12"/>
  <c r="AL269" i="12"/>
  <c r="AL253" i="12"/>
  <c r="AL237" i="12"/>
  <c r="AL221" i="12"/>
  <c r="AL205" i="12"/>
  <c r="AL262" i="12"/>
  <c r="AL246" i="12"/>
  <c r="AL230" i="12"/>
  <c r="AL214" i="12"/>
  <c r="AL198" i="12"/>
  <c r="AL191" i="12"/>
  <c r="AL183" i="12"/>
  <c r="AL175" i="12"/>
  <c r="AL167" i="12"/>
  <c r="AL159" i="12"/>
  <c r="AL151" i="12"/>
  <c r="AL285" i="12"/>
  <c r="AL282" i="12"/>
  <c r="AL264" i="12"/>
  <c r="AL248" i="12"/>
  <c r="AL232" i="12"/>
  <c r="AL216" i="12"/>
  <c r="AL200" i="12"/>
  <c r="AL193" i="12"/>
  <c r="AL185" i="12"/>
  <c r="AL177" i="12"/>
  <c r="AL169" i="12"/>
  <c r="AL161" i="12"/>
  <c r="AL153" i="12"/>
  <c r="AL255" i="12"/>
  <c r="AL194" i="12"/>
  <c r="AL174" i="12"/>
  <c r="AL163" i="12"/>
  <c r="AL152" i="12"/>
  <c r="AL141" i="12"/>
  <c r="AL133" i="12"/>
  <c r="AL125" i="12"/>
  <c r="AL117" i="12"/>
  <c r="AL222" i="12"/>
  <c r="AL190" i="12"/>
  <c r="AL179" i="12"/>
  <c r="AL168" i="12"/>
  <c r="AL148" i="12"/>
  <c r="AL143" i="12"/>
  <c r="AL135" i="12"/>
  <c r="AL127" i="12"/>
  <c r="AL119" i="12"/>
  <c r="AL289" i="12"/>
  <c r="AL199" i="12"/>
  <c r="AL188" i="12"/>
  <c r="AL186" i="12"/>
  <c r="AL166" i="12"/>
  <c r="AL155" i="12"/>
  <c r="AL144" i="12"/>
  <c r="AL136" i="12"/>
  <c r="AL128" i="12"/>
  <c r="AL215" i="12"/>
  <c r="AL195" i="12"/>
  <c r="AL184" i="12"/>
  <c r="AL164" i="12"/>
  <c r="AL162" i="12"/>
  <c r="AL145" i="12"/>
  <c r="AL137" i="12"/>
  <c r="AL129" i="12"/>
  <c r="AL121" i="12"/>
  <c r="AL113" i="12"/>
  <c r="AL105" i="12"/>
  <c r="AL97" i="12"/>
  <c r="AL182" i="12"/>
  <c r="AL171" i="12"/>
  <c r="AL160" i="12"/>
  <c r="AL146" i="12"/>
  <c r="AL138" i="12"/>
  <c r="AL130" i="12"/>
  <c r="AL122" i="12"/>
  <c r="AL114" i="12"/>
  <c r="AL106" i="12"/>
  <c r="AL98" i="12"/>
  <c r="AL207" i="12"/>
  <c r="AL197" i="12"/>
  <c r="AL180" i="12"/>
  <c r="AL178" i="12"/>
  <c r="AL158" i="12"/>
  <c r="AL147" i="12"/>
  <c r="AL139" i="12"/>
  <c r="AL131" i="12"/>
  <c r="AL123" i="12"/>
  <c r="AL115" i="12"/>
  <c r="AL239" i="12"/>
  <c r="AL231" i="12"/>
  <c r="AL206" i="12"/>
  <c r="AL187" i="12"/>
  <c r="AL176" i="12"/>
  <c r="AL156" i="12"/>
  <c r="AL154" i="12"/>
  <c r="AL140" i="12"/>
  <c r="AL132" i="12"/>
  <c r="AL124" i="12"/>
  <c r="AL116" i="12"/>
  <c r="AL108" i="12"/>
  <c r="AL100" i="12"/>
  <c r="AL92" i="12"/>
  <c r="AL95" i="12"/>
  <c r="AL93" i="12"/>
  <c r="AL90" i="12"/>
  <c r="AL82" i="12"/>
  <c r="AL74" i="12"/>
  <c r="AL66" i="12"/>
  <c r="AL58" i="12"/>
  <c r="AL50" i="12"/>
  <c r="AL42" i="12"/>
  <c r="AL34" i="12"/>
  <c r="AL26" i="12"/>
  <c r="AL150" i="12"/>
  <c r="AL104" i="12"/>
  <c r="AL102" i="12"/>
  <c r="AL91" i="12"/>
  <c r="AL83" i="12"/>
  <c r="AL75" i="12"/>
  <c r="AL67" i="12"/>
  <c r="AL59" i="12"/>
  <c r="AL51" i="12"/>
  <c r="AL43" i="12"/>
  <c r="AL35" i="12"/>
  <c r="AL27" i="12"/>
  <c r="AL96" i="12"/>
  <c r="AL94" i="12"/>
  <c r="AL86" i="12"/>
  <c r="AL78" i="12"/>
  <c r="AL70" i="12"/>
  <c r="AL62" i="12"/>
  <c r="AL54" i="12"/>
  <c r="AL46" i="12"/>
  <c r="AL38" i="12"/>
  <c r="AL30" i="12"/>
  <c r="AL22" i="12"/>
  <c r="AL172" i="12"/>
  <c r="AL126" i="12"/>
  <c r="AL103" i="12"/>
  <c r="AL101" i="12"/>
  <c r="AL87" i="12"/>
  <c r="AL79" i="12"/>
  <c r="AL71" i="12"/>
  <c r="AL63" i="12"/>
  <c r="AL55" i="12"/>
  <c r="AL47" i="12"/>
  <c r="AL39" i="12"/>
  <c r="AL31" i="12"/>
  <c r="AL23" i="12"/>
  <c r="AL134" i="12"/>
  <c r="AL112" i="12"/>
  <c r="AL88" i="12"/>
  <c r="AL72" i="12"/>
  <c r="AL56" i="12"/>
  <c r="AL40" i="12"/>
  <c r="AL24" i="12"/>
  <c r="AL18" i="12"/>
  <c r="AL10" i="12"/>
  <c r="AL271" i="12"/>
  <c r="AL120" i="12"/>
  <c r="AL81" i="12"/>
  <c r="AL65" i="12"/>
  <c r="AL49" i="12"/>
  <c r="AL33" i="12"/>
  <c r="AL11" i="12"/>
  <c r="AL118" i="12"/>
  <c r="AL111" i="12"/>
  <c r="AL76" i="12"/>
  <c r="AL60" i="12"/>
  <c r="AL44" i="12"/>
  <c r="AL28" i="12"/>
  <c r="AL19" i="12"/>
  <c r="AL12" i="12"/>
  <c r="AL223" i="12"/>
  <c r="AL107" i="12"/>
  <c r="AL85" i="12"/>
  <c r="AL69" i="12"/>
  <c r="AL53" i="12"/>
  <c r="AL37" i="12"/>
  <c r="AL21" i="12"/>
  <c r="AL13" i="12"/>
  <c r="AL170" i="12"/>
  <c r="AL110" i="12"/>
  <c r="AL99" i="12"/>
  <c r="AL80" i="12"/>
  <c r="AL64" i="12"/>
  <c r="AL48" i="12"/>
  <c r="AL32" i="12"/>
  <c r="AL14" i="12"/>
  <c r="AL15" i="12"/>
  <c r="AL142" i="12"/>
  <c r="AL89" i="12"/>
  <c r="AL73" i="12"/>
  <c r="AL57" i="12"/>
  <c r="AL41" i="12"/>
  <c r="AL25" i="12"/>
  <c r="AL7" i="12"/>
  <c r="AL192" i="12"/>
  <c r="AL109" i="12"/>
  <c r="AL84" i="12"/>
  <c r="AL68" i="12"/>
  <c r="AL52" i="12"/>
  <c r="AL36" i="12"/>
  <c r="AL20" i="12"/>
  <c r="AL16" i="12"/>
  <c r="AL8" i="12"/>
  <c r="AL77" i="12"/>
  <c r="AL61" i="12"/>
  <c r="AL45" i="12"/>
  <c r="AL29" i="12"/>
  <c r="AL17" i="12"/>
  <c r="AL9" i="12"/>
  <c r="AO371" i="12"/>
  <c r="AO363" i="12"/>
  <c r="AO355" i="12"/>
  <c r="AO347" i="12"/>
  <c r="AO339" i="12"/>
  <c r="AO331" i="12"/>
  <c r="AO323" i="12"/>
  <c r="AO315" i="12"/>
  <c r="AO307" i="12"/>
  <c r="AO299" i="12"/>
  <c r="AO291" i="12"/>
  <c r="AO364" i="12"/>
  <c r="AO356" i="12"/>
  <c r="AO348" i="12"/>
  <c r="AO340" i="12"/>
  <c r="AO332" i="12"/>
  <c r="AO324" i="12"/>
  <c r="AO316" i="12"/>
  <c r="AO308" i="12"/>
  <c r="AO365" i="12"/>
  <c r="AO357" i="12"/>
  <c r="AO349" i="12"/>
  <c r="AO341" i="12"/>
  <c r="AO333" i="12"/>
  <c r="AO325" i="12"/>
  <c r="AO317" i="12"/>
  <c r="AO309" i="12"/>
  <c r="AO366" i="12"/>
  <c r="AO358" i="12"/>
  <c r="AO350" i="12"/>
  <c r="AO342" i="12"/>
  <c r="AO334" i="12"/>
  <c r="AO326" i="12"/>
  <c r="AO318" i="12"/>
  <c r="AO310" i="12"/>
  <c r="AO302" i="12"/>
  <c r="AO294" i="12"/>
  <c r="AO367" i="12"/>
  <c r="AO359" i="12"/>
  <c r="AO351" i="12"/>
  <c r="AO343" i="12"/>
  <c r="AO335" i="12"/>
  <c r="AO327" i="12"/>
  <c r="AO319" i="12"/>
  <c r="AO311" i="12"/>
  <c r="AO303" i="12"/>
  <c r="AO295" i="12"/>
  <c r="AO287" i="12"/>
  <c r="AO279" i="12"/>
  <c r="AO368" i="12"/>
  <c r="AO360" i="12"/>
  <c r="AO352" i="12"/>
  <c r="AO344" i="12"/>
  <c r="AO336" i="12"/>
  <c r="AO328" i="12"/>
  <c r="AO369" i="12"/>
  <c r="AO361" i="12"/>
  <c r="AO353" i="12"/>
  <c r="AO345" i="12"/>
  <c r="AO337" i="12"/>
  <c r="AO329" i="12"/>
  <c r="AO321" i="12"/>
  <c r="AO313" i="12"/>
  <c r="AO305" i="12"/>
  <c r="AO297" i="12"/>
  <c r="AO370" i="12"/>
  <c r="AO362" i="12"/>
  <c r="AO354" i="12"/>
  <c r="AO346" i="12"/>
  <c r="AO338" i="12"/>
  <c r="AO330" i="12"/>
  <c r="AO322" i="12"/>
  <c r="AO314" i="12"/>
  <c r="AO306" i="12"/>
  <c r="AO298" i="12"/>
  <c r="AO290" i="12"/>
  <c r="AO282" i="12"/>
  <c r="AO274" i="12"/>
  <c r="AO320" i="12"/>
  <c r="AO288" i="12"/>
  <c r="AO286" i="12"/>
  <c r="AO268" i="12"/>
  <c r="AO260" i="12"/>
  <c r="AO252" i="12"/>
  <c r="AO244" i="12"/>
  <c r="AO236" i="12"/>
  <c r="AO228" i="12"/>
  <c r="AO220" i="12"/>
  <c r="AO212" i="12"/>
  <c r="AO204" i="12"/>
  <c r="AO196" i="12"/>
  <c r="AO275" i="12"/>
  <c r="AO269" i="12"/>
  <c r="AO261" i="12"/>
  <c r="AO253" i="12"/>
  <c r="AO245" i="12"/>
  <c r="AO237" i="12"/>
  <c r="AO229" i="12"/>
  <c r="AO221" i="12"/>
  <c r="AO213" i="12"/>
  <c r="AO205" i="12"/>
  <c r="AO197" i="12"/>
  <c r="AO301" i="12"/>
  <c r="AO292" i="12"/>
  <c r="AO284" i="12"/>
  <c r="AO281" i="12"/>
  <c r="AO278" i="12"/>
  <c r="AO270" i="12"/>
  <c r="AO262" i="12"/>
  <c r="AO254" i="12"/>
  <c r="AO246" i="12"/>
  <c r="AO238" i="12"/>
  <c r="AO230" i="12"/>
  <c r="AO222" i="12"/>
  <c r="AO214" i="12"/>
  <c r="AO206" i="12"/>
  <c r="AO198" i="12"/>
  <c r="AO271" i="12"/>
  <c r="AO263" i="12"/>
  <c r="AO255" i="12"/>
  <c r="AO247" i="12"/>
  <c r="AO239" i="12"/>
  <c r="AO231" i="12"/>
  <c r="AO223" i="12"/>
  <c r="AO215" i="12"/>
  <c r="AO207" i="12"/>
  <c r="AO199" i="12"/>
  <c r="AO272" i="12"/>
  <c r="AO256" i="12"/>
  <c r="AO240" i="12"/>
  <c r="AO224" i="12"/>
  <c r="AO208" i="12"/>
  <c r="AO265" i="12"/>
  <c r="AO249" i="12"/>
  <c r="AO304" i="12"/>
  <c r="AO258" i="12"/>
  <c r="AO242" i="12"/>
  <c r="AO296" i="12"/>
  <c r="AO283" i="12"/>
  <c r="AO280" i="12"/>
  <c r="AO277" i="12"/>
  <c r="AO267" i="12"/>
  <c r="AO251" i="12"/>
  <c r="AO235" i="12"/>
  <c r="AO219" i="12"/>
  <c r="AO203" i="12"/>
  <c r="AO192" i="12"/>
  <c r="AO184" i="12"/>
  <c r="AO176" i="12"/>
  <c r="AO168" i="12"/>
  <c r="AO160" i="12"/>
  <c r="AO152" i="12"/>
  <c r="AO300" i="12"/>
  <c r="AO276" i="12"/>
  <c r="AO264" i="12"/>
  <c r="AO248" i="12"/>
  <c r="AO232" i="12"/>
  <c r="AO216" i="12"/>
  <c r="AO289" i="12"/>
  <c r="AO285" i="12"/>
  <c r="AO273" i="12"/>
  <c r="AO257" i="12"/>
  <c r="AO241" i="12"/>
  <c r="AO225" i="12"/>
  <c r="AO209" i="12"/>
  <c r="AO194" i="12"/>
  <c r="AO186" i="12"/>
  <c r="AO178" i="12"/>
  <c r="AO170" i="12"/>
  <c r="AO162" i="12"/>
  <c r="AO154" i="12"/>
  <c r="AO312" i="12"/>
  <c r="AO293" i="12"/>
  <c r="AO259" i="12"/>
  <c r="AO243" i="12"/>
  <c r="AO227" i="12"/>
  <c r="AO211" i="12"/>
  <c r="AO195" i="12"/>
  <c r="AO188" i="12"/>
  <c r="AO180" i="12"/>
  <c r="AO172" i="12"/>
  <c r="AO164" i="12"/>
  <c r="AO156" i="12"/>
  <c r="AO148" i="12"/>
  <c r="AO217" i="12"/>
  <c r="AO190" i="12"/>
  <c r="AO179" i="12"/>
  <c r="AO159" i="12"/>
  <c r="AO157" i="12"/>
  <c r="AO144" i="12"/>
  <c r="AO136" i="12"/>
  <c r="AO128" i="12"/>
  <c r="AO120" i="12"/>
  <c r="AO112" i="12"/>
  <c r="AO250" i="12"/>
  <c r="AO234" i="12"/>
  <c r="AO210" i="12"/>
  <c r="AO175" i="12"/>
  <c r="AO173" i="12"/>
  <c r="AO153" i="12"/>
  <c r="AO146" i="12"/>
  <c r="AO138" i="12"/>
  <c r="AO130" i="12"/>
  <c r="AO122" i="12"/>
  <c r="AO114" i="12"/>
  <c r="AO266" i="12"/>
  <c r="AO233" i="12"/>
  <c r="AO193" i="12"/>
  <c r="AO182" i="12"/>
  <c r="AO171" i="12"/>
  <c r="AO151" i="12"/>
  <c r="AO149" i="12"/>
  <c r="AO139" i="12"/>
  <c r="AO131" i="12"/>
  <c r="AO202" i="12"/>
  <c r="AO191" i="12"/>
  <c r="AO189" i="12"/>
  <c r="AO169" i="12"/>
  <c r="AO158" i="12"/>
  <c r="AO147" i="12"/>
  <c r="AO140" i="12"/>
  <c r="AO132" i="12"/>
  <c r="AO124" i="12"/>
  <c r="AO116" i="12"/>
  <c r="AO108" i="12"/>
  <c r="AO100" i="12"/>
  <c r="AO92" i="12"/>
  <c r="AO226" i="12"/>
  <c r="AO201" i="12"/>
  <c r="AO187" i="12"/>
  <c r="AO167" i="12"/>
  <c r="AO165" i="12"/>
  <c r="AO141" i="12"/>
  <c r="AO133" i="12"/>
  <c r="AO125" i="12"/>
  <c r="AO117" i="12"/>
  <c r="AO109" i="12"/>
  <c r="AO101" i="12"/>
  <c r="AO93" i="12"/>
  <c r="AO185" i="12"/>
  <c r="AO174" i="12"/>
  <c r="AO163" i="12"/>
  <c r="AO142" i="12"/>
  <c r="AO134" i="12"/>
  <c r="AO126" i="12"/>
  <c r="AO118" i="12"/>
  <c r="AO218" i="12"/>
  <c r="AO200" i="12"/>
  <c r="AO183" i="12"/>
  <c r="AO181" i="12"/>
  <c r="AO161" i="12"/>
  <c r="AO150" i="12"/>
  <c r="AO143" i="12"/>
  <c r="AO135" i="12"/>
  <c r="AO127" i="12"/>
  <c r="AO119" i="12"/>
  <c r="AO111" i="12"/>
  <c r="AO103" i="12"/>
  <c r="AO95" i="12"/>
  <c r="AO166" i="12"/>
  <c r="AO91" i="12"/>
  <c r="AO85" i="12"/>
  <c r="AO77" i="12"/>
  <c r="AO69" i="12"/>
  <c r="AO61" i="12"/>
  <c r="AO53" i="12"/>
  <c r="AO45" i="12"/>
  <c r="AO37" i="12"/>
  <c r="AO29" i="12"/>
  <c r="AO21" i="12"/>
  <c r="AO123" i="12"/>
  <c r="AO98" i="12"/>
  <c r="AO96" i="12"/>
  <c r="AO86" i="12"/>
  <c r="AO78" i="12"/>
  <c r="AO70" i="12"/>
  <c r="AO62" i="12"/>
  <c r="AO54" i="12"/>
  <c r="AO46" i="12"/>
  <c r="AO38" i="12"/>
  <c r="AO30" i="12"/>
  <c r="AO22" i="12"/>
  <c r="AO145" i="12"/>
  <c r="AO121" i="12"/>
  <c r="AO110" i="12"/>
  <c r="AO89" i="12"/>
  <c r="AO81" i="12"/>
  <c r="AO73" i="12"/>
  <c r="AO65" i="12"/>
  <c r="AO57" i="12"/>
  <c r="AO49" i="12"/>
  <c r="AO41" i="12"/>
  <c r="AO33" i="12"/>
  <c r="AO25" i="12"/>
  <c r="AO99" i="12"/>
  <c r="AO97" i="12"/>
  <c r="AO90" i="12"/>
  <c r="AO82" i="12"/>
  <c r="AO74" i="12"/>
  <c r="AO66" i="12"/>
  <c r="AO58" i="12"/>
  <c r="AO50" i="12"/>
  <c r="AO42" i="12"/>
  <c r="AO34" i="12"/>
  <c r="AO26" i="12"/>
  <c r="AO155" i="12"/>
  <c r="AO104" i="12"/>
  <c r="AO83" i="12"/>
  <c r="AO67" i="12"/>
  <c r="AO51" i="12"/>
  <c r="AO35" i="12"/>
  <c r="AO19" i="12"/>
  <c r="AO13" i="12"/>
  <c r="AO76" i="12"/>
  <c r="AO60" i="12"/>
  <c r="AO44" i="12"/>
  <c r="AO28" i="12"/>
  <c r="AO14" i="12"/>
  <c r="AO177" i="12"/>
  <c r="AO129" i="12"/>
  <c r="AO107" i="12"/>
  <c r="AO87" i="12"/>
  <c r="AO71" i="12"/>
  <c r="AO55" i="12"/>
  <c r="AO39" i="12"/>
  <c r="AO23" i="12"/>
  <c r="AO15" i="12"/>
  <c r="AO7" i="12"/>
  <c r="AO8" i="12"/>
  <c r="AO80" i="12"/>
  <c r="AO64" i="12"/>
  <c r="AO48" i="12"/>
  <c r="AO32" i="12"/>
  <c r="AO16" i="12"/>
  <c r="AO106" i="12"/>
  <c r="AO75" i="12"/>
  <c r="AO59" i="12"/>
  <c r="AO43" i="12"/>
  <c r="AO27" i="12"/>
  <c r="AO17" i="12"/>
  <c r="AO9" i="12"/>
  <c r="AO115" i="12"/>
  <c r="AO102" i="12"/>
  <c r="AO84" i="12"/>
  <c r="AO68" i="12"/>
  <c r="AO52" i="12"/>
  <c r="AO36" i="12"/>
  <c r="AO20" i="12"/>
  <c r="AO18" i="12"/>
  <c r="AO10" i="12"/>
  <c r="AO113" i="12"/>
  <c r="AO105" i="12"/>
  <c r="AO94" i="12"/>
  <c r="AO79" i="12"/>
  <c r="AO63" i="12"/>
  <c r="AO47" i="12"/>
  <c r="AO31" i="12"/>
  <c r="AO11" i="12"/>
  <c r="AO137" i="12"/>
  <c r="AO88" i="12"/>
  <c r="AO72" i="12"/>
  <c r="AO56" i="12"/>
  <c r="AO40" i="12"/>
  <c r="AO24" i="12"/>
  <c r="AO12" i="12"/>
  <c r="AN370" i="12"/>
  <c r="AN362" i="12"/>
  <c r="AN354" i="12"/>
  <c r="AN346" i="12"/>
  <c r="AN338" i="12"/>
  <c r="AN330" i="12"/>
  <c r="AN322" i="12"/>
  <c r="AN314" i="12"/>
  <c r="AN306" i="12"/>
  <c r="AN298" i="12"/>
  <c r="AN290" i="12"/>
  <c r="AN371" i="12"/>
  <c r="AN363" i="12"/>
  <c r="AN355" i="12"/>
  <c r="AN347" i="12"/>
  <c r="AN339" i="12"/>
  <c r="AN331" i="12"/>
  <c r="AN323" i="12"/>
  <c r="AN315" i="12"/>
  <c r="AN307" i="12"/>
  <c r="AN364" i="12"/>
  <c r="AN356" i="12"/>
  <c r="AN348" i="12"/>
  <c r="AN340" i="12"/>
  <c r="AN332" i="12"/>
  <c r="AN324" i="12"/>
  <c r="AN316" i="12"/>
  <c r="AN308" i="12"/>
  <c r="AN365" i="12"/>
  <c r="AN357" i="12"/>
  <c r="AN349" i="12"/>
  <c r="AN341" i="12"/>
  <c r="AN333" i="12"/>
  <c r="AN325" i="12"/>
  <c r="AN317" i="12"/>
  <c r="AN309" i="12"/>
  <c r="AN301" i="12"/>
  <c r="AN293" i="12"/>
  <c r="AN366" i="12"/>
  <c r="AN358" i="12"/>
  <c r="AN350" i="12"/>
  <c r="AN342" i="12"/>
  <c r="AN334" i="12"/>
  <c r="AN326" i="12"/>
  <c r="AN318" i="12"/>
  <c r="AN310" i="12"/>
  <c r="AN302" i="12"/>
  <c r="AN294" i="12"/>
  <c r="AN286" i="12"/>
  <c r="AN278" i="12"/>
  <c r="AN367" i="12"/>
  <c r="AN359" i="12"/>
  <c r="AN351" i="12"/>
  <c r="AN343" i="12"/>
  <c r="AN335" i="12"/>
  <c r="AN327" i="12"/>
  <c r="AN368" i="12"/>
  <c r="AN360" i="12"/>
  <c r="AN352" i="12"/>
  <c r="AN344" i="12"/>
  <c r="AN336" i="12"/>
  <c r="AN328" i="12"/>
  <c r="AN320" i="12"/>
  <c r="AN312" i="12"/>
  <c r="AN304" i="12"/>
  <c r="AN296" i="12"/>
  <c r="AN369" i="12"/>
  <c r="AN361" i="12"/>
  <c r="AN353" i="12"/>
  <c r="AN345" i="12"/>
  <c r="AN337" i="12"/>
  <c r="AN329" i="12"/>
  <c r="AN321" i="12"/>
  <c r="AN313" i="12"/>
  <c r="AN305" i="12"/>
  <c r="AN297" i="12"/>
  <c r="AN289" i="12"/>
  <c r="AN281" i="12"/>
  <c r="AN311" i="12"/>
  <c r="AN283" i="12"/>
  <c r="AN280" i="12"/>
  <c r="AN277" i="12"/>
  <c r="AN267" i="12"/>
  <c r="AN259" i="12"/>
  <c r="AN251" i="12"/>
  <c r="AN243" i="12"/>
  <c r="AN235" i="12"/>
  <c r="AN227" i="12"/>
  <c r="AN219" i="12"/>
  <c r="AN211" i="12"/>
  <c r="AN203" i="12"/>
  <c r="AN195" i="12"/>
  <c r="AN319" i="12"/>
  <c r="AN288" i="12"/>
  <c r="AN268" i="12"/>
  <c r="AN260" i="12"/>
  <c r="AN252" i="12"/>
  <c r="AN244" i="12"/>
  <c r="AN236" i="12"/>
  <c r="AN228" i="12"/>
  <c r="AN220" i="12"/>
  <c r="AN212" i="12"/>
  <c r="AN204" i="12"/>
  <c r="AN196" i="12"/>
  <c r="AN295" i="12"/>
  <c r="AN275" i="12"/>
  <c r="AN269" i="12"/>
  <c r="AN261" i="12"/>
  <c r="AN253" i="12"/>
  <c r="AN245" i="12"/>
  <c r="AN237" i="12"/>
  <c r="AN229" i="12"/>
  <c r="AN221" i="12"/>
  <c r="AN213" i="12"/>
  <c r="AN205" i="12"/>
  <c r="AN197" i="12"/>
  <c r="AN292" i="12"/>
  <c r="AN284" i="12"/>
  <c r="AN270" i="12"/>
  <c r="AN262" i="12"/>
  <c r="AN254" i="12"/>
  <c r="AN246" i="12"/>
  <c r="AN238" i="12"/>
  <c r="AN230" i="12"/>
  <c r="AN222" i="12"/>
  <c r="AN214" i="12"/>
  <c r="AN206" i="12"/>
  <c r="AN198" i="12"/>
  <c r="AN287" i="12"/>
  <c r="AN263" i="12"/>
  <c r="AN247" i="12"/>
  <c r="AN231" i="12"/>
  <c r="AN215" i="12"/>
  <c r="AN272" i="12"/>
  <c r="AN256" i="12"/>
  <c r="AN240" i="12"/>
  <c r="AN291" i="12"/>
  <c r="AN265" i="12"/>
  <c r="AN249" i="12"/>
  <c r="AN303" i="12"/>
  <c r="AN274" i="12"/>
  <c r="AN258" i="12"/>
  <c r="AN242" i="12"/>
  <c r="AN226" i="12"/>
  <c r="AN210" i="12"/>
  <c r="AN191" i="12"/>
  <c r="AN183" i="12"/>
  <c r="AN175" i="12"/>
  <c r="AN167" i="12"/>
  <c r="AN159" i="12"/>
  <c r="AN151" i="12"/>
  <c r="AN271" i="12"/>
  <c r="AN255" i="12"/>
  <c r="AN239" i="12"/>
  <c r="AN223" i="12"/>
  <c r="AN207" i="12"/>
  <c r="AN300" i="12"/>
  <c r="AN282" i="12"/>
  <c r="AN279" i="12"/>
  <c r="AN276" i="12"/>
  <c r="AN264" i="12"/>
  <c r="AN248" i="12"/>
  <c r="AN232" i="12"/>
  <c r="AN216" i="12"/>
  <c r="AN200" i="12"/>
  <c r="AN193" i="12"/>
  <c r="AN185" i="12"/>
  <c r="AN177" i="12"/>
  <c r="AN169" i="12"/>
  <c r="AN161" i="12"/>
  <c r="AN153" i="12"/>
  <c r="AN299" i="12"/>
  <c r="AN266" i="12"/>
  <c r="AN250" i="12"/>
  <c r="AN234" i="12"/>
  <c r="AN218" i="12"/>
  <c r="AN202" i="12"/>
  <c r="AN187" i="12"/>
  <c r="AN179" i="12"/>
  <c r="AN171" i="12"/>
  <c r="AN163" i="12"/>
  <c r="AN155" i="12"/>
  <c r="AN147" i="12"/>
  <c r="AN273" i="12"/>
  <c r="AN192" i="12"/>
  <c r="AN181" i="12"/>
  <c r="AN170" i="12"/>
  <c r="AN150" i="12"/>
  <c r="AN148" i="12"/>
  <c r="AN143" i="12"/>
  <c r="AN135" i="12"/>
  <c r="AN127" i="12"/>
  <c r="AN119" i="12"/>
  <c r="AN186" i="12"/>
  <c r="AN166" i="12"/>
  <c r="AN164" i="12"/>
  <c r="AN145" i="12"/>
  <c r="AN137" i="12"/>
  <c r="AN129" i="12"/>
  <c r="AN121" i="12"/>
  <c r="AN113" i="12"/>
  <c r="AN209" i="12"/>
  <c r="AN184" i="12"/>
  <c r="AN173" i="12"/>
  <c r="AN162" i="12"/>
  <c r="AN146" i="12"/>
  <c r="AN138" i="12"/>
  <c r="AN130" i="12"/>
  <c r="AN285" i="12"/>
  <c r="AN233" i="12"/>
  <c r="AN208" i="12"/>
  <c r="AN182" i="12"/>
  <c r="AN180" i="12"/>
  <c r="AN160" i="12"/>
  <c r="AN149" i="12"/>
  <c r="AN139" i="12"/>
  <c r="AN131" i="12"/>
  <c r="AN123" i="12"/>
  <c r="AN115" i="12"/>
  <c r="AN107" i="12"/>
  <c r="AN99" i="12"/>
  <c r="AN91" i="12"/>
  <c r="AN189" i="12"/>
  <c r="AN178" i="12"/>
  <c r="AN158" i="12"/>
  <c r="AN156" i="12"/>
  <c r="AN140" i="12"/>
  <c r="AN132" i="12"/>
  <c r="AN124" i="12"/>
  <c r="AN116" i="12"/>
  <c r="AN108" i="12"/>
  <c r="AN100" i="12"/>
  <c r="AN92" i="12"/>
  <c r="AN241" i="12"/>
  <c r="AN225" i="12"/>
  <c r="AN201" i="12"/>
  <c r="AN176" i="12"/>
  <c r="AN165" i="12"/>
  <c r="AN154" i="12"/>
  <c r="AN141" i="12"/>
  <c r="AN133" i="12"/>
  <c r="AN125" i="12"/>
  <c r="AN117" i="12"/>
  <c r="AN257" i="12"/>
  <c r="AN224" i="12"/>
  <c r="AN194" i="12"/>
  <c r="AN174" i="12"/>
  <c r="AN172" i="12"/>
  <c r="AN152" i="12"/>
  <c r="AN142" i="12"/>
  <c r="AN134" i="12"/>
  <c r="AN126" i="12"/>
  <c r="AN118" i="12"/>
  <c r="AN110" i="12"/>
  <c r="AN102" i="12"/>
  <c r="AN94" i="12"/>
  <c r="AN111" i="12"/>
  <c r="AN84" i="12"/>
  <c r="AN76" i="12"/>
  <c r="AN68" i="12"/>
  <c r="AN60" i="12"/>
  <c r="AN52" i="12"/>
  <c r="AN44" i="12"/>
  <c r="AN36" i="12"/>
  <c r="AN28" i="12"/>
  <c r="AN20" i="12"/>
  <c r="AN114" i="12"/>
  <c r="AN109" i="12"/>
  <c r="AN85" i="12"/>
  <c r="AN77" i="12"/>
  <c r="AN69" i="12"/>
  <c r="AN61" i="12"/>
  <c r="AN53" i="12"/>
  <c r="AN45" i="12"/>
  <c r="AN37" i="12"/>
  <c r="AN29" i="12"/>
  <c r="AN21" i="12"/>
  <c r="AN217" i="12"/>
  <c r="AN188" i="12"/>
  <c r="AN136" i="12"/>
  <c r="AN101" i="12"/>
  <c r="AN88" i="12"/>
  <c r="AN80" i="12"/>
  <c r="AN72" i="12"/>
  <c r="AN64" i="12"/>
  <c r="AN56" i="12"/>
  <c r="AN48" i="12"/>
  <c r="AN40" i="12"/>
  <c r="AN32" i="12"/>
  <c r="AN24" i="12"/>
  <c r="AN157" i="12"/>
  <c r="AN144" i="12"/>
  <c r="AN112" i="12"/>
  <c r="AN89" i="12"/>
  <c r="AN81" i="12"/>
  <c r="AN73" i="12"/>
  <c r="AN65" i="12"/>
  <c r="AN57" i="12"/>
  <c r="AN49" i="12"/>
  <c r="AN41" i="12"/>
  <c r="AN33" i="12"/>
  <c r="AN25" i="12"/>
  <c r="AN120" i="12"/>
  <c r="AN97" i="12"/>
  <c r="AN90" i="12"/>
  <c r="AN74" i="12"/>
  <c r="AN58" i="12"/>
  <c r="AN42" i="12"/>
  <c r="AN26" i="12"/>
  <c r="AN12" i="12"/>
  <c r="AN104" i="12"/>
  <c r="AN93" i="12"/>
  <c r="AN83" i="12"/>
  <c r="AN67" i="12"/>
  <c r="AN51" i="12"/>
  <c r="AN35" i="12"/>
  <c r="AN19" i="12"/>
  <c r="AN13" i="12"/>
  <c r="AN96" i="12"/>
  <c r="AN78" i="12"/>
  <c r="AN62" i="12"/>
  <c r="AN46" i="12"/>
  <c r="AN30" i="12"/>
  <c r="AN14" i="12"/>
  <c r="AN128" i="12"/>
  <c r="AN103" i="12"/>
  <c r="AN87" i="12"/>
  <c r="AN71" i="12"/>
  <c r="AN55" i="12"/>
  <c r="AN39" i="12"/>
  <c r="AN23" i="12"/>
  <c r="AN15" i="12"/>
  <c r="AN7" i="12"/>
  <c r="AN95" i="12"/>
  <c r="AN82" i="12"/>
  <c r="AN66" i="12"/>
  <c r="AN50" i="12"/>
  <c r="AN34" i="12"/>
  <c r="AN16" i="12"/>
  <c r="AN8" i="12"/>
  <c r="AN199" i="12"/>
  <c r="AN168" i="12"/>
  <c r="AN106" i="12"/>
  <c r="AN75" i="12"/>
  <c r="AN59" i="12"/>
  <c r="AN43" i="12"/>
  <c r="AN27" i="12"/>
  <c r="AN17" i="12"/>
  <c r="AN9" i="12"/>
  <c r="AN98" i="12"/>
  <c r="AN86" i="12"/>
  <c r="AN70" i="12"/>
  <c r="AN54" i="12"/>
  <c r="AN38" i="12"/>
  <c r="AN22" i="12"/>
  <c r="AN18" i="12"/>
  <c r="AN10" i="12"/>
  <c r="AN190" i="12"/>
  <c r="AN122" i="12"/>
  <c r="AN105" i="12"/>
  <c r="AN79" i="12"/>
  <c r="AN63" i="12"/>
  <c r="AN47" i="12"/>
  <c r="AN31" i="12"/>
  <c r="AN11" i="12"/>
  <c r="AI365" i="12"/>
  <c r="AI357" i="12"/>
  <c r="AI349" i="12"/>
  <c r="AI341" i="12"/>
  <c r="AI333" i="12"/>
  <c r="AI325" i="12"/>
  <c r="AI317" i="12"/>
  <c r="AI309" i="12"/>
  <c r="AI301" i="12"/>
  <c r="AI293" i="12"/>
  <c r="AI366" i="12"/>
  <c r="AI358" i="12"/>
  <c r="AI350" i="12"/>
  <c r="AI342" i="12"/>
  <c r="AI334" i="12"/>
  <c r="AI326" i="12"/>
  <c r="AI318" i="12"/>
  <c r="AI310" i="12"/>
  <c r="AI302" i="12"/>
  <c r="AI367" i="12"/>
  <c r="AI359" i="12"/>
  <c r="AI351" i="12"/>
  <c r="AI343" i="12"/>
  <c r="AI335" i="12"/>
  <c r="AI327" i="12"/>
  <c r="AI319" i="12"/>
  <c r="AI311" i="12"/>
  <c r="AI368" i="12"/>
  <c r="AI360" i="12"/>
  <c r="AI352" i="12"/>
  <c r="AI344" i="12"/>
  <c r="AI336" i="12"/>
  <c r="AI328" i="12"/>
  <c r="AI320" i="12"/>
  <c r="AI312" i="12"/>
  <c r="AI304" i="12"/>
  <c r="AI296" i="12"/>
  <c r="AI288" i="12"/>
  <c r="AI369" i="12"/>
  <c r="AI361" i="12"/>
  <c r="AI353" i="12"/>
  <c r="AI345" i="12"/>
  <c r="AI337" i="12"/>
  <c r="AI329" i="12"/>
  <c r="AI321" i="12"/>
  <c r="AI313" i="12"/>
  <c r="AI305" i="12"/>
  <c r="AI297" i="12"/>
  <c r="AI289" i="12"/>
  <c r="AI281" i="12"/>
  <c r="AI370" i="12"/>
  <c r="AI362" i="12"/>
  <c r="AI354" i="12"/>
  <c r="AI346" i="12"/>
  <c r="AI338" i="12"/>
  <c r="AI330" i="12"/>
  <c r="AI371" i="12"/>
  <c r="AI363" i="12"/>
  <c r="AI355" i="12"/>
  <c r="AI347" i="12"/>
  <c r="AI339" i="12"/>
  <c r="AI331" i="12"/>
  <c r="AI323" i="12"/>
  <c r="AI315" i="12"/>
  <c r="AI307" i="12"/>
  <c r="AI299" i="12"/>
  <c r="AI364" i="12"/>
  <c r="AI356" i="12"/>
  <c r="AI348" i="12"/>
  <c r="AI340" i="12"/>
  <c r="AI332" i="12"/>
  <c r="AI324" i="12"/>
  <c r="AI316" i="12"/>
  <c r="AI308" i="12"/>
  <c r="AI300" i="12"/>
  <c r="AI292" i="12"/>
  <c r="AI284" i="12"/>
  <c r="AI276" i="12"/>
  <c r="AI303" i="12"/>
  <c r="AI270" i="12"/>
  <c r="AI262" i="12"/>
  <c r="AI254" i="12"/>
  <c r="AI246" i="12"/>
  <c r="AI238" i="12"/>
  <c r="AI230" i="12"/>
  <c r="AI222" i="12"/>
  <c r="AI214" i="12"/>
  <c r="AI206" i="12"/>
  <c r="AI198" i="12"/>
  <c r="AI291" i="12"/>
  <c r="AI285" i="12"/>
  <c r="AI282" i="12"/>
  <c r="AI279" i="12"/>
  <c r="AI271" i="12"/>
  <c r="AI263" i="12"/>
  <c r="AI255" i="12"/>
  <c r="AI247" i="12"/>
  <c r="AI239" i="12"/>
  <c r="AI231" i="12"/>
  <c r="AI223" i="12"/>
  <c r="AI215" i="12"/>
  <c r="AI207" i="12"/>
  <c r="AI199" i="12"/>
  <c r="AI272" i="12"/>
  <c r="AI264" i="12"/>
  <c r="AI256" i="12"/>
  <c r="AI248" i="12"/>
  <c r="AI240" i="12"/>
  <c r="AI232" i="12"/>
  <c r="AI224" i="12"/>
  <c r="AI216" i="12"/>
  <c r="AI208" i="12"/>
  <c r="AI200" i="12"/>
  <c r="AI277" i="12"/>
  <c r="AI273" i="12"/>
  <c r="AI265" i="12"/>
  <c r="AI257" i="12"/>
  <c r="AI249" i="12"/>
  <c r="AI241" i="12"/>
  <c r="AI233" i="12"/>
  <c r="AI225" i="12"/>
  <c r="AI217" i="12"/>
  <c r="AI209" i="12"/>
  <c r="AI201" i="12"/>
  <c r="AI298" i="12"/>
  <c r="AI266" i="12"/>
  <c r="AI250" i="12"/>
  <c r="AI234" i="12"/>
  <c r="AI218" i="12"/>
  <c r="AI202" i="12"/>
  <c r="AI306" i="12"/>
  <c r="AI259" i="12"/>
  <c r="AI243" i="12"/>
  <c r="AI278" i="12"/>
  <c r="AI275" i="12"/>
  <c r="AI268" i="12"/>
  <c r="AI252" i="12"/>
  <c r="AI322" i="12"/>
  <c r="AI287" i="12"/>
  <c r="AI261" i="12"/>
  <c r="AI245" i="12"/>
  <c r="AI229" i="12"/>
  <c r="AI213" i="12"/>
  <c r="AI197" i="12"/>
  <c r="AI194" i="12"/>
  <c r="AI186" i="12"/>
  <c r="AI178" i="12"/>
  <c r="AI170" i="12"/>
  <c r="AI162" i="12"/>
  <c r="AI154" i="12"/>
  <c r="AI295" i="12"/>
  <c r="AI290" i="12"/>
  <c r="AI286" i="12"/>
  <c r="AI283" i="12"/>
  <c r="AI280" i="12"/>
  <c r="AI274" i="12"/>
  <c r="AI258" i="12"/>
  <c r="AI242" i="12"/>
  <c r="AI226" i="12"/>
  <c r="AI210" i="12"/>
  <c r="AI267" i="12"/>
  <c r="AI251" i="12"/>
  <c r="AI235" i="12"/>
  <c r="AI219" i="12"/>
  <c r="AI203" i="12"/>
  <c r="AI188" i="12"/>
  <c r="AI180" i="12"/>
  <c r="AI172" i="12"/>
  <c r="AI164" i="12"/>
  <c r="AI156" i="12"/>
  <c r="AI148" i="12"/>
  <c r="AI269" i="12"/>
  <c r="AI253" i="12"/>
  <c r="AI237" i="12"/>
  <c r="AI221" i="12"/>
  <c r="AI205" i="12"/>
  <c r="AI190" i="12"/>
  <c r="AI182" i="12"/>
  <c r="AI174" i="12"/>
  <c r="AI166" i="12"/>
  <c r="AI158" i="12"/>
  <c r="AI150" i="12"/>
  <c r="AI314" i="12"/>
  <c r="AI212" i="12"/>
  <c r="AI189" i="12"/>
  <c r="AI169" i="12"/>
  <c r="AI167" i="12"/>
  <c r="AI146" i="12"/>
  <c r="AI138" i="12"/>
  <c r="AI130" i="12"/>
  <c r="AI122" i="12"/>
  <c r="AI114" i="12"/>
  <c r="AI294" i="12"/>
  <c r="AI196" i="12"/>
  <c r="AI185" i="12"/>
  <c r="AI183" i="12"/>
  <c r="AI163" i="12"/>
  <c r="AI152" i="12"/>
  <c r="AI140" i="12"/>
  <c r="AI132" i="12"/>
  <c r="AI124" i="12"/>
  <c r="AI116" i="12"/>
  <c r="AI228" i="12"/>
  <c r="AI204" i="12"/>
  <c r="AI192" i="12"/>
  <c r="AI181" i="12"/>
  <c r="AI161" i="12"/>
  <c r="AI159" i="12"/>
  <c r="AI141" i="12"/>
  <c r="AI133" i="12"/>
  <c r="AI227" i="12"/>
  <c r="AI179" i="12"/>
  <c r="AI168" i="12"/>
  <c r="AI157" i="12"/>
  <c r="AI142" i="12"/>
  <c r="AI134" i="12"/>
  <c r="AI126" i="12"/>
  <c r="AI118" i="12"/>
  <c r="AI110" i="12"/>
  <c r="AI102" i="12"/>
  <c r="AI94" i="12"/>
  <c r="AI244" i="12"/>
  <c r="AI177" i="12"/>
  <c r="AI175" i="12"/>
  <c r="AI155" i="12"/>
  <c r="AI143" i="12"/>
  <c r="AI135" i="12"/>
  <c r="AI127" i="12"/>
  <c r="AI119" i="12"/>
  <c r="AI111" i="12"/>
  <c r="AI103" i="12"/>
  <c r="AI95" i="12"/>
  <c r="AI260" i="12"/>
  <c r="AI220" i="12"/>
  <c r="AI195" i="12"/>
  <c r="AI184" i="12"/>
  <c r="AI173" i="12"/>
  <c r="AI153" i="12"/>
  <c r="AI151" i="12"/>
  <c r="AI144" i="12"/>
  <c r="AI136" i="12"/>
  <c r="AI128" i="12"/>
  <c r="AI120" i="12"/>
  <c r="AI193" i="12"/>
  <c r="AI191" i="12"/>
  <c r="AI171" i="12"/>
  <c r="AI160" i="12"/>
  <c r="AI149" i="12"/>
  <c r="AI145" i="12"/>
  <c r="AI137" i="12"/>
  <c r="AI129" i="12"/>
  <c r="AI121" i="12"/>
  <c r="AI113" i="12"/>
  <c r="AI105" i="12"/>
  <c r="AI97" i="12"/>
  <c r="AI115" i="12"/>
  <c r="AI101" i="12"/>
  <c r="AI99" i="12"/>
  <c r="AI87" i="12"/>
  <c r="AI79" i="12"/>
  <c r="AI71" i="12"/>
  <c r="AI63" i="12"/>
  <c r="AI55" i="12"/>
  <c r="AI47" i="12"/>
  <c r="AI39" i="12"/>
  <c r="AI31" i="12"/>
  <c r="AI23" i="12"/>
  <c r="AI236" i="12"/>
  <c r="AI165" i="12"/>
  <c r="AI131" i="12"/>
  <c r="AI108" i="12"/>
  <c r="AI106" i="12"/>
  <c r="AI88" i="12"/>
  <c r="AI80" i="12"/>
  <c r="AI72" i="12"/>
  <c r="AI64" i="12"/>
  <c r="AI56" i="12"/>
  <c r="AI48" i="12"/>
  <c r="AI40" i="12"/>
  <c r="AI32" i="12"/>
  <c r="AI24" i="12"/>
  <c r="AI100" i="12"/>
  <c r="AI98" i="12"/>
  <c r="AI91" i="12"/>
  <c r="AI83" i="12"/>
  <c r="AI75" i="12"/>
  <c r="AI67" i="12"/>
  <c r="AI59" i="12"/>
  <c r="AI51" i="12"/>
  <c r="AI43" i="12"/>
  <c r="AI35" i="12"/>
  <c r="AI27" i="12"/>
  <c r="AI19" i="12"/>
  <c r="AI211" i="12"/>
  <c r="AI187" i="12"/>
  <c r="AI117" i="12"/>
  <c r="AI109" i="12"/>
  <c r="AI107" i="12"/>
  <c r="AI96" i="12"/>
  <c r="AI84" i="12"/>
  <c r="AI76" i="12"/>
  <c r="AI68" i="12"/>
  <c r="AI60" i="12"/>
  <c r="AI52" i="12"/>
  <c r="AI44" i="12"/>
  <c r="AI36" i="12"/>
  <c r="AI28" i="12"/>
  <c r="AI20" i="12"/>
  <c r="AI77" i="12"/>
  <c r="AI61" i="12"/>
  <c r="AI45" i="12"/>
  <c r="AI29" i="12"/>
  <c r="AI7" i="12"/>
  <c r="AI112" i="12"/>
  <c r="AI86" i="12"/>
  <c r="AI70" i="12"/>
  <c r="AI54" i="12"/>
  <c r="AI38" i="12"/>
  <c r="AI22" i="12"/>
  <c r="AI16" i="12"/>
  <c r="AI8" i="12"/>
  <c r="AI104" i="12"/>
  <c r="AI81" i="12"/>
  <c r="AI65" i="12"/>
  <c r="AI49" i="12"/>
  <c r="AI33" i="12"/>
  <c r="AI17" i="12"/>
  <c r="AI9" i="12"/>
  <c r="AI18" i="12"/>
  <c r="AI176" i="12"/>
  <c r="AI147" i="12"/>
  <c r="AI93" i="12"/>
  <c r="AI90" i="12"/>
  <c r="AI74" i="12"/>
  <c r="AI58" i="12"/>
  <c r="AI42" i="12"/>
  <c r="AI26" i="12"/>
  <c r="AI10" i="12"/>
  <c r="AI85" i="12"/>
  <c r="AI69" i="12"/>
  <c r="AI53" i="12"/>
  <c r="AI37" i="12"/>
  <c r="AI21" i="12"/>
  <c r="AI11" i="12"/>
  <c r="AI125" i="12"/>
  <c r="AI92" i="12"/>
  <c r="AI78" i="12"/>
  <c r="AI62" i="12"/>
  <c r="AI46" i="12"/>
  <c r="AI30" i="12"/>
  <c r="AI12" i="12"/>
  <c r="AI139" i="12"/>
  <c r="AI123" i="12"/>
  <c r="AI89" i="12"/>
  <c r="AI73" i="12"/>
  <c r="AI57" i="12"/>
  <c r="AI41" i="12"/>
  <c r="AI25" i="12"/>
  <c r="AI13" i="12"/>
  <c r="AI15" i="12"/>
  <c r="AI82" i="12"/>
  <c r="AI66" i="12"/>
  <c r="AI50" i="12"/>
  <c r="AI34" i="12"/>
  <c r="AI14" i="12"/>
  <c r="AM369" i="12"/>
  <c r="AM361" i="12"/>
  <c r="AM353" i="12"/>
  <c r="AM345" i="12"/>
  <c r="AM337" i="12"/>
  <c r="AM329" i="12"/>
  <c r="AM321" i="12"/>
  <c r="AM313" i="12"/>
  <c r="AM305" i="12"/>
  <c r="AM297" i="12"/>
  <c r="AM289" i="12"/>
  <c r="AM370" i="12"/>
  <c r="AM362" i="12"/>
  <c r="AM354" i="12"/>
  <c r="AM346" i="12"/>
  <c r="AM338" i="12"/>
  <c r="AM330" i="12"/>
  <c r="AM322" i="12"/>
  <c r="AM314" i="12"/>
  <c r="AM306" i="12"/>
  <c r="AM371" i="12"/>
  <c r="AM363" i="12"/>
  <c r="AM355" i="12"/>
  <c r="AM347" i="12"/>
  <c r="AM339" i="12"/>
  <c r="AM331" i="12"/>
  <c r="AM323" i="12"/>
  <c r="AM315" i="12"/>
  <c r="AM307" i="12"/>
  <c r="AM364" i="12"/>
  <c r="AM356" i="12"/>
  <c r="AM348" i="12"/>
  <c r="AM340" i="12"/>
  <c r="AM332" i="12"/>
  <c r="AM324" i="12"/>
  <c r="AM316" i="12"/>
  <c r="AM308" i="12"/>
  <c r="AM300" i="12"/>
  <c r="AM292" i="12"/>
  <c r="AM365" i="12"/>
  <c r="AM357" i="12"/>
  <c r="AM349" i="12"/>
  <c r="AM341" i="12"/>
  <c r="AM333" i="12"/>
  <c r="AM325" i="12"/>
  <c r="AM317" i="12"/>
  <c r="AM309" i="12"/>
  <c r="AM301" i="12"/>
  <c r="AM293" i="12"/>
  <c r="AM285" i="12"/>
  <c r="AM277" i="12"/>
  <c r="AM366" i="12"/>
  <c r="AM358" i="12"/>
  <c r="AM350" i="12"/>
  <c r="AM342" i="12"/>
  <c r="AM334" i="12"/>
  <c r="AM326" i="12"/>
  <c r="AM367" i="12"/>
  <c r="AM359" i="12"/>
  <c r="AM351" i="12"/>
  <c r="AM343" i="12"/>
  <c r="AM335" i="12"/>
  <c r="AM327" i="12"/>
  <c r="AM319" i="12"/>
  <c r="AM311" i="12"/>
  <c r="AM303" i="12"/>
  <c r="AM295" i="12"/>
  <c r="AM368" i="12"/>
  <c r="AM360" i="12"/>
  <c r="AM352" i="12"/>
  <c r="AM344" i="12"/>
  <c r="AM336" i="12"/>
  <c r="AM328" i="12"/>
  <c r="AM320" i="12"/>
  <c r="AM312" i="12"/>
  <c r="AM304" i="12"/>
  <c r="AM296" i="12"/>
  <c r="AM288" i="12"/>
  <c r="AM280" i="12"/>
  <c r="AM299" i="12"/>
  <c r="AM274" i="12"/>
  <c r="AM266" i="12"/>
  <c r="AM258" i="12"/>
  <c r="AM250" i="12"/>
  <c r="AM242" i="12"/>
  <c r="AM234" i="12"/>
  <c r="AM226" i="12"/>
  <c r="AM218" i="12"/>
  <c r="AM210" i="12"/>
  <c r="AM202" i="12"/>
  <c r="AM310" i="12"/>
  <c r="AM302" i="12"/>
  <c r="AM286" i="12"/>
  <c r="AM283" i="12"/>
  <c r="AM267" i="12"/>
  <c r="AM259" i="12"/>
  <c r="AM251" i="12"/>
  <c r="AM243" i="12"/>
  <c r="AM235" i="12"/>
  <c r="AM227" i="12"/>
  <c r="AM219" i="12"/>
  <c r="AM211" i="12"/>
  <c r="AM203" i="12"/>
  <c r="AM318" i="12"/>
  <c r="AM298" i="12"/>
  <c r="AM290" i="12"/>
  <c r="AM268" i="12"/>
  <c r="AM260" i="12"/>
  <c r="AM252" i="12"/>
  <c r="AM244" i="12"/>
  <c r="AM236" i="12"/>
  <c r="AM228" i="12"/>
  <c r="AM220" i="12"/>
  <c r="AM212" i="12"/>
  <c r="AM204" i="12"/>
  <c r="AM196" i="12"/>
  <c r="AM281" i="12"/>
  <c r="AM278" i="12"/>
  <c r="AM275" i="12"/>
  <c r="AM269" i="12"/>
  <c r="AM261" i="12"/>
  <c r="AM253" i="12"/>
  <c r="AM245" i="12"/>
  <c r="AM237" i="12"/>
  <c r="AM229" i="12"/>
  <c r="AM221" i="12"/>
  <c r="AM213" i="12"/>
  <c r="AM205" i="12"/>
  <c r="AM197" i="12"/>
  <c r="AM284" i="12"/>
  <c r="AM270" i="12"/>
  <c r="AM254" i="12"/>
  <c r="AM238" i="12"/>
  <c r="AM222" i="12"/>
  <c r="AM206" i="12"/>
  <c r="AM287" i="12"/>
  <c r="AM263" i="12"/>
  <c r="AM247" i="12"/>
  <c r="AM272" i="12"/>
  <c r="AM256" i="12"/>
  <c r="AM240" i="12"/>
  <c r="AM291" i="12"/>
  <c r="AM265" i="12"/>
  <c r="AM249" i="12"/>
  <c r="AM233" i="12"/>
  <c r="AM217" i="12"/>
  <c r="AM201" i="12"/>
  <c r="AM190" i="12"/>
  <c r="AM182" i="12"/>
  <c r="AM174" i="12"/>
  <c r="AM166" i="12"/>
  <c r="AM158" i="12"/>
  <c r="AM150" i="12"/>
  <c r="AM262" i="12"/>
  <c r="AM246" i="12"/>
  <c r="AM230" i="12"/>
  <c r="AM214" i="12"/>
  <c r="AM294" i="12"/>
  <c r="AM271" i="12"/>
  <c r="AM255" i="12"/>
  <c r="AM239" i="12"/>
  <c r="AM223" i="12"/>
  <c r="AM207" i="12"/>
  <c r="AM192" i="12"/>
  <c r="AM184" i="12"/>
  <c r="AM176" i="12"/>
  <c r="AM168" i="12"/>
  <c r="AM160" i="12"/>
  <c r="AM152" i="12"/>
  <c r="AM273" i="12"/>
  <c r="AM257" i="12"/>
  <c r="AM241" i="12"/>
  <c r="AM225" i="12"/>
  <c r="AM209" i="12"/>
  <c r="AM194" i="12"/>
  <c r="AM186" i="12"/>
  <c r="AM178" i="12"/>
  <c r="AM170" i="12"/>
  <c r="AM162" i="12"/>
  <c r="AM154" i="12"/>
  <c r="AM224" i="12"/>
  <c r="AM200" i="12"/>
  <c r="AM183" i="12"/>
  <c r="AM172" i="12"/>
  <c r="AM161" i="12"/>
  <c r="AM142" i="12"/>
  <c r="AM134" i="12"/>
  <c r="AM126" i="12"/>
  <c r="AM118" i="12"/>
  <c r="AM216" i="12"/>
  <c r="AM199" i="12"/>
  <c r="AM188" i="12"/>
  <c r="AM177" i="12"/>
  <c r="AM157" i="12"/>
  <c r="AM155" i="12"/>
  <c r="AM144" i="12"/>
  <c r="AM136" i="12"/>
  <c r="AM128" i="12"/>
  <c r="AM120" i="12"/>
  <c r="AM112" i="12"/>
  <c r="AM248" i="12"/>
  <c r="AM215" i="12"/>
  <c r="AM195" i="12"/>
  <c r="AM175" i="12"/>
  <c r="AM164" i="12"/>
  <c r="AM153" i="12"/>
  <c r="AM145" i="12"/>
  <c r="AM137" i="12"/>
  <c r="AM129" i="12"/>
  <c r="AM264" i="12"/>
  <c r="AM198" i="12"/>
  <c r="AM193" i="12"/>
  <c r="AM173" i="12"/>
  <c r="AM171" i="12"/>
  <c r="AM151" i="12"/>
  <c r="AM146" i="12"/>
  <c r="AM138" i="12"/>
  <c r="AM130" i="12"/>
  <c r="AM122" i="12"/>
  <c r="AM114" i="12"/>
  <c r="AM106" i="12"/>
  <c r="AM98" i="12"/>
  <c r="AM282" i="12"/>
  <c r="AM232" i="12"/>
  <c r="AM208" i="12"/>
  <c r="AM191" i="12"/>
  <c r="AM180" i="12"/>
  <c r="AM169" i="12"/>
  <c r="AM149" i="12"/>
  <c r="AM147" i="12"/>
  <c r="AM139" i="12"/>
  <c r="AM131" i="12"/>
  <c r="AM123" i="12"/>
  <c r="AM115" i="12"/>
  <c r="AM107" i="12"/>
  <c r="AM99" i="12"/>
  <c r="AM91" i="12"/>
  <c r="AM279" i="12"/>
  <c r="AM231" i="12"/>
  <c r="AM189" i="12"/>
  <c r="AM187" i="12"/>
  <c r="AM167" i="12"/>
  <c r="AM156" i="12"/>
  <c r="AM140" i="12"/>
  <c r="AM132" i="12"/>
  <c r="AM124" i="12"/>
  <c r="AM116" i="12"/>
  <c r="AM276" i="12"/>
  <c r="AM185" i="12"/>
  <c r="AM165" i="12"/>
  <c r="AM163" i="12"/>
  <c r="AM141" i="12"/>
  <c r="AM133" i="12"/>
  <c r="AM125" i="12"/>
  <c r="AM117" i="12"/>
  <c r="AM109" i="12"/>
  <c r="AM101" i="12"/>
  <c r="AM93" i="12"/>
  <c r="AM181" i="12"/>
  <c r="AM119" i="12"/>
  <c r="AM104" i="12"/>
  <c r="AM102" i="12"/>
  <c r="AM83" i="12"/>
  <c r="AM75" i="12"/>
  <c r="AM67" i="12"/>
  <c r="AM59" i="12"/>
  <c r="AM51" i="12"/>
  <c r="AM43" i="12"/>
  <c r="AM35" i="12"/>
  <c r="AM27" i="12"/>
  <c r="AM19" i="12"/>
  <c r="AM179" i="12"/>
  <c r="AM111" i="12"/>
  <c r="AM100" i="12"/>
  <c r="AM84" i="12"/>
  <c r="AM76" i="12"/>
  <c r="AM68" i="12"/>
  <c r="AM60" i="12"/>
  <c r="AM52" i="12"/>
  <c r="AM44" i="12"/>
  <c r="AM36" i="12"/>
  <c r="AM28" i="12"/>
  <c r="AM20" i="12"/>
  <c r="AM159" i="12"/>
  <c r="AM127" i="12"/>
  <c r="AM105" i="12"/>
  <c r="AM103" i="12"/>
  <c r="AM92" i="12"/>
  <c r="AM87" i="12"/>
  <c r="AM79" i="12"/>
  <c r="AM71" i="12"/>
  <c r="AM63" i="12"/>
  <c r="AM55" i="12"/>
  <c r="AM47" i="12"/>
  <c r="AM39" i="12"/>
  <c r="AM31" i="12"/>
  <c r="AM23" i="12"/>
  <c r="AM135" i="12"/>
  <c r="AM121" i="12"/>
  <c r="AM110" i="12"/>
  <c r="AM88" i="12"/>
  <c r="AM80" i="12"/>
  <c r="AM72" i="12"/>
  <c r="AM64" i="12"/>
  <c r="AM56" i="12"/>
  <c r="AM48" i="12"/>
  <c r="AM40" i="12"/>
  <c r="AM32" i="12"/>
  <c r="AM24" i="12"/>
  <c r="AM108" i="12"/>
  <c r="AM81" i="12"/>
  <c r="AM65" i="12"/>
  <c r="AM49" i="12"/>
  <c r="AM33" i="12"/>
  <c r="AM11" i="12"/>
  <c r="AM97" i="12"/>
  <c r="AM90" i="12"/>
  <c r="AM74" i="12"/>
  <c r="AM58" i="12"/>
  <c r="AM42" i="12"/>
  <c r="AM26" i="12"/>
  <c r="AM12" i="12"/>
  <c r="AM148" i="12"/>
  <c r="AM85" i="12"/>
  <c r="AM69" i="12"/>
  <c r="AM53" i="12"/>
  <c r="AM37" i="12"/>
  <c r="AM21" i="12"/>
  <c r="AM13" i="12"/>
  <c r="AM96" i="12"/>
  <c r="AM78" i="12"/>
  <c r="AM62" i="12"/>
  <c r="AM46" i="12"/>
  <c r="AM30" i="12"/>
  <c r="AM14" i="12"/>
  <c r="AM143" i="12"/>
  <c r="AM89" i="12"/>
  <c r="AM73" i="12"/>
  <c r="AM57" i="12"/>
  <c r="AM41" i="12"/>
  <c r="AM25" i="12"/>
  <c r="AM15" i="12"/>
  <c r="AM7" i="12"/>
  <c r="AM8" i="12"/>
  <c r="AM95" i="12"/>
  <c r="AM82" i="12"/>
  <c r="AM66" i="12"/>
  <c r="AM50" i="12"/>
  <c r="AM34" i="12"/>
  <c r="AM16" i="12"/>
  <c r="AM77" i="12"/>
  <c r="AM61" i="12"/>
  <c r="AM45" i="12"/>
  <c r="AM29" i="12"/>
  <c r="AM17" i="12"/>
  <c r="AM9" i="12"/>
  <c r="AM113" i="12"/>
  <c r="AM94" i="12"/>
  <c r="AM86" i="12"/>
  <c r="AM70" i="12"/>
  <c r="AM54" i="12"/>
  <c r="AM38" i="12"/>
  <c r="AM22" i="12"/>
  <c r="AM18" i="12"/>
  <c r="AM10" i="12"/>
  <c r="AJ366" i="12"/>
  <c r="AJ358" i="12"/>
  <c r="AJ350" i="12"/>
  <c r="AJ342" i="12"/>
  <c r="AJ334" i="12"/>
  <c r="AJ326" i="12"/>
  <c r="AJ318" i="12"/>
  <c r="AJ310" i="12"/>
  <c r="AJ302" i="12"/>
  <c r="AJ294" i="12"/>
  <c r="AJ367" i="12"/>
  <c r="AJ359" i="12"/>
  <c r="AJ351" i="12"/>
  <c r="AJ343" i="12"/>
  <c r="AJ335" i="12"/>
  <c r="AJ327" i="12"/>
  <c r="AJ319" i="12"/>
  <c r="AJ311" i="12"/>
  <c r="AJ303" i="12"/>
  <c r="AJ368" i="12"/>
  <c r="AJ360" i="12"/>
  <c r="AJ352" i="12"/>
  <c r="AJ344" i="12"/>
  <c r="AJ336" i="12"/>
  <c r="AJ328" i="12"/>
  <c r="AJ320" i="12"/>
  <c r="AJ312" i="12"/>
  <c r="AJ304" i="12"/>
  <c r="AJ369" i="12"/>
  <c r="AJ361" i="12"/>
  <c r="AJ353" i="12"/>
  <c r="AJ345" i="12"/>
  <c r="AJ337" i="12"/>
  <c r="AJ329" i="12"/>
  <c r="AJ321" i="12"/>
  <c r="AJ313" i="12"/>
  <c r="AJ305" i="12"/>
  <c r="AJ297" i="12"/>
  <c r="AJ289" i="12"/>
  <c r="AJ370" i="12"/>
  <c r="AJ362" i="12"/>
  <c r="AJ354" i="12"/>
  <c r="AJ346" i="12"/>
  <c r="AJ338" i="12"/>
  <c r="AJ330" i="12"/>
  <c r="AJ322" i="12"/>
  <c r="AJ314" i="12"/>
  <c r="AJ306" i="12"/>
  <c r="AJ298" i="12"/>
  <c r="AJ290" i="12"/>
  <c r="AJ282" i="12"/>
  <c r="AJ371" i="12"/>
  <c r="AJ363" i="12"/>
  <c r="AJ355" i="12"/>
  <c r="AJ347" i="12"/>
  <c r="AJ339" i="12"/>
  <c r="AJ331" i="12"/>
  <c r="AJ364" i="12"/>
  <c r="AJ356" i="12"/>
  <c r="AJ348" i="12"/>
  <c r="AJ340" i="12"/>
  <c r="AJ332" i="12"/>
  <c r="AJ324" i="12"/>
  <c r="AJ316" i="12"/>
  <c r="AJ308" i="12"/>
  <c r="AJ300" i="12"/>
  <c r="AJ365" i="12"/>
  <c r="AJ357" i="12"/>
  <c r="AJ349" i="12"/>
  <c r="AJ341" i="12"/>
  <c r="AJ333" i="12"/>
  <c r="AJ325" i="12"/>
  <c r="AJ317" i="12"/>
  <c r="AJ309" i="12"/>
  <c r="AJ301" i="12"/>
  <c r="AJ293" i="12"/>
  <c r="AJ285" i="12"/>
  <c r="AJ277" i="12"/>
  <c r="AJ291" i="12"/>
  <c r="AJ279" i="12"/>
  <c r="AJ276" i="12"/>
  <c r="AJ271" i="12"/>
  <c r="AJ263" i="12"/>
  <c r="AJ255" i="12"/>
  <c r="AJ247" i="12"/>
  <c r="AJ239" i="12"/>
  <c r="AJ231" i="12"/>
  <c r="AJ223" i="12"/>
  <c r="AJ215" i="12"/>
  <c r="AJ207" i="12"/>
  <c r="AJ199" i="12"/>
  <c r="AJ299" i="12"/>
  <c r="AJ296" i="12"/>
  <c r="AJ272" i="12"/>
  <c r="AJ264" i="12"/>
  <c r="AJ256" i="12"/>
  <c r="AJ248" i="12"/>
  <c r="AJ240" i="12"/>
  <c r="AJ232" i="12"/>
  <c r="AJ224" i="12"/>
  <c r="AJ216" i="12"/>
  <c r="AJ208" i="12"/>
  <c r="AJ200" i="12"/>
  <c r="AJ273" i="12"/>
  <c r="AJ265" i="12"/>
  <c r="AJ257" i="12"/>
  <c r="AJ249" i="12"/>
  <c r="AJ241" i="12"/>
  <c r="AJ233" i="12"/>
  <c r="AJ225" i="12"/>
  <c r="AJ217" i="12"/>
  <c r="AJ209" i="12"/>
  <c r="AJ201" i="12"/>
  <c r="AJ295" i="12"/>
  <c r="AJ288" i="12"/>
  <c r="AJ286" i="12"/>
  <c r="AJ283" i="12"/>
  <c r="AJ280" i="12"/>
  <c r="AJ274" i="12"/>
  <c r="AJ266" i="12"/>
  <c r="AJ258" i="12"/>
  <c r="AJ250" i="12"/>
  <c r="AJ242" i="12"/>
  <c r="AJ234" i="12"/>
  <c r="AJ226" i="12"/>
  <c r="AJ218" i="12"/>
  <c r="AJ210" i="12"/>
  <c r="AJ202" i="12"/>
  <c r="AJ307" i="12"/>
  <c r="AJ259" i="12"/>
  <c r="AJ243" i="12"/>
  <c r="AJ227" i="12"/>
  <c r="AJ211" i="12"/>
  <c r="AJ292" i="12"/>
  <c r="AJ278" i="12"/>
  <c r="AJ275" i="12"/>
  <c r="AJ268" i="12"/>
  <c r="AJ252" i="12"/>
  <c r="AJ236" i="12"/>
  <c r="AJ323" i="12"/>
  <c r="AJ287" i="12"/>
  <c r="AJ284" i="12"/>
  <c r="AJ281" i="12"/>
  <c r="AJ261" i="12"/>
  <c r="AJ245" i="12"/>
  <c r="AJ270" i="12"/>
  <c r="AJ254" i="12"/>
  <c r="AJ238" i="12"/>
  <c r="AJ222" i="12"/>
  <c r="AJ206" i="12"/>
  <c r="AJ195" i="12"/>
  <c r="AJ187" i="12"/>
  <c r="AJ179" i="12"/>
  <c r="AJ171" i="12"/>
  <c r="AJ163" i="12"/>
  <c r="AJ155" i="12"/>
  <c r="AJ267" i="12"/>
  <c r="AJ251" i="12"/>
  <c r="AJ235" i="12"/>
  <c r="AJ219" i="12"/>
  <c r="AJ203" i="12"/>
  <c r="AJ315" i="12"/>
  <c r="AJ260" i="12"/>
  <c r="AJ244" i="12"/>
  <c r="AJ228" i="12"/>
  <c r="AJ212" i="12"/>
  <c r="AJ196" i="12"/>
  <c r="AJ189" i="12"/>
  <c r="AJ181" i="12"/>
  <c r="AJ173" i="12"/>
  <c r="AJ165" i="12"/>
  <c r="AJ157" i="12"/>
  <c r="AJ149" i="12"/>
  <c r="AJ262" i="12"/>
  <c r="AJ246" i="12"/>
  <c r="AJ230" i="12"/>
  <c r="AJ214" i="12"/>
  <c r="AJ198" i="12"/>
  <c r="AJ191" i="12"/>
  <c r="AJ183" i="12"/>
  <c r="AJ175" i="12"/>
  <c r="AJ167" i="12"/>
  <c r="AJ159" i="12"/>
  <c r="AJ151" i="12"/>
  <c r="AJ237" i="12"/>
  <c r="AJ197" i="12"/>
  <c r="AJ178" i="12"/>
  <c r="AJ176" i="12"/>
  <c r="AJ156" i="12"/>
  <c r="AJ147" i="12"/>
  <c r="AJ139" i="12"/>
  <c r="AJ131" i="12"/>
  <c r="AJ123" i="12"/>
  <c r="AJ115" i="12"/>
  <c r="AJ269" i="12"/>
  <c r="AJ229" i="12"/>
  <c r="AJ204" i="12"/>
  <c r="AJ194" i="12"/>
  <c r="AJ192" i="12"/>
  <c r="AJ172" i="12"/>
  <c r="AJ161" i="12"/>
  <c r="AJ150" i="12"/>
  <c r="AJ141" i="12"/>
  <c r="AJ133" i="12"/>
  <c r="AJ125" i="12"/>
  <c r="AJ117" i="12"/>
  <c r="AJ190" i="12"/>
  <c r="AJ170" i="12"/>
  <c r="AJ168" i="12"/>
  <c r="AJ148" i="12"/>
  <c r="AJ142" i="12"/>
  <c r="AJ134" i="12"/>
  <c r="AJ126" i="12"/>
  <c r="AJ221" i="12"/>
  <c r="AJ188" i="12"/>
  <c r="AJ177" i="12"/>
  <c r="AJ166" i="12"/>
  <c r="AJ143" i="12"/>
  <c r="AJ135" i="12"/>
  <c r="AJ127" i="12"/>
  <c r="AJ119" i="12"/>
  <c r="AJ111" i="12"/>
  <c r="AJ103" i="12"/>
  <c r="AJ95" i="12"/>
  <c r="AJ220" i="12"/>
  <c r="AJ186" i="12"/>
  <c r="AJ184" i="12"/>
  <c r="AJ164" i="12"/>
  <c r="AJ153" i="12"/>
  <c r="AJ144" i="12"/>
  <c r="AJ136" i="12"/>
  <c r="AJ128" i="12"/>
  <c r="AJ120" i="12"/>
  <c r="AJ112" i="12"/>
  <c r="AJ104" i="12"/>
  <c r="AJ96" i="12"/>
  <c r="AJ193" i="12"/>
  <c r="AJ182" i="12"/>
  <c r="AJ162" i="12"/>
  <c r="AJ160" i="12"/>
  <c r="AJ145" i="12"/>
  <c r="AJ137" i="12"/>
  <c r="AJ129" i="12"/>
  <c r="AJ121" i="12"/>
  <c r="AJ213" i="12"/>
  <c r="AJ180" i="12"/>
  <c r="AJ169" i="12"/>
  <c r="AJ158" i="12"/>
  <c r="AJ146" i="12"/>
  <c r="AJ138" i="12"/>
  <c r="AJ130" i="12"/>
  <c r="AJ122" i="12"/>
  <c r="AJ114" i="12"/>
  <c r="AJ106" i="12"/>
  <c r="AJ98" i="12"/>
  <c r="AJ253" i="12"/>
  <c r="AJ152" i="12"/>
  <c r="AJ132" i="12"/>
  <c r="AJ124" i="12"/>
  <c r="AJ110" i="12"/>
  <c r="AJ108" i="12"/>
  <c r="AJ97" i="12"/>
  <c r="AJ88" i="12"/>
  <c r="AJ80" i="12"/>
  <c r="AJ72" i="12"/>
  <c r="AJ64" i="12"/>
  <c r="AJ56" i="12"/>
  <c r="AJ48" i="12"/>
  <c r="AJ40" i="12"/>
  <c r="AJ32" i="12"/>
  <c r="AJ24" i="12"/>
  <c r="AJ140" i="12"/>
  <c r="AJ89" i="12"/>
  <c r="AJ81" i="12"/>
  <c r="AJ73" i="12"/>
  <c r="AJ65" i="12"/>
  <c r="AJ57" i="12"/>
  <c r="AJ49" i="12"/>
  <c r="AJ41" i="12"/>
  <c r="AJ33" i="12"/>
  <c r="AJ25" i="12"/>
  <c r="AJ174" i="12"/>
  <c r="AJ113" i="12"/>
  <c r="AJ109" i="12"/>
  <c r="AJ107" i="12"/>
  <c r="AJ84" i="12"/>
  <c r="AJ76" i="12"/>
  <c r="AJ68" i="12"/>
  <c r="AJ60" i="12"/>
  <c r="AJ52" i="12"/>
  <c r="AJ44" i="12"/>
  <c r="AJ36" i="12"/>
  <c r="AJ28" i="12"/>
  <c r="AJ20" i="12"/>
  <c r="AJ105" i="12"/>
  <c r="AJ85" i="12"/>
  <c r="AJ77" i="12"/>
  <c r="AJ69" i="12"/>
  <c r="AJ61" i="12"/>
  <c r="AJ53" i="12"/>
  <c r="AJ45" i="12"/>
  <c r="AJ37" i="12"/>
  <c r="AJ29" i="12"/>
  <c r="AJ21" i="12"/>
  <c r="AJ185" i="12"/>
  <c r="AJ94" i="12"/>
  <c r="AJ86" i="12"/>
  <c r="AJ70" i="12"/>
  <c r="AJ54" i="12"/>
  <c r="AJ38" i="12"/>
  <c r="AJ22" i="12"/>
  <c r="AJ16" i="12"/>
  <c r="AJ154" i="12"/>
  <c r="AJ101" i="12"/>
  <c r="AJ79" i="12"/>
  <c r="AJ63" i="12"/>
  <c r="AJ47" i="12"/>
  <c r="AJ31" i="12"/>
  <c r="AJ17" i="12"/>
  <c r="AJ9" i="12"/>
  <c r="AJ93" i="12"/>
  <c r="AJ90" i="12"/>
  <c r="AJ74" i="12"/>
  <c r="AJ58" i="12"/>
  <c r="AJ42" i="12"/>
  <c r="AJ26" i="12"/>
  <c r="AJ18" i="12"/>
  <c r="AJ10" i="12"/>
  <c r="AJ11" i="12"/>
  <c r="AJ118" i="12"/>
  <c r="AJ100" i="12"/>
  <c r="AJ83" i="12"/>
  <c r="AJ67" i="12"/>
  <c r="AJ51" i="12"/>
  <c r="AJ35" i="12"/>
  <c r="AJ205" i="12"/>
  <c r="AJ116" i="12"/>
  <c r="AJ92" i="12"/>
  <c r="AJ78" i="12"/>
  <c r="AJ62" i="12"/>
  <c r="AJ46" i="12"/>
  <c r="AJ30" i="12"/>
  <c r="AJ19" i="12"/>
  <c r="AJ12" i="12"/>
  <c r="AJ99" i="12"/>
  <c r="AJ87" i="12"/>
  <c r="AJ71" i="12"/>
  <c r="AJ55" i="12"/>
  <c r="AJ39" i="12"/>
  <c r="AJ23" i="12"/>
  <c r="AJ13" i="12"/>
  <c r="AJ82" i="12"/>
  <c r="AJ66" i="12"/>
  <c r="AJ50" i="12"/>
  <c r="AJ34" i="12"/>
  <c r="AJ14" i="12"/>
  <c r="AJ8" i="12"/>
  <c r="AJ102" i="12"/>
  <c r="AJ91" i="12"/>
  <c r="AJ75" i="12"/>
  <c r="AJ59" i="12"/>
  <c r="AJ43" i="12"/>
  <c r="AJ27" i="12"/>
  <c r="AJ15" i="12"/>
  <c r="AJ7" i="12"/>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BF371" i="12" l="1"/>
  <c r="BK370" i="12"/>
  <c r="BJ369" i="12"/>
  <c r="BH368" i="12"/>
  <c r="BK367" i="12"/>
  <c r="BM366" i="12"/>
  <c r="BM365" i="12"/>
  <c r="BG364" i="12"/>
  <c r="BK363" i="12"/>
  <c r="BK362" i="12"/>
  <c r="BK361" i="12"/>
  <c r="BG355" i="12"/>
  <c r="BK353" i="12"/>
  <c r="BK352" i="12"/>
  <c r="BI351" i="12"/>
  <c r="BM349" i="12"/>
  <c r="BM348" i="12"/>
  <c r="BM347" i="12"/>
  <c r="BI346" i="12"/>
  <c r="BI345" i="12"/>
  <c r="BI344" i="12"/>
  <c r="BM343" i="12"/>
  <c r="BM341" i="12"/>
  <c r="BM339" i="12"/>
  <c r="BI336" i="12"/>
  <c r="BG335" i="12"/>
  <c r="BM334" i="12"/>
  <c r="BI333" i="12"/>
  <c r="BI332" i="12"/>
  <c r="BM331" i="12"/>
  <c r="BM330" i="12"/>
  <c r="BI328" i="12"/>
  <c r="BI327" i="12"/>
  <c r="BI325" i="12"/>
  <c r="BM323" i="12"/>
  <c r="BI320" i="12"/>
  <c r="BG319" i="12"/>
  <c r="BI317" i="12"/>
  <c r="BI316" i="12"/>
  <c r="BM314" i="12"/>
  <c r="BM313" i="12"/>
  <c r="BG311" i="12"/>
  <c r="BK310" i="12"/>
  <c r="BJ308" i="12"/>
  <c r="BM307" i="12"/>
  <c r="BI306" i="12"/>
  <c r="BM305" i="12"/>
  <c r="BL301" i="12"/>
  <c r="BI298" i="12"/>
  <c r="BM297" i="12"/>
  <c r="BK295" i="12"/>
  <c r="BI293" i="12"/>
  <c r="BK292" i="12"/>
  <c r="BK291" i="12"/>
  <c r="BM290" i="12"/>
  <c r="BL289" i="12"/>
  <c r="BK288" i="12"/>
  <c r="BF287" i="12"/>
  <c r="BJ286" i="12"/>
  <c r="BM285" i="12"/>
  <c r="BJ284" i="12"/>
  <c r="BK283" i="12"/>
  <c r="BH281" i="12"/>
  <c r="BF280" i="12"/>
  <c r="BH279" i="12"/>
  <c r="BM278" i="12"/>
  <c r="BL276" i="12"/>
  <c r="BK275" i="12"/>
  <c r="BL274" i="12"/>
  <c r="BM273" i="12"/>
  <c r="BF272" i="12"/>
  <c r="BM271" i="12"/>
  <c r="BK270" i="12"/>
  <c r="BM269" i="12"/>
  <c r="BH268" i="12"/>
  <c r="BK263" i="12"/>
  <c r="BK262" i="12"/>
  <c r="BM261" i="12"/>
  <c r="BI259" i="12"/>
  <c r="BM258" i="12"/>
  <c r="BH257" i="12"/>
  <c r="BM256" i="12"/>
  <c r="BK255" i="12"/>
  <c r="BK253" i="12"/>
  <c r="BM250" i="12"/>
  <c r="BG247" i="12"/>
  <c r="BH246" i="12"/>
  <c r="BK245" i="12"/>
  <c r="BM243" i="12"/>
  <c r="BL241" i="12"/>
  <c r="BM240" i="12"/>
  <c r="BI239" i="12"/>
  <c r="BI238" i="12"/>
  <c r="BM237" i="12"/>
  <c r="BH236" i="12"/>
  <c r="BM234" i="12"/>
  <c r="BK232" i="12"/>
  <c r="BM231" i="12"/>
  <c r="BM230" i="12"/>
  <c r="BH229" i="12"/>
  <c r="BK228" i="12"/>
  <c r="BM227" i="12"/>
  <c r="BM226" i="12"/>
  <c r="BL225" i="12"/>
  <c r="BL224" i="12"/>
  <c r="BL223" i="12"/>
  <c r="BF222" i="12"/>
  <c r="BF219" i="12"/>
  <c r="BG218" i="12"/>
  <c r="BL215" i="12"/>
  <c r="BG214" i="12"/>
  <c r="BM212" i="12"/>
  <c r="BM209" i="12"/>
  <c r="BL208" i="12"/>
  <c r="BL207" i="12"/>
  <c r="BF206" i="12"/>
  <c r="BF205" i="12"/>
  <c r="BM204" i="12"/>
  <c r="BK203" i="12"/>
  <c r="BF202" i="12"/>
  <c r="BJ201" i="12"/>
  <c r="BL200" i="12"/>
  <c r="BF199" i="12"/>
  <c r="BH198" i="12"/>
  <c r="BM197" i="12"/>
  <c r="BJ196" i="12"/>
  <c r="BG195" i="12"/>
  <c r="BM194" i="12"/>
  <c r="BG190" i="12"/>
  <c r="BI189" i="12"/>
  <c r="BM188" i="12"/>
  <c r="BH187" i="12"/>
  <c r="BM186" i="12"/>
  <c r="BK185" i="12"/>
  <c r="BG184" i="12"/>
  <c r="BM183" i="12"/>
  <c r="BJ182" i="12"/>
  <c r="BI181" i="12"/>
  <c r="BL179" i="12"/>
  <c r="BF178" i="12"/>
  <c r="BM177" i="12"/>
  <c r="BH176" i="12"/>
  <c r="BM175" i="12"/>
  <c r="BM174" i="12"/>
  <c r="BH172" i="12"/>
  <c r="BJ171" i="12"/>
  <c r="BG170" i="12"/>
  <c r="BM169" i="12"/>
  <c r="BI168" i="12"/>
  <c r="BL166" i="12"/>
  <c r="BM165" i="12"/>
  <c r="BJ164" i="12"/>
  <c r="BH161" i="12"/>
  <c r="BM158" i="12"/>
  <c r="BK156" i="12"/>
  <c r="BM154" i="12"/>
  <c r="BK153" i="12"/>
  <c r="BM152" i="12"/>
  <c r="BI151" i="12"/>
  <c r="BG150" i="12"/>
  <c r="BM149" i="12"/>
  <c r="BJ148" i="12"/>
  <c r="BG146" i="12"/>
  <c r="BM145" i="12"/>
  <c r="BH144" i="12"/>
  <c r="BM143" i="12"/>
  <c r="BL142" i="12"/>
  <c r="BK140" i="12"/>
  <c r="BI139" i="12"/>
  <c r="BL138" i="12"/>
  <c r="BL137" i="12"/>
  <c r="BI136" i="12"/>
  <c r="BM135" i="12"/>
  <c r="BL134" i="12"/>
  <c r="BM133" i="12"/>
  <c r="BK132" i="12"/>
  <c r="BJ131" i="12"/>
  <c r="BI128" i="12"/>
  <c r="BK127" i="12"/>
  <c r="BH126" i="12"/>
  <c r="BK124" i="12"/>
  <c r="BF123" i="12"/>
  <c r="BM120" i="12"/>
  <c r="BK117" i="12"/>
  <c r="BK115" i="12"/>
  <c r="BM113" i="12"/>
  <c r="BL112" i="12"/>
  <c r="BL111" i="12"/>
  <c r="BL110" i="12"/>
  <c r="BI109" i="12"/>
  <c r="BG108" i="12"/>
  <c r="BM107" i="12"/>
  <c r="BL106" i="12"/>
  <c r="BM105" i="12"/>
  <c r="BJ103" i="12"/>
  <c r="BM102" i="12"/>
  <c r="BK101" i="12"/>
  <c r="BH100" i="12"/>
  <c r="BI99" i="12"/>
  <c r="BH98" i="12"/>
  <c r="BM97" i="12"/>
  <c r="BI96" i="12"/>
  <c r="BK95" i="12"/>
  <c r="BL94" i="12"/>
  <c r="BM93" i="12"/>
  <c r="BI91" i="12"/>
  <c r="BG90" i="12"/>
  <c r="BL89" i="12"/>
  <c r="BK88" i="12"/>
  <c r="BJ87" i="12"/>
  <c r="BG84" i="12"/>
  <c r="BF83" i="12"/>
  <c r="BH82" i="12"/>
  <c r="BM81" i="12"/>
  <c r="BI80" i="12"/>
  <c r="BI79" i="12"/>
  <c r="BK78" i="12"/>
  <c r="BK77" i="12"/>
  <c r="BH76" i="12"/>
  <c r="BM75" i="12"/>
  <c r="BF74" i="12"/>
  <c r="BL73" i="12"/>
  <c r="BL72" i="12"/>
  <c r="BM71" i="12"/>
  <c r="BG70" i="12"/>
  <c r="BL69" i="12"/>
  <c r="BJ68" i="12"/>
  <c r="BH67" i="12"/>
  <c r="BM66" i="12"/>
  <c r="BM65" i="12"/>
  <c r="BL64" i="12"/>
  <c r="BL63" i="12"/>
  <c r="BJ61" i="12"/>
  <c r="BM59" i="12"/>
  <c r="BL58" i="12"/>
  <c r="BI57" i="12"/>
  <c r="BL56" i="12"/>
  <c r="BM55" i="12"/>
  <c r="BH54" i="12"/>
  <c r="BM53" i="12"/>
  <c r="BL52" i="12"/>
  <c r="BF49" i="12"/>
  <c r="BK48" i="12"/>
  <c r="BM47" i="12"/>
  <c r="BH46" i="12"/>
  <c r="BM45" i="12"/>
  <c r="BJ43" i="12"/>
  <c r="BI42" i="12"/>
  <c r="BF41" i="12"/>
  <c r="BK40" i="12"/>
  <c r="BH38" i="12"/>
  <c r="BJ37" i="12"/>
  <c r="BM36" i="12"/>
  <c r="BJ35" i="12"/>
  <c r="BJ34" i="12"/>
  <c r="BG33" i="12"/>
  <c r="BK32" i="12"/>
  <c r="BI31" i="12"/>
  <c r="BJ30" i="12"/>
  <c r="BH29" i="12"/>
  <c r="BK28" i="12"/>
  <c r="BI27" i="12"/>
  <c r="BG25" i="12"/>
  <c r="BK24" i="12"/>
  <c r="BI23" i="12"/>
  <c r="BJ22" i="12"/>
  <c r="BH21" i="12"/>
  <c r="BI19" i="12"/>
  <c r="BF18" i="12"/>
  <c r="BH17" i="12"/>
  <c r="BK16" i="12"/>
  <c r="BK15" i="12"/>
  <c r="BI13" i="12"/>
  <c r="BL12" i="12"/>
  <c r="BK11" i="12"/>
  <c r="BL10" i="12"/>
  <c r="BG9" i="12"/>
  <c r="BH8" i="12"/>
  <c r="T371" i="12"/>
  <c r="T370" i="12"/>
  <c r="T369" i="12"/>
  <c r="T368" i="12"/>
  <c r="T367" i="12"/>
  <c r="T366" i="12"/>
  <c r="U366" i="12" s="1"/>
  <c r="T365" i="12"/>
  <c r="V365" i="12" s="1"/>
  <c r="T364" i="12"/>
  <c r="V364" i="12" s="1"/>
  <c r="T363" i="12"/>
  <c r="U363" i="12" s="1"/>
  <c r="T362" i="12"/>
  <c r="T361" i="12"/>
  <c r="V361" i="12" s="1"/>
  <c r="T360" i="12"/>
  <c r="V360" i="12" s="1"/>
  <c r="T359" i="12"/>
  <c r="T358" i="12"/>
  <c r="V358" i="12" s="1"/>
  <c r="T357" i="12"/>
  <c r="U357" i="12" s="1"/>
  <c r="T356" i="12"/>
  <c r="U356" i="12" s="1"/>
  <c r="T355" i="12"/>
  <c r="T354" i="12"/>
  <c r="T353" i="12"/>
  <c r="T352" i="12"/>
  <c r="V352" i="12" s="1"/>
  <c r="T351" i="12"/>
  <c r="V351" i="12" s="1"/>
  <c r="T350" i="12"/>
  <c r="U350" i="12" s="1"/>
  <c r="T349" i="12"/>
  <c r="U349" i="12" s="1"/>
  <c r="T348" i="12"/>
  <c r="V348" i="12" s="1"/>
  <c r="T347" i="12"/>
  <c r="U347" i="12" s="1"/>
  <c r="T346" i="12"/>
  <c r="T345" i="12"/>
  <c r="V345" i="12" s="1"/>
  <c r="T344" i="12"/>
  <c r="V344" i="12" s="1"/>
  <c r="T343" i="12"/>
  <c r="V343" i="12" s="1"/>
  <c r="T342" i="12"/>
  <c r="V342" i="12" s="1"/>
  <c r="T341" i="12"/>
  <c r="T340" i="12"/>
  <c r="T339" i="12"/>
  <c r="U339" i="12" s="1"/>
  <c r="T338" i="12"/>
  <c r="T337" i="12"/>
  <c r="T336" i="12"/>
  <c r="T335" i="12"/>
  <c r="T334" i="12"/>
  <c r="V334" i="12" s="1"/>
  <c r="T333" i="12"/>
  <c r="T332" i="12"/>
  <c r="U332" i="12" s="1"/>
  <c r="T331" i="12"/>
  <c r="U331" i="12" s="1"/>
  <c r="T330" i="12"/>
  <c r="T329" i="12"/>
  <c r="V329" i="12" s="1"/>
  <c r="T328" i="12"/>
  <c r="U328" i="12" s="1"/>
  <c r="T327" i="12"/>
  <c r="V327" i="12" s="1"/>
  <c r="T326" i="12"/>
  <c r="T325" i="12"/>
  <c r="V325" i="12" s="1"/>
  <c r="T324" i="12"/>
  <c r="T323" i="12"/>
  <c r="U323" i="12" s="1"/>
  <c r="T322" i="12"/>
  <c r="T321" i="12"/>
  <c r="T320" i="12"/>
  <c r="T319" i="12"/>
  <c r="V319" i="12" s="1"/>
  <c r="T318" i="12"/>
  <c r="V318" i="12" s="1"/>
  <c r="T317" i="12"/>
  <c r="U317" i="12" s="1"/>
  <c r="T316" i="12"/>
  <c r="U316" i="12" s="1"/>
  <c r="T315" i="12"/>
  <c r="V315" i="12" s="1"/>
  <c r="T314" i="12"/>
  <c r="T313" i="12"/>
  <c r="U313" i="12" s="1"/>
  <c r="T312" i="12"/>
  <c r="U312" i="12" s="1"/>
  <c r="T311" i="12"/>
  <c r="V311" i="12" s="1"/>
  <c r="T310" i="12"/>
  <c r="U310" i="12" s="1"/>
  <c r="T309" i="12"/>
  <c r="V309" i="12" s="1"/>
  <c r="T308" i="12"/>
  <c r="T307" i="12"/>
  <c r="T306" i="12"/>
  <c r="U306" i="12" s="1"/>
  <c r="T305" i="12"/>
  <c r="U305" i="12" s="1"/>
  <c r="T304" i="12"/>
  <c r="V304" i="12" s="1"/>
  <c r="T303" i="12"/>
  <c r="T302" i="12"/>
  <c r="T301" i="12"/>
  <c r="V301" i="12" s="1"/>
  <c r="T300" i="12"/>
  <c r="V300" i="12" s="1"/>
  <c r="T299" i="12"/>
  <c r="U299" i="12" s="1"/>
  <c r="T298" i="12"/>
  <c r="U298" i="12" s="1"/>
  <c r="T297" i="12"/>
  <c r="V297" i="12" s="1"/>
  <c r="T296" i="12"/>
  <c r="T295" i="12"/>
  <c r="V295" i="12" s="1"/>
  <c r="T294" i="12"/>
  <c r="V294" i="12" s="1"/>
  <c r="T293" i="12"/>
  <c r="T292" i="12"/>
  <c r="V292" i="12" s="1"/>
  <c r="T291" i="12"/>
  <c r="T290" i="12"/>
  <c r="V290" i="12" s="1"/>
  <c r="T289" i="12"/>
  <c r="U289" i="12" s="1"/>
  <c r="T288" i="12"/>
  <c r="U288" i="12" s="1"/>
  <c r="T287" i="12"/>
  <c r="U287" i="12" s="1"/>
  <c r="T286" i="12"/>
  <c r="V286" i="12" s="1"/>
  <c r="T285" i="12"/>
  <c r="V285" i="12" s="1"/>
  <c r="T284" i="12"/>
  <c r="V284" i="12" s="1"/>
  <c r="T283" i="12"/>
  <c r="U283" i="12" s="1"/>
  <c r="T282" i="12"/>
  <c r="T281" i="12"/>
  <c r="U281" i="12" s="1"/>
  <c r="T280" i="12"/>
  <c r="U280" i="12" s="1"/>
  <c r="T279" i="12"/>
  <c r="V279" i="12" s="1"/>
  <c r="T278" i="12"/>
  <c r="T277" i="12"/>
  <c r="T276" i="12"/>
  <c r="U276" i="12" s="1"/>
  <c r="T275" i="12"/>
  <c r="U275" i="12" s="1"/>
  <c r="T274" i="12"/>
  <c r="T273" i="12"/>
  <c r="V273" i="12" s="1"/>
  <c r="T272" i="12"/>
  <c r="T271" i="12"/>
  <c r="T270" i="12"/>
  <c r="T269" i="12"/>
  <c r="V269" i="12" s="1"/>
  <c r="T268" i="12"/>
  <c r="U268" i="12" s="1"/>
  <c r="T267" i="12"/>
  <c r="V267" i="12" s="1"/>
  <c r="T266" i="12"/>
  <c r="U266" i="12" s="1"/>
  <c r="T265" i="12"/>
  <c r="V265" i="12" s="1"/>
  <c r="T264" i="12"/>
  <c r="T263" i="12"/>
  <c r="V263" i="12" s="1"/>
  <c r="T262" i="12"/>
  <c r="U262" i="12" s="1"/>
  <c r="T261" i="12"/>
  <c r="V261" i="12" s="1"/>
  <c r="T260" i="12"/>
  <c r="T259" i="12"/>
  <c r="T258" i="12"/>
  <c r="V258" i="12" s="1"/>
  <c r="T257" i="12"/>
  <c r="T256" i="12"/>
  <c r="T255" i="12"/>
  <c r="U255" i="12" s="1"/>
  <c r="T254" i="12"/>
  <c r="U254" i="12" s="1"/>
  <c r="T253" i="12"/>
  <c r="V253" i="12" s="1"/>
  <c r="T252" i="12"/>
  <c r="V252" i="12" s="1"/>
  <c r="T251" i="12"/>
  <c r="V251" i="12" s="1"/>
  <c r="T250" i="12"/>
  <c r="V250" i="12" s="1"/>
  <c r="T249" i="12"/>
  <c r="U249" i="12" s="1"/>
  <c r="T248" i="12"/>
  <c r="U248" i="12" s="1"/>
  <c r="T247" i="12"/>
  <c r="V247" i="12" s="1"/>
  <c r="T246" i="12"/>
  <c r="U246" i="12" s="1"/>
  <c r="T245" i="12"/>
  <c r="V245" i="12" s="1"/>
  <c r="T244" i="12"/>
  <c r="U244" i="12" s="1"/>
  <c r="T243" i="12"/>
  <c r="U243" i="12" s="1"/>
  <c r="T242" i="12"/>
  <c r="T241" i="12"/>
  <c r="V241" i="12" s="1"/>
  <c r="T240" i="12"/>
  <c r="U240" i="12" s="1"/>
  <c r="T239" i="12"/>
  <c r="V239" i="12" s="1"/>
  <c r="T238" i="12"/>
  <c r="T237" i="12"/>
  <c r="V237" i="12" s="1"/>
  <c r="T236" i="12"/>
  <c r="V236" i="12" s="1"/>
  <c r="T235" i="12"/>
  <c r="V235" i="12" s="1"/>
  <c r="T234" i="12"/>
  <c r="T233" i="12"/>
  <c r="V233" i="12" s="1"/>
  <c r="T232" i="12"/>
  <c r="T231" i="12"/>
  <c r="V231" i="12" s="1"/>
  <c r="T230" i="12"/>
  <c r="V230" i="12" s="1"/>
  <c r="T229" i="12"/>
  <c r="V229" i="12" s="1"/>
  <c r="T228" i="12"/>
  <c r="V228" i="12" s="1"/>
  <c r="T227" i="12"/>
  <c r="T226" i="12"/>
  <c r="V226" i="12" s="1"/>
  <c r="T225" i="12"/>
  <c r="V225" i="12" s="1"/>
  <c r="T224" i="12"/>
  <c r="T223" i="12"/>
  <c r="U223" i="12" s="1"/>
  <c r="T222" i="12"/>
  <c r="V222" i="12" s="1"/>
  <c r="T221" i="12"/>
  <c r="T220" i="12"/>
  <c r="V220" i="12" s="1"/>
  <c r="T219" i="12"/>
  <c r="U219" i="12" s="1"/>
  <c r="T218" i="12"/>
  <c r="V218" i="12" s="1"/>
  <c r="T217" i="12"/>
  <c r="V217" i="12" s="1"/>
  <c r="T216" i="12"/>
  <c r="T215" i="12"/>
  <c r="T214" i="12"/>
  <c r="T213" i="12"/>
  <c r="T212" i="12"/>
  <c r="T211" i="12"/>
  <c r="U211" i="12" s="1"/>
  <c r="T210" i="12"/>
  <c r="T209" i="12"/>
  <c r="V209" i="12" s="1"/>
  <c r="T208" i="12"/>
  <c r="T207" i="12"/>
  <c r="U207" i="12" s="1"/>
  <c r="T206" i="12"/>
  <c r="T205" i="12"/>
  <c r="V205" i="12" s="1"/>
  <c r="T204" i="12"/>
  <c r="V204" i="12" s="1"/>
  <c r="T203" i="12"/>
  <c r="V203" i="12" s="1"/>
  <c r="T202" i="12"/>
  <c r="T201" i="12"/>
  <c r="U201" i="12" s="1"/>
  <c r="T200" i="12"/>
  <c r="U200" i="12" s="1"/>
  <c r="T199" i="12"/>
  <c r="V199" i="12" s="1"/>
  <c r="T198" i="12"/>
  <c r="U198" i="12" s="1"/>
  <c r="T197" i="12"/>
  <c r="V197" i="12" s="1"/>
  <c r="T196" i="12"/>
  <c r="U196" i="12" s="1"/>
  <c r="T195" i="12"/>
  <c r="V195" i="12" s="1"/>
  <c r="T194" i="12"/>
  <c r="V194" i="12" s="1"/>
  <c r="T193" i="12"/>
  <c r="V193" i="12" s="1"/>
  <c r="T192" i="12"/>
  <c r="U192" i="12" s="1"/>
  <c r="T191" i="12"/>
  <c r="V191" i="12" s="1"/>
  <c r="T190" i="12"/>
  <c r="U190" i="12" s="1"/>
  <c r="T189" i="12"/>
  <c r="V189" i="12" s="1"/>
  <c r="T188" i="12"/>
  <c r="T187" i="12"/>
  <c r="V187" i="12" s="1"/>
  <c r="T186" i="12"/>
  <c r="T185" i="12"/>
  <c r="T184" i="12"/>
  <c r="T183" i="12"/>
  <c r="V183" i="12" s="1"/>
  <c r="T182" i="12"/>
  <c r="T181" i="12"/>
  <c r="U181" i="12" s="1"/>
  <c r="T180" i="12"/>
  <c r="U180" i="12" s="1"/>
  <c r="T179" i="12"/>
  <c r="V179" i="12" s="1"/>
  <c r="T178" i="12"/>
  <c r="V178" i="12" s="1"/>
  <c r="T177" i="12"/>
  <c r="U177" i="12" s="1"/>
  <c r="T176" i="12"/>
  <c r="U176" i="12" s="1"/>
  <c r="T175" i="12"/>
  <c r="U175" i="12" s="1"/>
  <c r="T174" i="12"/>
  <c r="T173" i="12"/>
  <c r="V173" i="12" s="1"/>
  <c r="T172" i="12"/>
  <c r="T171" i="12"/>
  <c r="T170" i="12"/>
  <c r="U170" i="12" s="1"/>
  <c r="T169" i="12"/>
  <c r="U169" i="12" s="1"/>
  <c r="T168" i="12"/>
  <c r="V168" i="12" s="1"/>
  <c r="T167" i="12"/>
  <c r="T166" i="12"/>
  <c r="T165" i="12"/>
  <c r="U165" i="12" s="1"/>
  <c r="T164" i="12"/>
  <c r="U164" i="12" s="1"/>
  <c r="T163" i="12"/>
  <c r="V163" i="12" s="1"/>
  <c r="T162" i="12"/>
  <c r="T161" i="12"/>
  <c r="V161" i="12" s="1"/>
  <c r="T160" i="12"/>
  <c r="V160" i="12" s="1"/>
  <c r="T159" i="12"/>
  <c r="V159" i="12" s="1"/>
  <c r="T158" i="12"/>
  <c r="T157" i="12"/>
  <c r="T156" i="12"/>
  <c r="U156" i="12" s="1"/>
  <c r="T155" i="12"/>
  <c r="T154" i="12"/>
  <c r="T153" i="12"/>
  <c r="V153" i="12" s="1"/>
  <c r="T152" i="12"/>
  <c r="V152" i="12" s="1"/>
  <c r="T151" i="12"/>
  <c r="V151" i="12" s="1"/>
  <c r="T150" i="12"/>
  <c r="T149" i="12"/>
  <c r="V149" i="12" s="1"/>
  <c r="T148" i="12"/>
  <c r="T147" i="12"/>
  <c r="V147" i="12" s="1"/>
  <c r="T146" i="12"/>
  <c r="V146" i="12" s="1"/>
  <c r="T145" i="12"/>
  <c r="V145" i="12" s="1"/>
  <c r="T144" i="12"/>
  <c r="T143" i="12"/>
  <c r="V143" i="12" s="1"/>
  <c r="T142" i="12"/>
  <c r="T141" i="12"/>
  <c r="V141" i="12" s="1"/>
  <c r="T140" i="12"/>
  <c r="T139" i="12"/>
  <c r="V139" i="12" s="1"/>
  <c r="T138" i="12"/>
  <c r="U138" i="12" s="1"/>
  <c r="T137" i="12"/>
  <c r="V137" i="12" s="1"/>
  <c r="T136" i="12"/>
  <c r="U136" i="12" s="1"/>
  <c r="T135" i="12"/>
  <c r="T134" i="12"/>
  <c r="T133" i="12"/>
  <c r="V133" i="12" s="1"/>
  <c r="T132" i="12"/>
  <c r="T131" i="12"/>
  <c r="U131" i="12" s="1"/>
  <c r="T130" i="12"/>
  <c r="T129" i="12"/>
  <c r="V129" i="12" s="1"/>
  <c r="T128" i="12"/>
  <c r="U128" i="12" s="1"/>
  <c r="T127" i="12"/>
  <c r="V127" i="12" s="1"/>
  <c r="T126" i="12"/>
  <c r="V126" i="12" s="1"/>
  <c r="T125" i="12"/>
  <c r="T124" i="12"/>
  <c r="T123" i="12"/>
  <c r="V123" i="12" s="1"/>
  <c r="T122" i="12"/>
  <c r="T121" i="12"/>
  <c r="V121" i="12" s="1"/>
  <c r="T120" i="12"/>
  <c r="U120" i="12" s="1"/>
  <c r="T119" i="12"/>
  <c r="T118" i="12"/>
  <c r="V118" i="12" s="1"/>
  <c r="T117" i="12"/>
  <c r="V117" i="12" s="1"/>
  <c r="T116" i="12"/>
  <c r="V116" i="12" s="1"/>
  <c r="T115" i="12"/>
  <c r="U115" i="12" s="1"/>
  <c r="T114" i="12"/>
  <c r="T113" i="12"/>
  <c r="T112" i="12"/>
  <c r="U112" i="12" s="1"/>
  <c r="T111" i="12"/>
  <c r="V111" i="12" s="1"/>
  <c r="T110" i="12"/>
  <c r="V110" i="12" s="1"/>
  <c r="T109" i="12"/>
  <c r="V109" i="12" s="1"/>
  <c r="T108" i="12"/>
  <c r="T107" i="12"/>
  <c r="V107" i="12" s="1"/>
  <c r="T106" i="12"/>
  <c r="T105" i="12"/>
  <c r="U105" i="12" s="1"/>
  <c r="T104" i="12"/>
  <c r="T103" i="12"/>
  <c r="T102" i="12"/>
  <c r="V102" i="12" s="1"/>
  <c r="T101" i="12"/>
  <c r="T100" i="12"/>
  <c r="U100" i="12" s="1"/>
  <c r="T99" i="12"/>
  <c r="V99" i="12" s="1"/>
  <c r="T98" i="12"/>
  <c r="T97" i="12"/>
  <c r="V97" i="12" s="1"/>
  <c r="T96" i="12"/>
  <c r="U96" i="12" s="1"/>
  <c r="T95" i="12"/>
  <c r="V95" i="12" s="1"/>
  <c r="T94" i="12"/>
  <c r="V94" i="12" s="1"/>
  <c r="T93" i="12"/>
  <c r="U93" i="12" s="1"/>
  <c r="T92" i="12"/>
  <c r="T91" i="12"/>
  <c r="V91" i="12" s="1"/>
  <c r="T90" i="12"/>
  <c r="T89" i="12"/>
  <c r="V89" i="12" s="1"/>
  <c r="T88" i="12"/>
  <c r="U88" i="12" s="1"/>
  <c r="T87" i="12"/>
  <c r="T86" i="12"/>
  <c r="V86" i="12" s="1"/>
  <c r="T85" i="12"/>
  <c r="V85" i="12" s="1"/>
  <c r="T84" i="12"/>
  <c r="T83" i="12"/>
  <c r="U83" i="12" s="1"/>
  <c r="T82" i="12"/>
  <c r="T81" i="12"/>
  <c r="T80" i="12"/>
  <c r="U80" i="12" s="1"/>
  <c r="T79" i="12"/>
  <c r="V79" i="12" s="1"/>
  <c r="T78" i="12"/>
  <c r="U78" i="12" s="1"/>
  <c r="T77" i="12"/>
  <c r="U77" i="12" s="1"/>
  <c r="T76" i="12"/>
  <c r="V76" i="12" s="1"/>
  <c r="T75" i="12"/>
  <c r="T74" i="12"/>
  <c r="U74" i="12" s="1"/>
  <c r="T73" i="12"/>
  <c r="V73" i="12" s="1"/>
  <c r="T72" i="12"/>
  <c r="U72" i="12" s="1"/>
  <c r="T71" i="12"/>
  <c r="T70" i="12"/>
  <c r="V70" i="12" s="1"/>
  <c r="T69" i="12"/>
  <c r="V69" i="12" s="1"/>
  <c r="T68" i="12"/>
  <c r="U68" i="12" s="1"/>
  <c r="T67" i="12"/>
  <c r="U67" i="12" s="1"/>
  <c r="T66" i="12"/>
  <c r="U66" i="12" s="1"/>
  <c r="T65" i="12"/>
  <c r="U65" i="12" s="1"/>
  <c r="T64" i="12"/>
  <c r="T63" i="12"/>
  <c r="V63" i="12" s="1"/>
  <c r="T62" i="12"/>
  <c r="U62" i="12" s="1"/>
  <c r="T61" i="12"/>
  <c r="U61" i="12" s="1"/>
  <c r="T60" i="12"/>
  <c r="V60" i="12" s="1"/>
  <c r="T59" i="12"/>
  <c r="V59" i="12" s="1"/>
  <c r="T58" i="12"/>
  <c r="T57" i="12"/>
  <c r="T56" i="12"/>
  <c r="T55" i="12"/>
  <c r="T54" i="12"/>
  <c r="U54" i="12" s="1"/>
  <c r="T53" i="12"/>
  <c r="U53" i="12" s="1"/>
  <c r="T52" i="12"/>
  <c r="U52" i="12" s="1"/>
  <c r="T51" i="12"/>
  <c r="T50" i="12"/>
  <c r="T49" i="12"/>
  <c r="V49" i="12" s="1"/>
  <c r="T48" i="12"/>
  <c r="U48" i="12" s="1"/>
  <c r="T47" i="12"/>
  <c r="V47" i="12" s="1"/>
  <c r="T46" i="12"/>
  <c r="U46" i="12" s="1"/>
  <c r="T45" i="12"/>
  <c r="U45" i="12" s="1"/>
  <c r="T44" i="12"/>
  <c r="V44" i="12" s="1"/>
  <c r="T43" i="12"/>
  <c r="V43" i="12" s="1"/>
  <c r="T42" i="12"/>
  <c r="V42" i="12" s="1"/>
  <c r="T41" i="12"/>
  <c r="T40" i="12"/>
  <c r="T39" i="12"/>
  <c r="V39" i="12" s="1"/>
  <c r="T38" i="12"/>
  <c r="U38" i="12" s="1"/>
  <c r="T37" i="12"/>
  <c r="U37" i="12" s="1"/>
  <c r="T36" i="12"/>
  <c r="U36" i="12" s="1"/>
  <c r="T35" i="12"/>
  <c r="V35" i="12" s="1"/>
  <c r="T34" i="12"/>
  <c r="V34" i="12" s="1"/>
  <c r="T33" i="12"/>
  <c r="T32" i="12"/>
  <c r="T31" i="12"/>
  <c r="V31" i="12" s="1"/>
  <c r="T30" i="12"/>
  <c r="V30" i="12" s="1"/>
  <c r="T29" i="12"/>
  <c r="U29" i="12" s="1"/>
  <c r="T28" i="12"/>
  <c r="V28" i="12" s="1"/>
  <c r="T27" i="12"/>
  <c r="U27" i="12" s="1"/>
  <c r="T26" i="12"/>
  <c r="U26" i="12" s="1"/>
  <c r="T25" i="12"/>
  <c r="T24" i="12"/>
  <c r="V24" i="12" s="1"/>
  <c r="T23" i="12"/>
  <c r="U23" i="12" s="1"/>
  <c r="T22" i="12"/>
  <c r="V22" i="12" s="1"/>
  <c r="T21" i="12"/>
  <c r="V21" i="12" s="1"/>
  <c r="T20" i="12"/>
  <c r="V20" i="12" s="1"/>
  <c r="T19" i="12"/>
  <c r="U19" i="12" s="1"/>
  <c r="T18" i="12"/>
  <c r="U18" i="12" s="1"/>
  <c r="T17" i="12"/>
  <c r="V17" i="12" s="1"/>
  <c r="T16" i="12"/>
  <c r="V16" i="12" s="1"/>
  <c r="T15" i="12"/>
  <c r="U15" i="12" s="1"/>
  <c r="T13" i="12"/>
  <c r="V13" i="12" s="1"/>
  <c r="T12" i="12"/>
  <c r="U12" i="12" s="1"/>
  <c r="T11" i="12"/>
  <c r="V11" i="12" s="1"/>
  <c r="T10" i="12"/>
  <c r="U10" i="12" s="1"/>
  <c r="T9" i="12"/>
  <c r="U9" i="12" s="1"/>
  <c r="T8" i="12"/>
  <c r="T7" i="12"/>
  <c r="BA123" i="12" l="1"/>
  <c r="BC369" i="12"/>
  <c r="BA205" i="12"/>
  <c r="BC284" i="12"/>
  <c r="V7" i="12"/>
  <c r="U7" i="12"/>
  <c r="BK91" i="12"/>
  <c r="BK112" i="12"/>
  <c r="BI205" i="12"/>
  <c r="BK158" i="12"/>
  <c r="BI29" i="12"/>
  <c r="BL161" i="12"/>
  <c r="BK139" i="12"/>
  <c r="BM308" i="12"/>
  <c r="BJ64" i="12"/>
  <c r="BH69" i="12"/>
  <c r="BL38" i="12"/>
  <c r="U273" i="12"/>
  <c r="BM236" i="12"/>
  <c r="BJ257" i="12"/>
  <c r="U203" i="12"/>
  <c r="BM56" i="12"/>
  <c r="BL165" i="12"/>
  <c r="BG280" i="12"/>
  <c r="BF253" i="12"/>
  <c r="BM253" i="12"/>
  <c r="BG271" i="12"/>
  <c r="BK289" i="12"/>
  <c r="BM111" i="12"/>
  <c r="BL182" i="12"/>
  <c r="BI310" i="12"/>
  <c r="V177" i="12"/>
  <c r="V169" i="12"/>
  <c r="V281" i="12"/>
  <c r="V356" i="12"/>
  <c r="BJ84" i="12"/>
  <c r="BM132" i="12"/>
  <c r="BK227" i="12"/>
  <c r="BG37" i="12"/>
  <c r="BK120" i="12"/>
  <c r="BG8" i="12"/>
  <c r="BK37" i="12"/>
  <c r="BK75" i="12"/>
  <c r="BJ80" i="12"/>
  <c r="BI111" i="12"/>
  <c r="BM148" i="12"/>
  <c r="BM207" i="12"/>
  <c r="BM238" i="12"/>
  <c r="BG289" i="12"/>
  <c r="BM325" i="12"/>
  <c r="BJ111" i="12"/>
  <c r="BM69" i="12"/>
  <c r="BL82" i="12"/>
  <c r="BM131" i="12"/>
  <c r="BH295" i="12"/>
  <c r="BK351" i="12"/>
  <c r="BG367" i="12"/>
  <c r="BK273" i="12"/>
  <c r="BM336" i="12"/>
  <c r="BI367" i="12"/>
  <c r="BM124" i="12"/>
  <c r="BM200" i="12"/>
  <c r="BL209" i="12"/>
  <c r="BG262" i="12"/>
  <c r="BL317" i="12"/>
  <c r="BK346" i="12"/>
  <c r="BF36" i="12"/>
  <c r="BH45" i="12"/>
  <c r="BM117" i="12"/>
  <c r="BM164" i="12"/>
  <c r="BG202" i="12"/>
  <c r="BA202" i="12" s="1"/>
  <c r="BJ238" i="12"/>
  <c r="BF257" i="12"/>
  <c r="BM262" i="12"/>
  <c r="BF281" i="12"/>
  <c r="BM317" i="12"/>
  <c r="BI117" i="12"/>
  <c r="BF52" i="12"/>
  <c r="BA52" i="12" s="1"/>
  <c r="BJ96" i="12"/>
  <c r="BK30" i="12"/>
  <c r="BM52" i="12"/>
  <c r="BL96" i="12"/>
  <c r="BH111" i="12"/>
  <c r="BJ112" i="12"/>
  <c r="BH124" i="12"/>
  <c r="BK187" i="12"/>
  <c r="BI200" i="12"/>
  <c r="BM203" i="12"/>
  <c r="BG227" i="12"/>
  <c r="BK236" i="12"/>
  <c r="BH239" i="12"/>
  <c r="BM287" i="12"/>
  <c r="BG336" i="12"/>
  <c r="BG351" i="12"/>
  <c r="BJ18" i="12"/>
  <c r="BH53" i="12"/>
  <c r="BM134" i="12"/>
  <c r="BF190" i="12"/>
  <c r="BG246" i="12"/>
  <c r="BI281" i="12"/>
  <c r="BG288" i="12"/>
  <c r="BL53" i="12"/>
  <c r="BL81" i="12"/>
  <c r="BM115" i="12"/>
  <c r="BL127" i="12"/>
  <c r="BM170" i="12"/>
  <c r="BM179" i="12"/>
  <c r="BK190" i="12"/>
  <c r="BM201" i="12"/>
  <c r="BF223" i="12"/>
  <c r="BA223" i="12" s="1"/>
  <c r="BL230" i="12"/>
  <c r="BI352" i="12"/>
  <c r="BH137" i="12"/>
  <c r="BJ161" i="12"/>
  <c r="BI171" i="12"/>
  <c r="BJ198" i="12"/>
  <c r="BG224" i="12"/>
  <c r="BK272" i="12"/>
  <c r="BG275" i="12"/>
  <c r="BI311" i="12"/>
  <c r="BM346" i="12"/>
  <c r="BJ23" i="12"/>
  <c r="BI131" i="12"/>
  <c r="BI132" i="12"/>
  <c r="BK23" i="12"/>
  <c r="BL32" i="12"/>
  <c r="BH56" i="12"/>
  <c r="BL67" i="12"/>
  <c r="BI81" i="12"/>
  <c r="BH90" i="12"/>
  <c r="BM128" i="12"/>
  <c r="BK131" i="12"/>
  <c r="BJ132" i="12"/>
  <c r="BM137" i="12"/>
  <c r="BK161" i="12"/>
  <c r="BH168" i="12"/>
  <c r="BL171" i="12"/>
  <c r="BM198" i="12"/>
  <c r="BM208" i="12"/>
  <c r="BL219" i="12"/>
  <c r="BI224" i="12"/>
  <c r="BF238" i="12"/>
  <c r="BK241" i="12"/>
  <c r="BL272" i="12"/>
  <c r="BH275" i="12"/>
  <c r="BM311" i="12"/>
  <c r="BG320" i="12"/>
  <c r="BI348" i="12"/>
  <c r="BG42" i="12"/>
  <c r="BL45" i="12"/>
  <c r="BG77" i="12"/>
  <c r="BG131" i="12"/>
  <c r="BM352" i="12"/>
  <c r="BK45" i="12"/>
  <c r="BM21" i="12"/>
  <c r="BM42" i="12"/>
  <c r="BG59" i="12"/>
  <c r="BM77" i="12"/>
  <c r="BM126" i="12"/>
  <c r="BH131" i="12"/>
  <c r="BH132" i="12"/>
  <c r="BG171" i="12"/>
  <c r="BG198" i="12"/>
  <c r="BF224" i="12"/>
  <c r="BK246" i="12"/>
  <c r="BF275" i="12"/>
  <c r="BJ280" i="12"/>
  <c r="BH12" i="12"/>
  <c r="BJ65" i="12"/>
  <c r="BI286" i="12"/>
  <c r="BH287" i="12"/>
  <c r="BM29" i="12"/>
  <c r="BM30" i="12"/>
  <c r="BL54" i="12"/>
  <c r="BF64" i="12"/>
  <c r="BK65" i="12"/>
  <c r="BG76" i="12"/>
  <c r="BG79" i="12"/>
  <c r="BM100" i="12"/>
  <c r="BJ107" i="12"/>
  <c r="BL123" i="12"/>
  <c r="BK126" i="12"/>
  <c r="BG139" i="12"/>
  <c r="BM144" i="12"/>
  <c r="BF176" i="12"/>
  <c r="BH181" i="12"/>
  <c r="BM182" i="12"/>
  <c r="BG189" i="12"/>
  <c r="BM190" i="12"/>
  <c r="BF200" i="12"/>
  <c r="BA200" i="12" s="1"/>
  <c r="BK201" i="12"/>
  <c r="BC201" i="12" s="1"/>
  <c r="BM202" i="12"/>
  <c r="BM205" i="12"/>
  <c r="BH208" i="12"/>
  <c r="BM228" i="12"/>
  <c r="BH231" i="12"/>
  <c r="BF236" i="12"/>
  <c r="BA236" i="12" s="1"/>
  <c r="BM241" i="12"/>
  <c r="BM246" i="12"/>
  <c r="BH272" i="12"/>
  <c r="BF273" i="12"/>
  <c r="BK286" i="12"/>
  <c r="BI287" i="12"/>
  <c r="BJ288" i="12"/>
  <c r="BM291" i="12"/>
  <c r="BG316" i="12"/>
  <c r="BK335" i="12"/>
  <c r="BM353" i="12"/>
  <c r="BG12" i="12"/>
  <c r="BF208" i="12"/>
  <c r="BJ19" i="12"/>
  <c r="BG53" i="12"/>
  <c r="BI64" i="12"/>
  <c r="BL65" i="12"/>
  <c r="BI73" i="12"/>
  <c r="BM79" i="12"/>
  <c r="BM94" i="12"/>
  <c r="BK107" i="12"/>
  <c r="BL126" i="12"/>
  <c r="BL181" i="12"/>
  <c r="BH200" i="12"/>
  <c r="BL201" i="12"/>
  <c r="BF207" i="12"/>
  <c r="BI208" i="12"/>
  <c r="BJ236" i="12"/>
  <c r="BJ272" i="12"/>
  <c r="BI273" i="12"/>
  <c r="BM286" i="12"/>
  <c r="BK287" i="12"/>
  <c r="BH311" i="12"/>
  <c r="BM335" i="12"/>
  <c r="BM344" i="12"/>
  <c r="BG352" i="12"/>
  <c r="BM368" i="12"/>
  <c r="BF30" i="12"/>
  <c r="BK31" i="12"/>
  <c r="BH36" i="12"/>
  <c r="BL37" i="12"/>
  <c r="BC37" i="12" s="1"/>
  <c r="BJ174" i="12"/>
  <c r="BF195" i="12"/>
  <c r="BL229" i="12"/>
  <c r="BK239" i="12"/>
  <c r="BJ256" i="12"/>
  <c r="BK257" i="12"/>
  <c r="BK280" i="12"/>
  <c r="BJ281" i="12"/>
  <c r="BC281" i="12" s="1"/>
  <c r="BI292" i="12"/>
  <c r="BI301" i="12"/>
  <c r="BH55" i="12"/>
  <c r="BJ88" i="12"/>
  <c r="BL27" i="12"/>
  <c r="BH30" i="12"/>
  <c r="BL31" i="12"/>
  <c r="BM37" i="12"/>
  <c r="BJ58" i="12"/>
  <c r="BI69" i="12"/>
  <c r="BI77" i="12"/>
  <c r="BL88" i="12"/>
  <c r="BF105" i="12"/>
  <c r="BK111" i="12"/>
  <c r="BJ124" i="12"/>
  <c r="BC124" i="12" s="1"/>
  <c r="BJ137" i="12"/>
  <c r="BC137" i="12" s="1"/>
  <c r="BK171" i="12"/>
  <c r="BC171" i="12" s="1"/>
  <c r="BL174" i="12"/>
  <c r="BL185" i="12"/>
  <c r="BJ190" i="12"/>
  <c r="BH195" i="12"/>
  <c r="BL198" i="12"/>
  <c r="BG205" i="12"/>
  <c r="BM229" i="12"/>
  <c r="BL238" i="12"/>
  <c r="BL239" i="12"/>
  <c r="BI246" i="12"/>
  <c r="BG253" i="12"/>
  <c r="BL256" i="12"/>
  <c r="BL257" i="12"/>
  <c r="BH270" i="12"/>
  <c r="BM279" i="12"/>
  <c r="BL280" i="12"/>
  <c r="BM281" i="12"/>
  <c r="BG286" i="12"/>
  <c r="BG287" i="12"/>
  <c r="BA287" i="12" s="1"/>
  <c r="BI289" i="12"/>
  <c r="BM292" i="12"/>
  <c r="BM301" i="12"/>
  <c r="BM320" i="12"/>
  <c r="BM333" i="12"/>
  <c r="BM345" i="12"/>
  <c r="BI335" i="12"/>
  <c r="BI321" i="12"/>
  <c r="BM321" i="12"/>
  <c r="BH106" i="12"/>
  <c r="BM106" i="12"/>
  <c r="BM157" i="12"/>
  <c r="BL157" i="12"/>
  <c r="BG157" i="12"/>
  <c r="BK299" i="12"/>
  <c r="BM299" i="12"/>
  <c r="BJ92" i="12"/>
  <c r="BG92" i="12"/>
  <c r="BF165" i="12"/>
  <c r="BH165" i="12"/>
  <c r="BJ9" i="12"/>
  <c r="BG21" i="12"/>
  <c r="BH22" i="12"/>
  <c r="BJ93" i="12"/>
  <c r="BJ122" i="12"/>
  <c r="BL122" i="12"/>
  <c r="BH122" i="12"/>
  <c r="BF122" i="12"/>
  <c r="BG128" i="12"/>
  <c r="BF141" i="12"/>
  <c r="BL141" i="12"/>
  <c r="BH141" i="12"/>
  <c r="BI149" i="12"/>
  <c r="BM173" i="12"/>
  <c r="BI173" i="12"/>
  <c r="BI179" i="12"/>
  <c r="BK180" i="12"/>
  <c r="BM180" i="12"/>
  <c r="BM192" i="12"/>
  <c r="BH192" i="12"/>
  <c r="BG192" i="12"/>
  <c r="BI197" i="12"/>
  <c r="BF213" i="12"/>
  <c r="BA213" i="12" s="1"/>
  <c r="BL213" i="12"/>
  <c r="BG213" i="12"/>
  <c r="BL216" i="12"/>
  <c r="BM216" i="12"/>
  <c r="BI216" i="12"/>
  <c r="BH216" i="12"/>
  <c r="BF218" i="12"/>
  <c r="BF221" i="12"/>
  <c r="BM221" i="12"/>
  <c r="BL221" i="12"/>
  <c r="BI221" i="12"/>
  <c r="BJ231" i="12"/>
  <c r="BI231" i="12"/>
  <c r="BG231" i="12"/>
  <c r="BF231" i="12"/>
  <c r="BA231" i="12" s="1"/>
  <c r="BG255" i="12"/>
  <c r="BM255" i="12"/>
  <c r="BJ255" i="12"/>
  <c r="BH255" i="12"/>
  <c r="BM270" i="12"/>
  <c r="BI290" i="12"/>
  <c r="BM328" i="12"/>
  <c r="BK85" i="12"/>
  <c r="BM85" i="12"/>
  <c r="BG85" i="12"/>
  <c r="BJ155" i="12"/>
  <c r="BL155" i="12"/>
  <c r="BI155" i="12"/>
  <c r="BG155" i="12"/>
  <c r="BI87" i="12"/>
  <c r="BK87" i="12"/>
  <c r="BC87" i="12" s="1"/>
  <c r="BM136" i="12"/>
  <c r="BH136" i="12"/>
  <c r="BM254" i="12"/>
  <c r="BK254" i="12"/>
  <c r="BL17" i="12"/>
  <c r="BM17" i="12"/>
  <c r="BG98" i="12"/>
  <c r="BM98" i="12"/>
  <c r="BF98" i="12"/>
  <c r="BA98" i="12" s="1"/>
  <c r="BL145" i="12"/>
  <c r="BK145" i="12"/>
  <c r="BJ39" i="12"/>
  <c r="BH39" i="12"/>
  <c r="BG82" i="12"/>
  <c r="BI104" i="12"/>
  <c r="BM104" i="12"/>
  <c r="BK104" i="12"/>
  <c r="BH116" i="12"/>
  <c r="BM116" i="12"/>
  <c r="BK129" i="12"/>
  <c r="BM129" i="12"/>
  <c r="BK155" i="12"/>
  <c r="BF166" i="12"/>
  <c r="BK9" i="12"/>
  <c r="BM25" i="12"/>
  <c r="BF25" i="12"/>
  <c r="BA25" i="12" s="1"/>
  <c r="BK27" i="12"/>
  <c r="BJ31" i="12"/>
  <c r="BJ55" i="12"/>
  <c r="BI55" i="12"/>
  <c r="BF55" i="12"/>
  <c r="BF72" i="12"/>
  <c r="BM72" i="12"/>
  <c r="BI85" i="12"/>
  <c r="BF90" i="12"/>
  <c r="BK99" i="12"/>
  <c r="BM99" i="12"/>
  <c r="BI106" i="12"/>
  <c r="BH134" i="12"/>
  <c r="BK134" i="12"/>
  <c r="BG136" i="12"/>
  <c r="BM140" i="12"/>
  <c r="BI143" i="12"/>
  <c r="BK146" i="12"/>
  <c r="BM146" i="12"/>
  <c r="BF146" i="12"/>
  <c r="BH148" i="12"/>
  <c r="BG154" i="12"/>
  <c r="BM155" i="12"/>
  <c r="BG165" i="12"/>
  <c r="BL206" i="12"/>
  <c r="BM218" i="12"/>
  <c r="BG259" i="12"/>
  <c r="BK259" i="12"/>
  <c r="BF259" i="12"/>
  <c r="BF149" i="12"/>
  <c r="BH149" i="12"/>
  <c r="BK20" i="12"/>
  <c r="BL20" i="12"/>
  <c r="BL66" i="12"/>
  <c r="BF66" i="12"/>
  <c r="BJ179" i="12"/>
  <c r="BK179" i="12"/>
  <c r="BH179" i="12"/>
  <c r="BG179" i="12"/>
  <c r="BF179" i="12"/>
  <c r="BA179" i="12" s="1"/>
  <c r="BK315" i="12"/>
  <c r="BM315" i="12"/>
  <c r="BJ193" i="12"/>
  <c r="BL193" i="12"/>
  <c r="BK193" i="12"/>
  <c r="BF39" i="12"/>
  <c r="BM68" i="12"/>
  <c r="BI68" i="12"/>
  <c r="BJ139" i="12"/>
  <c r="BM139" i="12"/>
  <c r="BL151" i="12"/>
  <c r="BM151" i="12"/>
  <c r="BF151" i="12"/>
  <c r="BJ214" i="12"/>
  <c r="BF214" i="12"/>
  <c r="BM222" i="12"/>
  <c r="BL222" i="12"/>
  <c r="BI222" i="12"/>
  <c r="BI294" i="12"/>
  <c r="BK294" i="12"/>
  <c r="BI329" i="12"/>
  <c r="BM329" i="12"/>
  <c r="BK354" i="12"/>
  <c r="BM354" i="12"/>
  <c r="BF22" i="12"/>
  <c r="BI22" i="12"/>
  <c r="BF197" i="12"/>
  <c r="BL197" i="12"/>
  <c r="BH197" i="12"/>
  <c r="BG197" i="12"/>
  <c r="BF82" i="12"/>
  <c r="BM82" i="12"/>
  <c r="BI101" i="12"/>
  <c r="BJ101" i="12"/>
  <c r="BH128" i="12"/>
  <c r="BF128" i="12"/>
  <c r="BA128" i="12" s="1"/>
  <c r="BM220" i="12"/>
  <c r="BK220" i="12"/>
  <c r="BJ220" i="12"/>
  <c r="BK318" i="12"/>
  <c r="BM318" i="12"/>
  <c r="BK349" i="12"/>
  <c r="BI349" i="12"/>
  <c r="BL57" i="12"/>
  <c r="BM57" i="12"/>
  <c r="BH57" i="12"/>
  <c r="BG95" i="12"/>
  <c r="BM95" i="12"/>
  <c r="BH95" i="12"/>
  <c r="BK196" i="12"/>
  <c r="BM196" i="12"/>
  <c r="BL242" i="12"/>
  <c r="BM242" i="12"/>
  <c r="BI242" i="12"/>
  <c r="BF242" i="12"/>
  <c r="BA242" i="12" s="1"/>
  <c r="BI337" i="12"/>
  <c r="BM337" i="12"/>
  <c r="BG122" i="12"/>
  <c r="BM142" i="12"/>
  <c r="BJ142" i="12"/>
  <c r="BH182" i="12"/>
  <c r="BK182" i="12"/>
  <c r="BC182" i="12" s="1"/>
  <c r="BI182" i="12"/>
  <c r="BG182" i="12"/>
  <c r="BF182" i="12"/>
  <c r="BK7" i="12"/>
  <c r="BL7" i="12"/>
  <c r="BF12" i="12"/>
  <c r="BJ13" i="12"/>
  <c r="BH13" i="12"/>
  <c r="BK19" i="12"/>
  <c r="BI39" i="12"/>
  <c r="BF45" i="12"/>
  <c r="BA45" i="12" s="1"/>
  <c r="BI45" i="12"/>
  <c r="BG45" i="12"/>
  <c r="BH47" i="12"/>
  <c r="BM108" i="12"/>
  <c r="BH108" i="12"/>
  <c r="BM110" i="12"/>
  <c r="BI122" i="12"/>
  <c r="BI134" i="12"/>
  <c r="BI141" i="12"/>
  <c r="BF150" i="12"/>
  <c r="BF155" i="12"/>
  <c r="BI167" i="12"/>
  <c r="BM167" i="12"/>
  <c r="BK170" i="12"/>
  <c r="BF170" i="12"/>
  <c r="BM184" i="12"/>
  <c r="BI184" i="12"/>
  <c r="BH184" i="12"/>
  <c r="BK195" i="12"/>
  <c r="BL199" i="12"/>
  <c r="BH213" i="12"/>
  <c r="BF216" i="12"/>
  <c r="BL231" i="12"/>
  <c r="BL234" i="12"/>
  <c r="BJ234" i="12"/>
  <c r="BK309" i="12"/>
  <c r="BM309" i="12"/>
  <c r="BL309" i="12"/>
  <c r="BG309" i="12"/>
  <c r="BK358" i="12"/>
  <c r="BM358" i="12"/>
  <c r="BM166" i="12"/>
  <c r="BJ166" i="12"/>
  <c r="BL21" i="12"/>
  <c r="BI21" i="12"/>
  <c r="BF191" i="12"/>
  <c r="BL191" i="12"/>
  <c r="BI74" i="12"/>
  <c r="BA74" i="12" s="1"/>
  <c r="BL74" i="12"/>
  <c r="BJ229" i="12"/>
  <c r="BK229" i="12"/>
  <c r="BG229" i="12"/>
  <c r="BM283" i="12"/>
  <c r="BF283" i="12"/>
  <c r="BI9" i="12"/>
  <c r="BF21" i="12"/>
  <c r="BA21" i="12" s="1"/>
  <c r="BG22" i="12"/>
  <c r="BM39" i="12"/>
  <c r="BI47" i="12"/>
  <c r="BK64" i="12"/>
  <c r="BG64" i="12"/>
  <c r="BM64" i="12"/>
  <c r="BM76" i="12"/>
  <c r="BJ76" i="12"/>
  <c r="BK83" i="12"/>
  <c r="BL104" i="12"/>
  <c r="BF112" i="12"/>
  <c r="BI112" i="12"/>
  <c r="BM112" i="12"/>
  <c r="BM122" i="12"/>
  <c r="BL129" i="12"/>
  <c r="BM141" i="12"/>
  <c r="BG149" i="12"/>
  <c r="BM150" i="12"/>
  <c r="BH155" i="12"/>
  <c r="BH156" i="12"/>
  <c r="BM156" i="12"/>
  <c r="BJ156" i="12"/>
  <c r="BK169" i="12"/>
  <c r="BL173" i="12"/>
  <c r="BK174" i="12"/>
  <c r="BI174" i="12"/>
  <c r="BF174" i="12"/>
  <c r="BJ180" i="12"/>
  <c r="BI192" i="12"/>
  <c r="BM199" i="12"/>
  <c r="BM213" i="12"/>
  <c r="BG216" i="12"/>
  <c r="BG221" i="12"/>
  <c r="BK256" i="12"/>
  <c r="BI256" i="12"/>
  <c r="BH256" i="12"/>
  <c r="BK271" i="12"/>
  <c r="BH271" i="12"/>
  <c r="BI324" i="12"/>
  <c r="BM324" i="12"/>
  <c r="BM350" i="12"/>
  <c r="BK350" i="12"/>
  <c r="BF56" i="12"/>
  <c r="BF79" i="12"/>
  <c r="BI137" i="12"/>
  <c r="BM161" i="12"/>
  <c r="BM168" i="12"/>
  <c r="BM171" i="12"/>
  <c r="BM185" i="12"/>
  <c r="BK188" i="12"/>
  <c r="BK204" i="12"/>
  <c r="BM223" i="12"/>
  <c r="BM224" i="12"/>
  <c r="BM239" i="12"/>
  <c r="BM257" i="12"/>
  <c r="BM272" i="12"/>
  <c r="BM280" i="12"/>
  <c r="BK281" i="12"/>
  <c r="BM288" i="12"/>
  <c r="BM289" i="12"/>
  <c r="BM295" i="12"/>
  <c r="BM310" i="12"/>
  <c r="BM370" i="12"/>
  <c r="BM351" i="12"/>
  <c r="BM361" i="12"/>
  <c r="BK366" i="12"/>
  <c r="BI56" i="12"/>
  <c r="BI67" i="12"/>
  <c r="BJ79" i="12"/>
  <c r="BF111" i="12"/>
  <c r="BK137" i="12"/>
  <c r="BF171" i="12"/>
  <c r="BF198" i="12"/>
  <c r="BA198" i="12" s="1"/>
  <c r="BH262" i="12"/>
  <c r="BG272" i="12"/>
  <c r="BA272" i="12" s="1"/>
  <c r="BI308" i="12"/>
  <c r="BG344" i="12"/>
  <c r="BM369" i="12"/>
  <c r="BI126" i="12"/>
  <c r="BH171" i="12"/>
  <c r="BI190" i="12"/>
  <c r="BI198" i="12"/>
  <c r="BG200" i="12"/>
  <c r="BG238" i="12"/>
  <c r="BF239" i="12"/>
  <c r="BI257" i="12"/>
  <c r="BI272" i="12"/>
  <c r="BI280" i="12"/>
  <c r="BH286" i="12"/>
  <c r="BI368" i="12"/>
  <c r="BK368" i="12"/>
  <c r="BM371" i="12"/>
  <c r="BF60" i="12"/>
  <c r="BK60" i="12"/>
  <c r="BH60" i="12"/>
  <c r="BG60" i="12"/>
  <c r="V266" i="12"/>
  <c r="U233" i="12"/>
  <c r="V331" i="12"/>
  <c r="BM8" i="12"/>
  <c r="BL33" i="12"/>
  <c r="BF33" i="12"/>
  <c r="BM34" i="12"/>
  <c r="BH50" i="12"/>
  <c r="BK50" i="12"/>
  <c r="BG50" i="12"/>
  <c r="BF50" i="12"/>
  <c r="BJ51" i="12"/>
  <c r="BK51" i="12"/>
  <c r="BJ60" i="12"/>
  <c r="BL71" i="12"/>
  <c r="BH71" i="12"/>
  <c r="BG71" i="12"/>
  <c r="BF71" i="12"/>
  <c r="BJ71" i="12"/>
  <c r="BI71" i="12"/>
  <c r="BL62" i="12"/>
  <c r="BG62" i="12"/>
  <c r="BK62" i="12"/>
  <c r="BJ62" i="12"/>
  <c r="BC62" i="12" s="1"/>
  <c r="BI33" i="12"/>
  <c r="BI40" i="12"/>
  <c r="BL43" i="12"/>
  <c r="BL44" i="12"/>
  <c r="BH44" i="12"/>
  <c r="BL60" i="12"/>
  <c r="BF26" i="12"/>
  <c r="BJ26" i="12"/>
  <c r="BI34" i="12"/>
  <c r="BI60" i="12"/>
  <c r="V323" i="12"/>
  <c r="BL25" i="12"/>
  <c r="BI25" i="12"/>
  <c r="BH33" i="12"/>
  <c r="U290" i="12"/>
  <c r="BJ10" i="12"/>
  <c r="BG18" i="12"/>
  <c r="BA18" i="12" s="1"/>
  <c r="U42" i="12"/>
  <c r="U228" i="12"/>
  <c r="V249" i="12"/>
  <c r="BH18" i="12"/>
  <c r="BL19" i="12"/>
  <c r="BJ27" i="12"/>
  <c r="BF29" i="12"/>
  <c r="BI30" i="12"/>
  <c r="BM33" i="12"/>
  <c r="BK35" i="12"/>
  <c r="BC35" i="12" s="1"/>
  <c r="BH37" i="12"/>
  <c r="BF44" i="12"/>
  <c r="BI50" i="12"/>
  <c r="BM58" i="12"/>
  <c r="BK58" i="12"/>
  <c r="BM60" i="12"/>
  <c r="BL61" i="12"/>
  <c r="BF62" i="12"/>
  <c r="BF68" i="12"/>
  <c r="BL68" i="12"/>
  <c r="BK68" i="12"/>
  <c r="BC68" i="12" s="1"/>
  <c r="BH68" i="12"/>
  <c r="BG68" i="12"/>
  <c r="BI26" i="12"/>
  <c r="BK26" i="12"/>
  <c r="BL28" i="12"/>
  <c r="BK118" i="12"/>
  <c r="BL118" i="12"/>
  <c r="V83" i="12"/>
  <c r="BF13" i="12"/>
  <c r="BG13" i="12"/>
  <c r="BL16" i="12"/>
  <c r="BL23" i="12"/>
  <c r="BH25" i="12"/>
  <c r="BL40" i="12"/>
  <c r="BJ40" i="12"/>
  <c r="BK43" i="12"/>
  <c r="BC43" i="12" s="1"/>
  <c r="U137" i="12"/>
  <c r="BI10" i="12"/>
  <c r="BK10" i="12"/>
  <c r="BK13" i="12"/>
  <c r="U151" i="12"/>
  <c r="U300" i="12"/>
  <c r="BM12" i="12"/>
  <c r="BF17" i="12"/>
  <c r="BI18" i="12"/>
  <c r="BK22" i="12"/>
  <c r="BC22" i="12" s="1"/>
  <c r="BL24" i="12"/>
  <c r="BL35" i="12"/>
  <c r="BG44" i="12"/>
  <c r="BJ50" i="12"/>
  <c r="BL59" i="12"/>
  <c r="BF59" i="12"/>
  <c r="BM62" i="12"/>
  <c r="BL34" i="12"/>
  <c r="BF34" i="12"/>
  <c r="BK34" i="12"/>
  <c r="BC34" i="12" s="1"/>
  <c r="BI15" i="12"/>
  <c r="BJ15" i="12"/>
  <c r="BG17" i="12"/>
  <c r="BG26" i="12"/>
  <c r="BL29" i="12"/>
  <c r="BG29" i="12"/>
  <c r="BL30" i="12"/>
  <c r="BG30" i="12"/>
  <c r="BG34" i="12"/>
  <c r="BF37" i="12"/>
  <c r="BI37" i="12"/>
  <c r="BH42" i="12"/>
  <c r="BJ42" i="12"/>
  <c r="BF42" i="12"/>
  <c r="BA42" i="12" s="1"/>
  <c r="BK42" i="12"/>
  <c r="BM44" i="12"/>
  <c r="BL46" i="12"/>
  <c r="BJ47" i="12"/>
  <c r="BF47" i="12"/>
  <c r="BG47" i="12"/>
  <c r="BM50" i="12"/>
  <c r="BL51" i="12"/>
  <c r="BG210" i="12"/>
  <c r="BF210" i="12"/>
  <c r="BM210" i="12"/>
  <c r="U250" i="12"/>
  <c r="BL8" i="12"/>
  <c r="BF8" i="12"/>
  <c r="V88" i="12"/>
  <c r="U195" i="12"/>
  <c r="V223" i="12"/>
  <c r="BF9" i="12"/>
  <c r="BH9" i="12"/>
  <c r="BL11" i="12"/>
  <c r="BL15" i="12"/>
  <c r="BK18" i="12"/>
  <c r="BH26" i="12"/>
  <c r="BH34" i="12"/>
  <c r="BL36" i="12"/>
  <c r="BG36" i="12"/>
  <c r="BL48" i="12"/>
  <c r="BI48" i="12"/>
  <c r="BJ48" i="12"/>
  <c r="BF53" i="12"/>
  <c r="BI53" i="12"/>
  <c r="BK53" i="12"/>
  <c r="BJ53" i="12"/>
  <c r="BK71" i="12"/>
  <c r="BL103" i="12"/>
  <c r="BF103" i="12"/>
  <c r="BH103" i="12"/>
  <c r="BM103" i="12"/>
  <c r="BK103" i="12"/>
  <c r="BC103" i="12" s="1"/>
  <c r="BI103" i="12"/>
  <c r="BG103" i="12"/>
  <c r="BH109" i="12"/>
  <c r="BG109" i="12"/>
  <c r="BM109" i="12"/>
  <c r="BK109" i="12"/>
  <c r="BJ109" i="12"/>
  <c r="BH52" i="12"/>
  <c r="BK56" i="12"/>
  <c r="BJ72" i="12"/>
  <c r="BC72" i="12" s="1"/>
  <c r="BH93" i="12"/>
  <c r="BG93" i="12"/>
  <c r="BM125" i="12"/>
  <c r="BJ125" i="12"/>
  <c r="BL125" i="12"/>
  <c r="BL130" i="12"/>
  <c r="BK130" i="12"/>
  <c r="BM130" i="12"/>
  <c r="BK72" i="12"/>
  <c r="BK93" i="12"/>
  <c r="BL95" i="12"/>
  <c r="BJ95" i="12"/>
  <c r="BI95" i="12"/>
  <c r="BH101" i="12"/>
  <c r="BM101" i="12"/>
  <c r="BJ106" i="12"/>
  <c r="BC106" i="12" s="1"/>
  <c r="BF106" i="12"/>
  <c r="BF121" i="12"/>
  <c r="BL121" i="12"/>
  <c r="BJ147" i="12"/>
  <c r="BK147" i="12"/>
  <c r="BI147" i="12"/>
  <c r="BH147" i="12"/>
  <c r="BL147" i="12"/>
  <c r="BM147" i="12"/>
  <c r="BF147" i="12"/>
  <c r="BK267" i="12"/>
  <c r="BM267" i="12"/>
  <c r="BF80" i="12"/>
  <c r="BL80" i="12"/>
  <c r="BJ114" i="12"/>
  <c r="BG114" i="12"/>
  <c r="BL114" i="12"/>
  <c r="BM114" i="12"/>
  <c r="BL119" i="12"/>
  <c r="BH119" i="12"/>
  <c r="BK119" i="12"/>
  <c r="BI119" i="12"/>
  <c r="BJ119" i="12"/>
  <c r="BC119" i="12" s="1"/>
  <c r="BG119" i="12"/>
  <c r="BF144" i="12"/>
  <c r="BA144" i="12" s="1"/>
  <c r="BI144" i="12"/>
  <c r="BG144" i="12"/>
  <c r="BG39" i="12"/>
  <c r="BJ45" i="12"/>
  <c r="BG55" i="12"/>
  <c r="BG56" i="12"/>
  <c r="BH64" i="12"/>
  <c r="BG66" i="12"/>
  <c r="BJ69" i="12"/>
  <c r="BH74" i="12"/>
  <c r="BH79" i="12"/>
  <c r="BK80" i="12"/>
  <c r="BJ82" i="12"/>
  <c r="BI82" i="12"/>
  <c r="BF87" i="12"/>
  <c r="BF88" i="12"/>
  <c r="BI88" i="12"/>
  <c r="BH92" i="12"/>
  <c r="BL105" i="12"/>
  <c r="BH117" i="12"/>
  <c r="BJ117" i="12"/>
  <c r="BG117" i="12"/>
  <c r="BL143" i="12"/>
  <c r="BF143" i="12"/>
  <c r="BK69" i="12"/>
  <c r="BM80" i="12"/>
  <c r="BG87" i="12"/>
  <c r="BJ90" i="12"/>
  <c r="BI90" i="12"/>
  <c r="BM90" i="12"/>
  <c r="BJ98" i="12"/>
  <c r="BC98" i="12" s="1"/>
  <c r="BI98" i="12"/>
  <c r="BK102" i="12"/>
  <c r="BF114" i="12"/>
  <c r="BI125" i="12"/>
  <c r="BF130" i="12"/>
  <c r="BH142" i="12"/>
  <c r="BG142" i="12"/>
  <c r="BF142" i="12"/>
  <c r="BA142" i="12" s="1"/>
  <c r="BK142" i="12"/>
  <c r="BI142" i="12"/>
  <c r="BL169" i="12"/>
  <c r="BJ169" i="12"/>
  <c r="BH169" i="12"/>
  <c r="BK261" i="12"/>
  <c r="BG261" i="12"/>
  <c r="BJ74" i="12"/>
  <c r="BG74" i="12"/>
  <c r="BL79" i="12"/>
  <c r="BK79" i="12"/>
  <c r="BM88" i="12"/>
  <c r="BL90" i="12"/>
  <c r="BF96" i="12"/>
  <c r="BK96" i="12"/>
  <c r="BM96" i="12"/>
  <c r="BL98" i="12"/>
  <c r="BL102" i="12"/>
  <c r="BH114" i="12"/>
  <c r="BF119" i="12"/>
  <c r="BG130" i="12"/>
  <c r="BL159" i="12"/>
  <c r="BF159" i="12"/>
  <c r="BM159" i="12"/>
  <c r="BJ163" i="12"/>
  <c r="BH163" i="12"/>
  <c r="BK163" i="12"/>
  <c r="BM163" i="12"/>
  <c r="BG163" i="12"/>
  <c r="BL163" i="12"/>
  <c r="BI163" i="12"/>
  <c r="BF163" i="12"/>
  <c r="BA163" i="12" s="1"/>
  <c r="BL167" i="12"/>
  <c r="BF167" i="12"/>
  <c r="BG52" i="12"/>
  <c r="BJ56" i="12"/>
  <c r="BI72" i="12"/>
  <c r="BM74" i="12"/>
  <c r="BL87" i="12"/>
  <c r="BH87" i="12"/>
  <c r="BM87" i="12"/>
  <c r="BI93" i="12"/>
  <c r="BF95" i="12"/>
  <c r="BG101" i="12"/>
  <c r="BF104" i="12"/>
  <c r="BJ104" i="12"/>
  <c r="BG106" i="12"/>
  <c r="BI114" i="12"/>
  <c r="BM119" i="12"/>
  <c r="BM121" i="12"/>
  <c r="BJ123" i="12"/>
  <c r="BG123" i="12"/>
  <c r="BK123" i="12"/>
  <c r="BH123" i="12"/>
  <c r="BM123" i="12"/>
  <c r="BI123" i="12"/>
  <c r="BG147" i="12"/>
  <c r="BJ211" i="12"/>
  <c r="BG211" i="12"/>
  <c r="BH211" i="12"/>
  <c r="BK211" i="12"/>
  <c r="BF211" i="12"/>
  <c r="BI211" i="12"/>
  <c r="BL211" i="12"/>
  <c r="BM211" i="12"/>
  <c r="BJ235" i="12"/>
  <c r="BH235" i="12"/>
  <c r="BF235" i="12"/>
  <c r="BK235" i="12"/>
  <c r="BG235" i="12"/>
  <c r="BM235" i="12"/>
  <c r="BL235" i="12"/>
  <c r="BI235" i="12"/>
  <c r="BM84" i="12"/>
  <c r="BH84" i="12"/>
  <c r="BM89" i="12"/>
  <c r="BI89" i="12"/>
  <c r="BI251" i="12"/>
  <c r="BG251" i="12"/>
  <c r="BF251" i="12"/>
  <c r="BK251" i="12"/>
  <c r="BM251" i="12"/>
  <c r="BH158" i="12"/>
  <c r="BI158" i="12"/>
  <c r="BJ158" i="12"/>
  <c r="BF158" i="12"/>
  <c r="BL158" i="12"/>
  <c r="BG158" i="12"/>
  <c r="BL244" i="12"/>
  <c r="BH244" i="12"/>
  <c r="BJ244" i="12"/>
  <c r="BG244" i="12"/>
  <c r="BM244" i="12"/>
  <c r="BL266" i="12"/>
  <c r="BF266" i="12"/>
  <c r="BA266" i="12" s="1"/>
  <c r="BM266" i="12"/>
  <c r="BI266" i="12"/>
  <c r="BH266" i="12"/>
  <c r="BH150" i="12"/>
  <c r="BK150" i="12"/>
  <c r="BJ150" i="12"/>
  <c r="BI150" i="12"/>
  <c r="BL150" i="12"/>
  <c r="BK154" i="12"/>
  <c r="BF154" i="12"/>
  <c r="BF157" i="12"/>
  <c r="BA157" i="12" s="1"/>
  <c r="BI157" i="12"/>
  <c r="BH157" i="12"/>
  <c r="BF248" i="12"/>
  <c r="BG248" i="12"/>
  <c r="BJ248" i="12"/>
  <c r="BC248" i="12" s="1"/>
  <c r="BH248" i="12"/>
  <c r="BK248" i="12"/>
  <c r="BL248" i="12"/>
  <c r="BM248" i="12"/>
  <c r="BI248" i="12"/>
  <c r="BF120" i="12"/>
  <c r="BI120" i="12"/>
  <c r="BL120" i="12"/>
  <c r="BJ120" i="12"/>
  <c r="BC120" i="12" s="1"/>
  <c r="BI124" i="12"/>
  <c r="BF124" i="12"/>
  <c r="BG126" i="12"/>
  <c r="BG134" i="12"/>
  <c r="BF139" i="12"/>
  <c r="BJ187" i="12"/>
  <c r="BL187" i="12"/>
  <c r="BI187" i="12"/>
  <c r="BG187" i="12"/>
  <c r="BL233" i="12"/>
  <c r="BG233" i="12"/>
  <c r="BH233" i="12"/>
  <c r="BM233" i="12"/>
  <c r="BH249" i="12"/>
  <c r="BJ249" i="12"/>
  <c r="BF249" i="12"/>
  <c r="BK249" i="12"/>
  <c r="BM249" i="12"/>
  <c r="BI249" i="12"/>
  <c r="BF264" i="12"/>
  <c r="BJ264" i="12"/>
  <c r="BH264" i="12"/>
  <c r="BG264" i="12"/>
  <c r="BM264" i="12"/>
  <c r="BI264" i="12"/>
  <c r="BK264" i="12"/>
  <c r="BG111" i="12"/>
  <c r="BJ126" i="12"/>
  <c r="BF131" i="12"/>
  <c r="BA131" i="12" s="1"/>
  <c r="BJ134" i="12"/>
  <c r="BC134" i="12" s="1"/>
  <c r="BH139" i="12"/>
  <c r="BF187" i="12"/>
  <c r="BA187" i="12" s="1"/>
  <c r="BF189" i="12"/>
  <c r="BA189" i="12" s="1"/>
  <c r="BH189" i="12"/>
  <c r="BL217" i="12"/>
  <c r="BM217" i="12"/>
  <c r="BK240" i="12"/>
  <c r="BF240" i="12"/>
  <c r="BH240" i="12"/>
  <c r="BK247" i="12"/>
  <c r="BM247" i="12"/>
  <c r="BL252" i="12"/>
  <c r="BM252" i="12"/>
  <c r="BJ252" i="12"/>
  <c r="BK252" i="12"/>
  <c r="BK277" i="12"/>
  <c r="BF277" i="12"/>
  <c r="BJ277" i="12"/>
  <c r="BG277" i="12"/>
  <c r="BM277" i="12"/>
  <c r="BK302" i="12"/>
  <c r="BI302" i="12"/>
  <c r="BM302" i="12"/>
  <c r="BL139" i="12"/>
  <c r="BG162" i="12"/>
  <c r="BF162" i="12"/>
  <c r="BA162" i="12" s="1"/>
  <c r="BK172" i="12"/>
  <c r="BM172" i="12"/>
  <c r="BF183" i="12"/>
  <c r="BM187" i="12"/>
  <c r="BJ203" i="12"/>
  <c r="BG203" i="12"/>
  <c r="BF203" i="12"/>
  <c r="BL203" i="12"/>
  <c r="BJ219" i="12"/>
  <c r="BI219" i="12"/>
  <c r="BG219" i="12"/>
  <c r="BA219" i="12" s="1"/>
  <c r="BK219" i="12"/>
  <c r="BM219" i="12"/>
  <c r="BH219" i="12"/>
  <c r="BJ233" i="12"/>
  <c r="BC233" i="12" s="1"/>
  <c r="BL249" i="12"/>
  <c r="BG260" i="12"/>
  <c r="BM260" i="12"/>
  <c r="BJ300" i="12"/>
  <c r="BM300" i="12"/>
  <c r="BK300" i="12"/>
  <c r="BI300" i="12"/>
  <c r="BG300" i="12"/>
  <c r="BG141" i="12"/>
  <c r="BK148" i="12"/>
  <c r="BC148" i="12" s="1"/>
  <c r="BL149" i="12"/>
  <c r="BK162" i="12"/>
  <c r="BK164" i="12"/>
  <c r="BC164" i="12" s="1"/>
  <c r="BH164" i="12"/>
  <c r="BL183" i="12"/>
  <c r="BG186" i="12"/>
  <c r="BF186" i="12"/>
  <c r="BL189" i="12"/>
  <c r="BH203" i="12"/>
  <c r="BJ217" i="12"/>
  <c r="BF226" i="12"/>
  <c r="BG226" i="12"/>
  <c r="BL264" i="12"/>
  <c r="BH265" i="12"/>
  <c r="BI265" i="12"/>
  <c r="BJ265" i="12"/>
  <c r="BL265" i="12"/>
  <c r="BF265" i="12"/>
  <c r="BM265" i="12"/>
  <c r="BK265" i="12"/>
  <c r="BI115" i="12"/>
  <c r="BF126" i="12"/>
  <c r="BA126" i="12" s="1"/>
  <c r="BL131" i="12"/>
  <c r="BF134" i="12"/>
  <c r="BA134" i="12" s="1"/>
  <c r="BM162" i="12"/>
  <c r="BH166" i="12"/>
  <c r="BK166" i="12"/>
  <c r="BI166" i="12"/>
  <c r="BG166" i="12"/>
  <c r="BF173" i="12"/>
  <c r="BH173" i="12"/>
  <c r="BG173" i="12"/>
  <c r="BL177" i="12"/>
  <c r="BK177" i="12"/>
  <c r="BJ177" i="12"/>
  <c r="BG178" i="12"/>
  <c r="BM178" i="12"/>
  <c r="BM189" i="12"/>
  <c r="BI203" i="12"/>
  <c r="BH206" i="12"/>
  <c r="BJ206" i="12"/>
  <c r="BG206" i="12"/>
  <c r="BA206" i="12" s="1"/>
  <c r="BK206" i="12"/>
  <c r="BM206" i="12"/>
  <c r="BI206" i="12"/>
  <c r="BH214" i="12"/>
  <c r="BK214" i="12"/>
  <c r="BI214" i="12"/>
  <c r="BL214" i="12"/>
  <c r="BM214" i="12"/>
  <c r="BI240" i="12"/>
  <c r="BM245" i="12"/>
  <c r="BL268" i="12"/>
  <c r="BJ268" i="12"/>
  <c r="BM268" i="12"/>
  <c r="BG268" i="12"/>
  <c r="BK268" i="12"/>
  <c r="BL176" i="12"/>
  <c r="BI176" i="12"/>
  <c r="BG176" i="12"/>
  <c r="BF181" i="12"/>
  <c r="BG181" i="12"/>
  <c r="BJ195" i="12"/>
  <c r="BC195" i="12" s="1"/>
  <c r="BL195" i="12"/>
  <c r="BI195" i="12"/>
  <c r="BL282" i="12"/>
  <c r="BF282" i="12"/>
  <c r="BM282" i="12"/>
  <c r="BL283" i="12"/>
  <c r="BG283" i="12"/>
  <c r="BH283" i="12"/>
  <c r="BI283" i="12"/>
  <c r="BK293" i="12"/>
  <c r="BL293" i="12"/>
  <c r="BM293" i="12"/>
  <c r="BG293" i="12"/>
  <c r="BG303" i="12"/>
  <c r="BK303" i="12"/>
  <c r="BI303" i="12"/>
  <c r="BM303" i="12"/>
  <c r="BH303" i="12"/>
  <c r="BH174" i="12"/>
  <c r="BG174" i="12"/>
  <c r="BM176" i="12"/>
  <c r="BM181" i="12"/>
  <c r="BL184" i="12"/>
  <c r="BF184" i="12"/>
  <c r="BA184" i="12" s="1"/>
  <c r="BM193" i="12"/>
  <c r="BM195" i="12"/>
  <c r="BJ227" i="12"/>
  <c r="BH227" i="12"/>
  <c r="BF227" i="12"/>
  <c r="BI227" i="12"/>
  <c r="BG312" i="12"/>
  <c r="BJ312" i="12"/>
  <c r="BM312" i="12"/>
  <c r="BH190" i="12"/>
  <c r="BL190" i="12"/>
  <c r="BL192" i="12"/>
  <c r="BF192" i="12"/>
  <c r="BA192" i="12" s="1"/>
  <c r="BH222" i="12"/>
  <c r="BJ222" i="12"/>
  <c r="BC222" i="12" s="1"/>
  <c r="BG222" i="12"/>
  <c r="BA222" i="12" s="1"/>
  <c r="BK222" i="12"/>
  <c r="BL227" i="12"/>
  <c r="BK359" i="12"/>
  <c r="BM359" i="12"/>
  <c r="BI236" i="12"/>
  <c r="BJ239" i="12"/>
  <c r="BC239" i="12" s="1"/>
  <c r="BM259" i="12"/>
  <c r="BH273" i="12"/>
  <c r="BJ273" i="12"/>
  <c r="BC273" i="12" s="1"/>
  <c r="BL273" i="12"/>
  <c r="BM275" i="12"/>
  <c r="BM306" i="12"/>
  <c r="BG296" i="12"/>
  <c r="BJ296" i="12"/>
  <c r="BM296" i="12"/>
  <c r="BK311" i="12"/>
  <c r="BK319" i="12"/>
  <c r="BM319" i="12"/>
  <c r="BI319" i="12"/>
  <c r="BI338" i="12"/>
  <c r="BK338" i="12"/>
  <c r="BM338" i="12"/>
  <c r="BK355" i="12"/>
  <c r="BM355" i="12"/>
  <c r="BI355" i="12"/>
  <c r="BI165" i="12"/>
  <c r="BK198" i="12"/>
  <c r="BH205" i="12"/>
  <c r="BG208" i="12"/>
  <c r="BI213" i="12"/>
  <c r="BH221" i="12"/>
  <c r="BH224" i="12"/>
  <c r="BK231" i="12"/>
  <c r="BG239" i="12"/>
  <c r="BG242" i="12"/>
  <c r="BF256" i="12"/>
  <c r="BG256" i="12"/>
  <c r="BH259" i="12"/>
  <c r="BM263" i="12"/>
  <c r="BJ279" i="12"/>
  <c r="BC279" i="12" s="1"/>
  <c r="BK279" i="12"/>
  <c r="BG327" i="12"/>
  <c r="BM327" i="12"/>
  <c r="BK327" i="12"/>
  <c r="BG295" i="12"/>
  <c r="BI295" i="12"/>
  <c r="BG304" i="12"/>
  <c r="BJ304" i="12"/>
  <c r="BM304" i="12"/>
  <c r="BK360" i="12"/>
  <c r="BG360" i="12"/>
  <c r="BM360" i="12"/>
  <c r="BI360" i="12"/>
  <c r="BL205" i="12"/>
  <c r="BK276" i="12"/>
  <c r="BM276" i="12"/>
  <c r="BL284" i="12"/>
  <c r="BG284" i="12"/>
  <c r="BM284" i="12"/>
  <c r="BI322" i="12"/>
  <c r="BM322" i="12"/>
  <c r="BK322" i="12"/>
  <c r="BK326" i="12"/>
  <c r="BM326" i="12"/>
  <c r="BK343" i="12"/>
  <c r="BI343" i="12"/>
  <c r="BG343" i="12"/>
  <c r="BK357" i="12"/>
  <c r="BM357" i="12"/>
  <c r="BJ316" i="12"/>
  <c r="BM316" i="12"/>
  <c r="BK316" i="12"/>
  <c r="BK356" i="12"/>
  <c r="BI356" i="12"/>
  <c r="BG356" i="12"/>
  <c r="BM356" i="12"/>
  <c r="BM332" i="12"/>
  <c r="BI365" i="12"/>
  <c r="BK365" i="12"/>
  <c r="BH280" i="12"/>
  <c r="BM294" i="12"/>
  <c r="BM298" i="12"/>
  <c r="BK364" i="12"/>
  <c r="BI364" i="12"/>
  <c r="BL281" i="12"/>
  <c r="BM362" i="12"/>
  <c r="BM364" i="12"/>
  <c r="BM367" i="12"/>
  <c r="BL287" i="12"/>
  <c r="BJ287" i="12"/>
  <c r="BK301" i="12"/>
  <c r="BG301" i="12"/>
  <c r="BK317" i="12"/>
  <c r="BG317" i="12"/>
  <c r="BI330" i="12"/>
  <c r="BK330" i="12"/>
  <c r="BK308" i="12"/>
  <c r="BC308" i="12" s="1"/>
  <c r="BG328" i="12"/>
  <c r="BI369" i="12"/>
  <c r="BG368" i="12"/>
  <c r="BK369" i="12"/>
  <c r="BG371" i="12"/>
  <c r="BA371" i="12" s="1"/>
  <c r="BG292" i="12"/>
  <c r="BG308" i="12"/>
  <c r="BI309" i="12"/>
  <c r="V54" i="12"/>
  <c r="V36" i="12"/>
  <c r="V77" i="12"/>
  <c r="V349" i="12"/>
  <c r="U209" i="12"/>
  <c r="U225" i="12"/>
  <c r="V23" i="12"/>
  <c r="V255" i="12"/>
  <c r="V363" i="12"/>
  <c r="V93" i="12"/>
  <c r="U107" i="12"/>
  <c r="V181" i="12"/>
  <c r="V198" i="12"/>
  <c r="U269" i="12"/>
  <c r="V276" i="12"/>
  <c r="V287" i="12"/>
  <c r="U70" i="12"/>
  <c r="V170" i="12"/>
  <c r="U231" i="12"/>
  <c r="V9" i="12"/>
  <c r="V180" i="12"/>
  <c r="V46" i="12"/>
  <c r="U49" i="12"/>
  <c r="U183" i="12"/>
  <c r="U265" i="12"/>
  <c r="U358" i="12"/>
  <c r="U69" i="12"/>
  <c r="U85" i="12"/>
  <c r="U153" i="12"/>
  <c r="U187" i="12"/>
  <c r="U97" i="12"/>
  <c r="V115" i="12"/>
  <c r="V136" i="12"/>
  <c r="U141" i="12"/>
  <c r="U220" i="12"/>
  <c r="V254" i="12"/>
  <c r="U365" i="12"/>
  <c r="V72" i="12"/>
  <c r="U143" i="12"/>
  <c r="V164" i="12"/>
  <c r="V192" i="12"/>
  <c r="V283" i="12"/>
  <c r="V313" i="12"/>
  <c r="U318" i="12"/>
  <c r="U325" i="12"/>
  <c r="V15" i="12"/>
  <c r="U237" i="12"/>
  <c r="V246" i="12"/>
  <c r="U315" i="12"/>
  <c r="U17" i="12"/>
  <c r="V131" i="12"/>
  <c r="U152" i="12"/>
  <c r="V176" i="12"/>
  <c r="V219" i="12"/>
  <c r="V262" i="12"/>
  <c r="U343" i="12"/>
  <c r="V26" i="12"/>
  <c r="V61" i="12"/>
  <c r="V68" i="12"/>
  <c r="U89" i="12"/>
  <c r="U149" i="12"/>
  <c r="U161" i="12"/>
  <c r="V175" i="12"/>
  <c r="U178" i="12"/>
  <c r="V196" i="12"/>
  <c r="V201" i="12"/>
  <c r="U226" i="12"/>
  <c r="U229" i="12"/>
  <c r="V243" i="12"/>
  <c r="U267" i="12"/>
  <c r="V288" i="12"/>
  <c r="U301" i="12"/>
  <c r="V312" i="12"/>
  <c r="V317" i="12"/>
  <c r="V332" i="12"/>
  <c r="V350" i="12"/>
  <c r="V190" i="12"/>
  <c r="U292" i="12"/>
  <c r="U297" i="12"/>
  <c r="V18" i="12"/>
  <c r="V66" i="12"/>
  <c r="V100" i="12"/>
  <c r="U123" i="12"/>
  <c r="U197" i="12"/>
  <c r="U235" i="12"/>
  <c r="V275" i="12"/>
  <c r="V289" i="12"/>
  <c r="U99" i="12"/>
  <c r="U145" i="12"/>
  <c r="U294" i="12"/>
  <c r="V48" i="12"/>
  <c r="V112" i="12"/>
  <c r="V138" i="12"/>
  <c r="U159" i="12"/>
  <c r="U189" i="12"/>
  <c r="V310" i="12"/>
  <c r="V357" i="12"/>
  <c r="U47" i="12"/>
  <c r="U91" i="12"/>
  <c r="U245" i="12"/>
  <c r="U279" i="12"/>
  <c r="U329" i="12"/>
  <c r="U342" i="12"/>
  <c r="V347" i="12"/>
  <c r="V211" i="12"/>
  <c r="V328" i="12"/>
  <c r="U35" i="12"/>
  <c r="U286" i="12"/>
  <c r="U179" i="12"/>
  <c r="U194" i="12"/>
  <c r="U204" i="12"/>
  <c r="U251" i="12"/>
  <c r="V299" i="12"/>
  <c r="U173" i="12"/>
  <c r="U285" i="12"/>
  <c r="U327" i="12"/>
  <c r="V67" i="12"/>
  <c r="U109" i="12"/>
  <c r="V128" i="12"/>
  <c r="V156" i="12"/>
  <c r="V165" i="12"/>
  <c r="U261" i="12"/>
  <c r="U284" i="12"/>
  <c r="V305" i="12"/>
  <c r="V366" i="12"/>
  <c r="V81" i="12"/>
  <c r="U81" i="12"/>
  <c r="V8" i="12"/>
  <c r="U8" i="12"/>
  <c r="V56" i="12"/>
  <c r="U56" i="12"/>
  <c r="U58" i="12"/>
  <c r="V58" i="12"/>
  <c r="V101" i="12"/>
  <c r="U101" i="12"/>
  <c r="U167" i="12"/>
  <c r="V167" i="12"/>
  <c r="V212" i="12"/>
  <c r="U212" i="12"/>
  <c r="U110" i="12"/>
  <c r="V124" i="12"/>
  <c r="U124" i="12"/>
  <c r="V303" i="12"/>
  <c r="U303" i="12"/>
  <c r="V307" i="12"/>
  <c r="U307" i="12"/>
  <c r="V321" i="12"/>
  <c r="U321" i="12"/>
  <c r="V291" i="12"/>
  <c r="U291" i="12"/>
  <c r="V40" i="12"/>
  <c r="U40" i="12"/>
  <c r="U144" i="12"/>
  <c r="V144" i="12"/>
  <c r="U188" i="12"/>
  <c r="V188" i="12"/>
  <c r="V207" i="12"/>
  <c r="V32" i="12"/>
  <c r="U32" i="12"/>
  <c r="V65" i="12"/>
  <c r="V75" i="12"/>
  <c r="U75" i="12"/>
  <c r="U206" i="12"/>
  <c r="V206" i="12"/>
  <c r="V268" i="12"/>
  <c r="U282" i="12"/>
  <c r="V282" i="12"/>
  <c r="V41" i="12"/>
  <c r="U41" i="12"/>
  <c r="V154" i="12"/>
  <c r="U154" i="12"/>
  <c r="V33" i="12"/>
  <c r="U33" i="12"/>
  <c r="V50" i="12"/>
  <c r="U50" i="12"/>
  <c r="U186" i="12"/>
  <c r="V186" i="12"/>
  <c r="V210" i="12"/>
  <c r="U210" i="12"/>
  <c r="V25" i="12"/>
  <c r="U25" i="12"/>
  <c r="U148" i="12"/>
  <c r="V148" i="12"/>
  <c r="U172" i="12"/>
  <c r="V172" i="12"/>
  <c r="V57" i="12"/>
  <c r="U57" i="12"/>
  <c r="U104" i="12"/>
  <c r="V104" i="12"/>
  <c r="V125" i="12"/>
  <c r="U125" i="12"/>
  <c r="V157" i="12"/>
  <c r="U157" i="12"/>
  <c r="V184" i="12"/>
  <c r="U184" i="12"/>
  <c r="V277" i="12"/>
  <c r="U277" i="12"/>
  <c r="V326" i="12"/>
  <c r="U326" i="12"/>
  <c r="U337" i="12"/>
  <c r="V337" i="12"/>
  <c r="V119" i="12"/>
  <c r="U119" i="12"/>
  <c r="V162" i="12"/>
  <c r="U162" i="12"/>
  <c r="V171" i="12"/>
  <c r="U171" i="12"/>
  <c r="U215" i="12"/>
  <c r="V215" i="12"/>
  <c r="U355" i="12"/>
  <c r="V355" i="12"/>
  <c r="V368" i="12"/>
  <c r="U368" i="12"/>
  <c r="V55" i="12"/>
  <c r="U55" i="12"/>
  <c r="U79" i="12"/>
  <c r="V80" i="12"/>
  <c r="U102" i="12"/>
  <c r="U239" i="12"/>
  <c r="U242" i="12"/>
  <c r="V242" i="12"/>
  <c r="U252" i="12"/>
  <c r="U142" i="12"/>
  <c r="V142" i="12"/>
  <c r="V221" i="12"/>
  <c r="U221" i="12"/>
  <c r="V333" i="12"/>
  <c r="U333" i="12"/>
  <c r="V257" i="12"/>
  <c r="U257" i="12"/>
  <c r="U270" i="12"/>
  <c r="V270" i="12"/>
  <c r="V341" i="12"/>
  <c r="U341" i="12"/>
  <c r="U117" i="12"/>
  <c r="U118" i="12"/>
  <c r="V120" i="12"/>
  <c r="U126" i="12"/>
  <c r="U139" i="12"/>
  <c r="U193" i="12"/>
  <c r="U208" i="12"/>
  <c r="V208" i="12"/>
  <c r="U217" i="12"/>
  <c r="V234" i="12"/>
  <c r="U234" i="12"/>
  <c r="V244" i="12"/>
  <c r="U309" i="12"/>
  <c r="U334" i="12"/>
  <c r="V371" i="12"/>
  <c r="U371" i="12"/>
  <c r="V53" i="12"/>
  <c r="U63" i="12"/>
  <c r="V96" i="12"/>
  <c r="V227" i="12"/>
  <c r="U227" i="12"/>
  <c r="V271" i="12"/>
  <c r="U271" i="12"/>
  <c r="V259" i="12"/>
  <c r="U259" i="12"/>
  <c r="U296" i="12"/>
  <c r="V296" i="12"/>
  <c r="V260" i="12"/>
  <c r="U260" i="12"/>
  <c r="U320" i="12"/>
  <c r="V320" i="12"/>
  <c r="U304" i="12"/>
  <c r="V316" i="12"/>
  <c r="U319" i="12"/>
  <c r="V339" i="12"/>
  <c r="BL342" i="12"/>
  <c r="BJ342" i="12"/>
  <c r="BC342" i="12" s="1"/>
  <c r="BH342" i="12"/>
  <c r="BF342" i="12"/>
  <c r="BG342" i="12"/>
  <c r="BI342" i="12"/>
  <c r="BM342" i="12"/>
  <c r="BM49" i="12"/>
  <c r="BJ86" i="12"/>
  <c r="BI86" i="12"/>
  <c r="BH86" i="12"/>
  <c r="BF86" i="12"/>
  <c r="BL160" i="12"/>
  <c r="BK160" i="12"/>
  <c r="BJ160" i="12"/>
  <c r="BH160" i="12"/>
  <c r="BG160" i="12"/>
  <c r="BF160" i="12"/>
  <c r="BA160" i="12" s="1"/>
  <c r="BK342" i="12"/>
  <c r="BM7" i="12"/>
  <c r="BM24" i="12"/>
  <c r="BM46" i="12"/>
  <c r="BK63" i="12"/>
  <c r="BJ63" i="12"/>
  <c r="BH138" i="12"/>
  <c r="BJ138" i="12"/>
  <c r="BC138" i="12" s="1"/>
  <c r="BI138" i="12"/>
  <c r="BG138" i="12"/>
  <c r="BF138" i="12"/>
  <c r="BG232" i="12"/>
  <c r="BL232" i="12"/>
  <c r="BI232" i="12"/>
  <c r="BH232" i="12"/>
  <c r="BF232" i="12"/>
  <c r="BA232" i="12" s="1"/>
  <c r="BF363" i="12"/>
  <c r="BL363" i="12"/>
  <c r="BJ363" i="12"/>
  <c r="BH363" i="12"/>
  <c r="BI363" i="12"/>
  <c r="BG363" i="12"/>
  <c r="BF7" i="12"/>
  <c r="BF11" i="12"/>
  <c r="BF16" i="12"/>
  <c r="BF20" i="12"/>
  <c r="BF24" i="12"/>
  <c r="BF28" i="12"/>
  <c r="BF32" i="12"/>
  <c r="BM35" i="12"/>
  <c r="BH73" i="12"/>
  <c r="BK73" i="12"/>
  <c r="BJ73" i="12"/>
  <c r="BG73" i="12"/>
  <c r="BJ127" i="12"/>
  <c r="BH127" i="12"/>
  <c r="BG127" i="12"/>
  <c r="BF127" i="12"/>
  <c r="BA127" i="12" s="1"/>
  <c r="BJ215" i="12"/>
  <c r="BK215" i="12"/>
  <c r="BI215" i="12"/>
  <c r="BH215" i="12"/>
  <c r="BG215" i="12"/>
  <c r="BF215" i="12"/>
  <c r="BH340" i="12"/>
  <c r="BF340" i="12"/>
  <c r="BA340" i="12" s="1"/>
  <c r="BL340" i="12"/>
  <c r="BJ340" i="12"/>
  <c r="BC340" i="12" s="1"/>
  <c r="BK340" i="12"/>
  <c r="BG340" i="12"/>
  <c r="BI340" i="12"/>
  <c r="BG16" i="12"/>
  <c r="BI17" i="12"/>
  <c r="BM19" i="12"/>
  <c r="BG28" i="12"/>
  <c r="BM31" i="12"/>
  <c r="BH49" i="12"/>
  <c r="BF54" i="12"/>
  <c r="BK67" i="12"/>
  <c r="BJ67" i="12"/>
  <c r="BF92" i="12"/>
  <c r="BL92" i="12"/>
  <c r="BK92" i="12"/>
  <c r="BI92" i="12"/>
  <c r="BJ118" i="12"/>
  <c r="BI118" i="12"/>
  <c r="BH118" i="12"/>
  <c r="BG118" i="12"/>
  <c r="BF118" i="12"/>
  <c r="BA118" i="12" s="1"/>
  <c r="BJ274" i="12"/>
  <c r="BK274" i="12"/>
  <c r="BG274" i="12"/>
  <c r="BH274" i="12"/>
  <c r="BF274" i="12"/>
  <c r="BI274" i="12"/>
  <c r="BL334" i="12"/>
  <c r="BJ334" i="12"/>
  <c r="BC334" i="12" s="1"/>
  <c r="BH334" i="12"/>
  <c r="BF334" i="12"/>
  <c r="BG334" i="12"/>
  <c r="BK334" i="12"/>
  <c r="BI334" i="12"/>
  <c r="BF339" i="12"/>
  <c r="BL339" i="12"/>
  <c r="BJ339" i="12"/>
  <c r="BH339" i="12"/>
  <c r="BK339" i="12"/>
  <c r="BI339" i="12"/>
  <c r="BG339" i="12"/>
  <c r="BF351" i="12"/>
  <c r="BL351" i="12"/>
  <c r="BJ351" i="12"/>
  <c r="BH351" i="12"/>
  <c r="BL354" i="12"/>
  <c r="BJ354" i="12"/>
  <c r="BC354" i="12" s="1"/>
  <c r="BH354" i="12"/>
  <c r="BF354" i="12"/>
  <c r="BI354" i="12"/>
  <c r="BG354" i="12"/>
  <c r="BH7" i="12"/>
  <c r="BJ8" i="12"/>
  <c r="BL9" i="12"/>
  <c r="BF10" i="12"/>
  <c r="BA10" i="12" s="1"/>
  <c r="BH11" i="12"/>
  <c r="BJ12" i="12"/>
  <c r="BL13" i="12"/>
  <c r="BF15" i="12"/>
  <c r="BH16" i="12"/>
  <c r="BJ17" i="12"/>
  <c r="BL18" i="12"/>
  <c r="BF19" i="12"/>
  <c r="BA19" i="12" s="1"/>
  <c r="BH20" i="12"/>
  <c r="BJ21" i="12"/>
  <c r="BC21" i="12" s="1"/>
  <c r="BL22" i="12"/>
  <c r="BF23" i="12"/>
  <c r="BH24" i="12"/>
  <c r="BJ25" i="12"/>
  <c r="BL26" i="12"/>
  <c r="BF27" i="12"/>
  <c r="BA27" i="12" s="1"/>
  <c r="BH28" i="12"/>
  <c r="BJ29" i="12"/>
  <c r="BF31" i="12"/>
  <c r="BH32" i="12"/>
  <c r="BJ33" i="12"/>
  <c r="BF35" i="12"/>
  <c r="BI36" i="12"/>
  <c r="BG38" i="12"/>
  <c r="BK39" i="12"/>
  <c r="BI41" i="12"/>
  <c r="BL42" i="12"/>
  <c r="BF43" i="12"/>
  <c r="BI44" i="12"/>
  <c r="BG46" i="12"/>
  <c r="BK47" i="12"/>
  <c r="BI49" i="12"/>
  <c r="BL50" i="12"/>
  <c r="BF51" i="12"/>
  <c r="BI52" i="12"/>
  <c r="BG54" i="12"/>
  <c r="BK55" i="12"/>
  <c r="BJ57" i="12"/>
  <c r="BC57" i="12" s="1"/>
  <c r="BH59" i="12"/>
  <c r="BH61" i="12"/>
  <c r="BF63" i="12"/>
  <c r="BJ66" i="12"/>
  <c r="BF70" i="12"/>
  <c r="BA70" i="12" s="1"/>
  <c r="BJ77" i="12"/>
  <c r="BJ85" i="12"/>
  <c r="BJ99" i="12"/>
  <c r="BH105" i="12"/>
  <c r="BK105" i="12"/>
  <c r="BJ105" i="12"/>
  <c r="BC105" i="12" s="1"/>
  <c r="BI105" i="12"/>
  <c r="BG105" i="12"/>
  <c r="BJ115" i="12"/>
  <c r="BH121" i="12"/>
  <c r="BK121" i="12"/>
  <c r="BJ121" i="12"/>
  <c r="BC121" i="12" s="1"/>
  <c r="BI121" i="12"/>
  <c r="BG121" i="12"/>
  <c r="BL136" i="12"/>
  <c r="BK136" i="12"/>
  <c r="BJ136" i="12"/>
  <c r="BF136" i="12"/>
  <c r="BF185" i="12"/>
  <c r="BI185" i="12"/>
  <c r="BH185" i="12"/>
  <c r="BG185" i="12"/>
  <c r="BJ185" i="12"/>
  <c r="BI237" i="12"/>
  <c r="BF237" i="12"/>
  <c r="BL237" i="12"/>
  <c r="BK237" i="12"/>
  <c r="BJ237" i="12"/>
  <c r="BC237" i="12" s="1"/>
  <c r="BH237" i="12"/>
  <c r="BG237" i="12"/>
  <c r="BH245" i="12"/>
  <c r="BL245" i="12"/>
  <c r="BI245" i="12"/>
  <c r="BJ245" i="12"/>
  <c r="BG245" i="12"/>
  <c r="BF245" i="12"/>
  <c r="BA245" i="12" s="1"/>
  <c r="BM70" i="12"/>
  <c r="BH97" i="12"/>
  <c r="BK97" i="12"/>
  <c r="BJ97" i="12"/>
  <c r="BI97" i="12"/>
  <c r="BG97" i="12"/>
  <c r="BM11" i="12"/>
  <c r="BM28" i="12"/>
  <c r="BM54" i="12"/>
  <c r="BL75" i="12"/>
  <c r="BH75" i="12"/>
  <c r="BG75" i="12"/>
  <c r="BM83" i="12"/>
  <c r="BJ341" i="12"/>
  <c r="BH341" i="12"/>
  <c r="BF341" i="12"/>
  <c r="BA341" i="12" s="1"/>
  <c r="BL341" i="12"/>
  <c r="BK341" i="12"/>
  <c r="BG341" i="12"/>
  <c r="BI341" i="12"/>
  <c r="BF347" i="12"/>
  <c r="BL347" i="12"/>
  <c r="BJ347" i="12"/>
  <c r="BH347" i="12"/>
  <c r="BK347" i="12"/>
  <c r="BI347" i="12"/>
  <c r="BG347" i="12"/>
  <c r="BG41" i="12"/>
  <c r="BM43" i="12"/>
  <c r="BH81" i="12"/>
  <c r="BK81" i="12"/>
  <c r="BJ81" i="12"/>
  <c r="BC81" i="12" s="1"/>
  <c r="BG81" i="12"/>
  <c r="BJ135" i="12"/>
  <c r="BC135" i="12" s="1"/>
  <c r="BH135" i="12"/>
  <c r="BG135" i="12"/>
  <c r="BL135" i="12"/>
  <c r="BK135" i="12"/>
  <c r="BI135" i="12"/>
  <c r="BF135" i="12"/>
  <c r="BA135" i="12" s="1"/>
  <c r="BL243" i="12"/>
  <c r="BJ243" i="12"/>
  <c r="BC243" i="12" s="1"/>
  <c r="BH243" i="12"/>
  <c r="BG243" i="12"/>
  <c r="BF243" i="12"/>
  <c r="BK243" i="12"/>
  <c r="BI243" i="12"/>
  <c r="BL366" i="12"/>
  <c r="BJ366" i="12"/>
  <c r="BC366" i="12" s="1"/>
  <c r="BH366" i="12"/>
  <c r="BF366" i="12"/>
  <c r="BI366" i="12"/>
  <c r="BG366" i="12"/>
  <c r="BG7" i="12"/>
  <c r="BI8" i="12"/>
  <c r="BM10" i="12"/>
  <c r="BG20" i="12"/>
  <c r="BM23" i="12"/>
  <c r="BG32" i="12"/>
  <c r="BF38" i="12"/>
  <c r="BM40" i="12"/>
  <c r="BI58" i="12"/>
  <c r="BH58" i="12"/>
  <c r="BF76" i="12"/>
  <c r="BA76" i="12" s="1"/>
  <c r="BL76" i="12"/>
  <c r="BK76" i="12"/>
  <c r="BI76" i="12"/>
  <c r="BJ102" i="12"/>
  <c r="BC102" i="12" s="1"/>
  <c r="BI102" i="12"/>
  <c r="BH102" i="12"/>
  <c r="BG102" i="12"/>
  <c r="BF102" i="12"/>
  <c r="BA102" i="12" s="1"/>
  <c r="BM118" i="12"/>
  <c r="BJ191" i="12"/>
  <c r="BC191" i="12" s="1"/>
  <c r="BK191" i="12"/>
  <c r="BI191" i="12"/>
  <c r="BH191" i="12"/>
  <c r="BG191" i="12"/>
  <c r="BG10" i="12"/>
  <c r="BI11" i="12"/>
  <c r="BK12" i="12"/>
  <c r="BM13" i="12"/>
  <c r="BG19" i="12"/>
  <c r="BI20" i="12"/>
  <c r="BK21" i="12"/>
  <c r="BM22" i="12"/>
  <c r="BG27" i="12"/>
  <c r="BI28" i="12"/>
  <c r="BK29" i="12"/>
  <c r="BG31" i="12"/>
  <c r="BI32" i="12"/>
  <c r="BK33" i="12"/>
  <c r="BG35" i="12"/>
  <c r="BJ36" i="12"/>
  <c r="BI38" i="12"/>
  <c r="BL39" i="12"/>
  <c r="BF40" i="12"/>
  <c r="BJ41" i="12"/>
  <c r="BC41" i="12" s="1"/>
  <c r="BG43" i="12"/>
  <c r="BJ44" i="12"/>
  <c r="BC44" i="12" s="1"/>
  <c r="BI46" i="12"/>
  <c r="BL47" i="12"/>
  <c r="BF48" i="12"/>
  <c r="BJ49" i="12"/>
  <c r="BG51" i="12"/>
  <c r="BJ52" i="12"/>
  <c r="BI54" i="12"/>
  <c r="BL55" i="12"/>
  <c r="BK57" i="12"/>
  <c r="BI59" i="12"/>
  <c r="BI61" i="12"/>
  <c r="BI62" i="12"/>
  <c r="BH62" i="12"/>
  <c r="BG63" i="12"/>
  <c r="BK66" i="12"/>
  <c r="BG69" i="12"/>
  <c r="BF69" i="12"/>
  <c r="BF75" i="12"/>
  <c r="BG78" i="12"/>
  <c r="BG86" i="12"/>
  <c r="BF91" i="12"/>
  <c r="BK94" i="12"/>
  <c r="BG100" i="12"/>
  <c r="BK110" i="12"/>
  <c r="BG116" i="12"/>
  <c r="BJ140" i="12"/>
  <c r="BF145" i="12"/>
  <c r="BI145" i="12"/>
  <c r="BG145" i="12"/>
  <c r="BJ145" i="12"/>
  <c r="BC145" i="12" s="1"/>
  <c r="BH145" i="12"/>
  <c r="BJ153" i="12"/>
  <c r="BL168" i="12"/>
  <c r="BK168" i="12"/>
  <c r="BJ168" i="12"/>
  <c r="BC168" i="12" s="1"/>
  <c r="BG168" i="12"/>
  <c r="BF168" i="12"/>
  <c r="BA168" i="12" s="1"/>
  <c r="BJ175" i="12"/>
  <c r="BC175" i="12" s="1"/>
  <c r="BK175" i="12"/>
  <c r="BH175" i="12"/>
  <c r="BG175" i="12"/>
  <c r="BL175" i="12"/>
  <c r="BI175" i="12"/>
  <c r="BF175" i="12"/>
  <c r="BA175" i="12" s="1"/>
  <c r="BH186" i="12"/>
  <c r="BL186" i="12"/>
  <c r="BK186" i="12"/>
  <c r="BJ186" i="12"/>
  <c r="BI186" i="12"/>
  <c r="BF209" i="12"/>
  <c r="BI209" i="12"/>
  <c r="BH209" i="12"/>
  <c r="BG209" i="12"/>
  <c r="BK209" i="12"/>
  <c r="BJ209" i="12"/>
  <c r="BJ70" i="12"/>
  <c r="BI70" i="12"/>
  <c r="BH70" i="12"/>
  <c r="BM78" i="12"/>
  <c r="BH113" i="12"/>
  <c r="BK113" i="12"/>
  <c r="BJ113" i="12"/>
  <c r="BC113" i="12" s="1"/>
  <c r="BI113" i="12"/>
  <c r="BG113" i="12"/>
  <c r="BM153" i="12"/>
  <c r="BM16" i="12"/>
  <c r="BM32" i="12"/>
  <c r="BM61" i="12"/>
  <c r="BL83" i="12"/>
  <c r="BH83" i="12"/>
  <c r="BG83" i="12"/>
  <c r="BA83" i="12" s="1"/>
  <c r="BM91" i="12"/>
  <c r="BM138" i="12"/>
  <c r="BF225" i="12"/>
  <c r="BI225" i="12"/>
  <c r="BH225" i="12"/>
  <c r="BG225" i="12"/>
  <c r="BH348" i="12"/>
  <c r="BF348" i="12"/>
  <c r="BL348" i="12"/>
  <c r="BJ348" i="12"/>
  <c r="BK348" i="12"/>
  <c r="BG348" i="12"/>
  <c r="BG49" i="12"/>
  <c r="BM51" i="12"/>
  <c r="BH89" i="12"/>
  <c r="BK89" i="12"/>
  <c r="BJ89" i="12"/>
  <c r="BG89" i="12"/>
  <c r="BL188" i="12"/>
  <c r="BI188" i="12"/>
  <c r="BH188" i="12"/>
  <c r="BG188" i="12"/>
  <c r="BF188" i="12"/>
  <c r="BA188" i="12" s="1"/>
  <c r="BJ188" i="12"/>
  <c r="BC188" i="12" s="1"/>
  <c r="BF307" i="12"/>
  <c r="BL307" i="12"/>
  <c r="BJ307" i="12"/>
  <c r="BI307" i="12"/>
  <c r="BG307" i="12"/>
  <c r="BK307" i="12"/>
  <c r="BH307" i="12"/>
  <c r="BM340" i="12"/>
  <c r="BG11" i="12"/>
  <c r="BI12" i="12"/>
  <c r="BM15" i="12"/>
  <c r="BG24" i="12"/>
  <c r="BM27" i="12"/>
  <c r="BH41" i="12"/>
  <c r="BF46" i="12"/>
  <c r="BA46" i="12" s="1"/>
  <c r="BM48" i="12"/>
  <c r="BG65" i="12"/>
  <c r="BF65" i="12"/>
  <c r="BM67" i="12"/>
  <c r="BF84" i="12"/>
  <c r="BL84" i="12"/>
  <c r="BK84" i="12"/>
  <c r="BI84" i="12"/>
  <c r="BM92" i="12"/>
  <c r="BF108" i="12"/>
  <c r="BL108" i="12"/>
  <c r="BK108" i="12"/>
  <c r="BJ108" i="12"/>
  <c r="BC108" i="12" s="1"/>
  <c r="BI108" i="12"/>
  <c r="BF125" i="12"/>
  <c r="BA125" i="12" s="1"/>
  <c r="BK125" i="12"/>
  <c r="BH125" i="12"/>
  <c r="BG125" i="12"/>
  <c r="BM191" i="12"/>
  <c r="BM274" i="12"/>
  <c r="BI7" i="12"/>
  <c r="BK8" i="12"/>
  <c r="BM9" i="12"/>
  <c r="BG15" i="12"/>
  <c r="BI16" i="12"/>
  <c r="BK17" i="12"/>
  <c r="BM18" i="12"/>
  <c r="BG23" i="12"/>
  <c r="BI24" i="12"/>
  <c r="BK25" i="12"/>
  <c r="BM26" i="12"/>
  <c r="BJ7" i="12"/>
  <c r="BH10" i="12"/>
  <c r="BJ11" i="12"/>
  <c r="BH15" i="12"/>
  <c r="BJ16" i="12"/>
  <c r="BH19" i="12"/>
  <c r="BJ20" i="12"/>
  <c r="BH23" i="12"/>
  <c r="BJ24" i="12"/>
  <c r="BC24" i="12" s="1"/>
  <c r="BH27" i="12"/>
  <c r="BJ28" i="12"/>
  <c r="BH31" i="12"/>
  <c r="BJ32" i="12"/>
  <c r="BH35" i="12"/>
  <c r="BK36" i="12"/>
  <c r="BJ38" i="12"/>
  <c r="BG40" i="12"/>
  <c r="BK41" i="12"/>
  <c r="BH43" i="12"/>
  <c r="BK44" i="12"/>
  <c r="BJ46" i="12"/>
  <c r="BC46" i="12" s="1"/>
  <c r="BG48" i="12"/>
  <c r="BK49" i="12"/>
  <c r="BH51" i="12"/>
  <c r="BK52" i="12"/>
  <c r="BJ54" i="12"/>
  <c r="BF58" i="12"/>
  <c r="BH63" i="12"/>
  <c r="BH65" i="12"/>
  <c r="BF67" i="12"/>
  <c r="BA67" i="12" s="1"/>
  <c r="BK70" i="12"/>
  <c r="BI75" i="12"/>
  <c r="BH77" i="12"/>
  <c r="BF77" i="12"/>
  <c r="BL77" i="12"/>
  <c r="BI83" i="12"/>
  <c r="BH85" i="12"/>
  <c r="BF85" i="12"/>
  <c r="BL85" i="12"/>
  <c r="BK86" i="12"/>
  <c r="BF97" i="12"/>
  <c r="BA97" i="12" s="1"/>
  <c r="BL99" i="12"/>
  <c r="BH99" i="12"/>
  <c r="BG99" i="12"/>
  <c r="BF99" i="12"/>
  <c r="BF113" i="12"/>
  <c r="BL115" i="12"/>
  <c r="BH115" i="12"/>
  <c r="BG115" i="12"/>
  <c r="BF115" i="12"/>
  <c r="BF129" i="12"/>
  <c r="BG129" i="12"/>
  <c r="BJ129" i="12"/>
  <c r="BC129" i="12" s="1"/>
  <c r="BI129" i="12"/>
  <c r="BH129" i="12"/>
  <c r="BF133" i="12"/>
  <c r="BA133" i="12" s="1"/>
  <c r="BK133" i="12"/>
  <c r="BJ133" i="12"/>
  <c r="BL133" i="12"/>
  <c r="BI133" i="12"/>
  <c r="BH133" i="12"/>
  <c r="BG133" i="12"/>
  <c r="BL148" i="12"/>
  <c r="BI148" i="12"/>
  <c r="BG148" i="12"/>
  <c r="BF148" i="12"/>
  <c r="BL152" i="12"/>
  <c r="BK152" i="12"/>
  <c r="BJ152" i="12"/>
  <c r="BI152" i="12"/>
  <c r="BH152" i="12"/>
  <c r="BG152" i="12"/>
  <c r="BF152" i="12"/>
  <c r="BA152" i="12" s="1"/>
  <c r="BH210" i="12"/>
  <c r="BL210" i="12"/>
  <c r="BK210" i="12"/>
  <c r="BJ210" i="12"/>
  <c r="BI210" i="12"/>
  <c r="BJ225" i="12"/>
  <c r="BM41" i="12"/>
  <c r="BJ78" i="12"/>
  <c r="BC78" i="12" s="1"/>
  <c r="BI78" i="12"/>
  <c r="BH78" i="12"/>
  <c r="BF78" i="12"/>
  <c r="BM86" i="12"/>
  <c r="BF153" i="12"/>
  <c r="BI153" i="12"/>
  <c r="BG153" i="12"/>
  <c r="BH153" i="12"/>
  <c r="BM160" i="12"/>
  <c r="BM20" i="12"/>
  <c r="BM38" i="12"/>
  <c r="BG61" i="12"/>
  <c r="BF61" i="12"/>
  <c r="BM63" i="12"/>
  <c r="BL91" i="12"/>
  <c r="BH91" i="12"/>
  <c r="BG91" i="12"/>
  <c r="BL204" i="12"/>
  <c r="BI204" i="12"/>
  <c r="BH204" i="12"/>
  <c r="BG204" i="12"/>
  <c r="BF204" i="12"/>
  <c r="BA204" i="12" s="1"/>
  <c r="BM225" i="12"/>
  <c r="BM232" i="12"/>
  <c r="BL350" i="12"/>
  <c r="BJ350" i="12"/>
  <c r="BH350" i="12"/>
  <c r="BF350" i="12"/>
  <c r="BI350" i="12"/>
  <c r="BG350" i="12"/>
  <c r="BM363" i="12"/>
  <c r="BM73" i="12"/>
  <c r="BL107" i="12"/>
  <c r="BH107" i="12"/>
  <c r="BG107" i="12"/>
  <c r="BF107" i="12"/>
  <c r="BM127" i="12"/>
  <c r="BL212" i="12"/>
  <c r="BI212" i="12"/>
  <c r="BH212" i="12"/>
  <c r="BG212" i="12"/>
  <c r="BF212" i="12"/>
  <c r="BK212" i="12"/>
  <c r="BJ212" i="12"/>
  <c r="BM215" i="12"/>
  <c r="BI35" i="12"/>
  <c r="BK38" i="12"/>
  <c r="BH40" i="12"/>
  <c r="BL41" i="12"/>
  <c r="BI43" i="12"/>
  <c r="BK46" i="12"/>
  <c r="BH48" i="12"/>
  <c r="BL49" i="12"/>
  <c r="BI51" i="12"/>
  <c r="BK54" i="12"/>
  <c r="BG57" i="12"/>
  <c r="BF57" i="12"/>
  <c r="BG58" i="12"/>
  <c r="BK59" i="12"/>
  <c r="BJ59" i="12"/>
  <c r="BC59" i="12" s="1"/>
  <c r="BK61" i="12"/>
  <c r="BC61" i="12" s="1"/>
  <c r="BI63" i="12"/>
  <c r="BI65" i="12"/>
  <c r="BI66" i="12"/>
  <c r="BH66" i="12"/>
  <c r="BG67" i="12"/>
  <c r="BL70" i="12"/>
  <c r="BF73" i="12"/>
  <c r="BJ75" i="12"/>
  <c r="BL78" i="12"/>
  <c r="BF81" i="12"/>
  <c r="BA81" i="12" s="1"/>
  <c r="BJ83" i="12"/>
  <c r="BC83" i="12" s="1"/>
  <c r="BL86" i="12"/>
  <c r="BF89" i="12"/>
  <c r="BJ91" i="12"/>
  <c r="BJ94" i="12"/>
  <c r="BI94" i="12"/>
  <c r="BH94" i="12"/>
  <c r="BG94" i="12"/>
  <c r="BF94" i="12"/>
  <c r="BA94" i="12" s="1"/>
  <c r="BL97" i="12"/>
  <c r="BF100" i="12"/>
  <c r="BL100" i="12"/>
  <c r="BK100" i="12"/>
  <c r="BJ100" i="12"/>
  <c r="BC100" i="12" s="1"/>
  <c r="BI100" i="12"/>
  <c r="BI107" i="12"/>
  <c r="BJ110" i="12"/>
  <c r="BC110" i="12" s="1"/>
  <c r="BI110" i="12"/>
  <c r="BH110" i="12"/>
  <c r="BG110" i="12"/>
  <c r="BF110" i="12"/>
  <c r="BL113" i="12"/>
  <c r="BF116" i="12"/>
  <c r="BL116" i="12"/>
  <c r="BK116" i="12"/>
  <c r="BJ116" i="12"/>
  <c r="BI116" i="12"/>
  <c r="BI127" i="12"/>
  <c r="BK138" i="12"/>
  <c r="BL140" i="12"/>
  <c r="BG140" i="12"/>
  <c r="BF140" i="12"/>
  <c r="BI140" i="12"/>
  <c r="BH140" i="12"/>
  <c r="BL153" i="12"/>
  <c r="BI160" i="12"/>
  <c r="BH194" i="12"/>
  <c r="BL194" i="12"/>
  <c r="BK194" i="12"/>
  <c r="BJ194" i="12"/>
  <c r="BC194" i="12" s="1"/>
  <c r="BI194" i="12"/>
  <c r="BG194" i="12"/>
  <c r="BF194" i="12"/>
  <c r="BJ204" i="12"/>
  <c r="BK225" i="12"/>
  <c r="BG228" i="12"/>
  <c r="BL228" i="12"/>
  <c r="BJ228" i="12"/>
  <c r="BC228" i="12" s="1"/>
  <c r="BI228" i="12"/>
  <c r="BH228" i="12"/>
  <c r="BF228" i="12"/>
  <c r="BJ232" i="12"/>
  <c r="BJ250" i="12"/>
  <c r="BK250" i="12"/>
  <c r="BG250" i="12"/>
  <c r="BF250" i="12"/>
  <c r="BA250" i="12" s="1"/>
  <c r="BL250" i="12"/>
  <c r="BI250" i="12"/>
  <c r="BH250" i="12"/>
  <c r="BJ258" i="12"/>
  <c r="BK258" i="12"/>
  <c r="BG258" i="12"/>
  <c r="BL258" i="12"/>
  <c r="BI258" i="12"/>
  <c r="BH258" i="12"/>
  <c r="BF258" i="12"/>
  <c r="BL267" i="12"/>
  <c r="BJ267" i="12"/>
  <c r="BI267" i="12"/>
  <c r="BH267" i="12"/>
  <c r="BG267" i="12"/>
  <c r="BF267" i="12"/>
  <c r="BA267" i="12" s="1"/>
  <c r="BK74" i="12"/>
  <c r="BK82" i="12"/>
  <c r="BK90" i="12"/>
  <c r="BL93" i="12"/>
  <c r="BK98" i="12"/>
  <c r="BL101" i="12"/>
  <c r="BK106" i="12"/>
  <c r="BL109" i="12"/>
  <c r="BK114" i="12"/>
  <c r="BL117" i="12"/>
  <c r="BK122" i="12"/>
  <c r="BJ143" i="12"/>
  <c r="BK143" i="12"/>
  <c r="BH143" i="12"/>
  <c r="BG143" i="12"/>
  <c r="BH146" i="12"/>
  <c r="BL146" i="12"/>
  <c r="BJ146" i="12"/>
  <c r="BI146" i="12"/>
  <c r="BL156" i="12"/>
  <c r="BI156" i="12"/>
  <c r="BG156" i="12"/>
  <c r="BF156" i="12"/>
  <c r="BA156" i="12" s="1"/>
  <c r="BI159" i="12"/>
  <c r="BF161" i="12"/>
  <c r="BA161" i="12" s="1"/>
  <c r="BI161" i="12"/>
  <c r="BG161" i="12"/>
  <c r="BJ172" i="12"/>
  <c r="BL180" i="12"/>
  <c r="BI180" i="12"/>
  <c r="BH180" i="12"/>
  <c r="BG180" i="12"/>
  <c r="BF180" i="12"/>
  <c r="BA180" i="12" s="1"/>
  <c r="BF201" i="12"/>
  <c r="BA201" i="12" s="1"/>
  <c r="BI201" i="12"/>
  <c r="BH201" i="12"/>
  <c r="BG201" i="12"/>
  <c r="BJ207" i="12"/>
  <c r="BK207" i="12"/>
  <c r="BI207" i="12"/>
  <c r="BH207" i="12"/>
  <c r="BG207" i="12"/>
  <c r="BK217" i="12"/>
  <c r="BH226" i="12"/>
  <c r="BL226" i="12"/>
  <c r="BK226" i="12"/>
  <c r="BJ226" i="12"/>
  <c r="BC226" i="12" s="1"/>
  <c r="BI226" i="12"/>
  <c r="BF252" i="12"/>
  <c r="BA252" i="12" s="1"/>
  <c r="BI252" i="12"/>
  <c r="BH252" i="12"/>
  <c r="BG252" i="12"/>
  <c r="BF260" i="12"/>
  <c r="BI260" i="12"/>
  <c r="BL260" i="12"/>
  <c r="BK260" i="12"/>
  <c r="BJ260" i="12"/>
  <c r="BC260" i="12" s="1"/>
  <c r="BH260" i="12"/>
  <c r="BJ261" i="12"/>
  <c r="BC261" i="12" s="1"/>
  <c r="BH269" i="12"/>
  <c r="BL269" i="12"/>
  <c r="BI269" i="12"/>
  <c r="BK269" i="12"/>
  <c r="BJ269" i="12"/>
  <c r="BC269" i="12" s="1"/>
  <c r="BG269" i="12"/>
  <c r="BF269" i="12"/>
  <c r="BI270" i="12"/>
  <c r="BF276" i="12"/>
  <c r="BI276" i="12"/>
  <c r="BJ276" i="12"/>
  <c r="BH276" i="12"/>
  <c r="BG276" i="12"/>
  <c r="BH285" i="12"/>
  <c r="BL285" i="12"/>
  <c r="BK285" i="12"/>
  <c r="BI285" i="12"/>
  <c r="BJ285" i="12"/>
  <c r="BG285" i="12"/>
  <c r="BF285" i="12"/>
  <c r="BL294" i="12"/>
  <c r="BJ294" i="12"/>
  <c r="BC294" i="12" s="1"/>
  <c r="BH294" i="12"/>
  <c r="BG294" i="12"/>
  <c r="BF294" i="12"/>
  <c r="BH130" i="12"/>
  <c r="BJ130" i="12"/>
  <c r="BI130" i="12"/>
  <c r="BL132" i="12"/>
  <c r="BG132" i="12"/>
  <c r="BF132" i="12"/>
  <c r="BJ151" i="12"/>
  <c r="BC151" i="12" s="1"/>
  <c r="BK151" i="12"/>
  <c r="BH151" i="12"/>
  <c r="BG151" i="12"/>
  <c r="BH154" i="12"/>
  <c r="BL154" i="12"/>
  <c r="BJ154" i="12"/>
  <c r="BC154" i="12" s="1"/>
  <c r="BI154" i="12"/>
  <c r="BL164" i="12"/>
  <c r="BI164" i="12"/>
  <c r="BG164" i="12"/>
  <c r="BF164" i="12"/>
  <c r="BA164" i="12" s="1"/>
  <c r="BF169" i="12"/>
  <c r="BI169" i="12"/>
  <c r="BG169" i="12"/>
  <c r="BF177" i="12"/>
  <c r="BA177" i="12" s="1"/>
  <c r="BI177" i="12"/>
  <c r="BH177" i="12"/>
  <c r="BG177" i="12"/>
  <c r="BJ183" i="12"/>
  <c r="BK183" i="12"/>
  <c r="BI183" i="12"/>
  <c r="BH183" i="12"/>
  <c r="BG183" i="12"/>
  <c r="BH202" i="12"/>
  <c r="BL202" i="12"/>
  <c r="BK202" i="12"/>
  <c r="BJ202" i="12"/>
  <c r="BC202" i="12" s="1"/>
  <c r="BI202" i="12"/>
  <c r="BL220" i="12"/>
  <c r="BI220" i="12"/>
  <c r="BH220" i="12"/>
  <c r="BG220" i="12"/>
  <c r="BF220" i="12"/>
  <c r="BK230" i="12"/>
  <c r="BH230" i="12"/>
  <c r="BJ230" i="12"/>
  <c r="BC230" i="12" s="1"/>
  <c r="BI230" i="12"/>
  <c r="BG230" i="12"/>
  <c r="BF230" i="12"/>
  <c r="BI241" i="12"/>
  <c r="BF241" i="12"/>
  <c r="BJ241" i="12"/>
  <c r="BH241" i="12"/>
  <c r="BG241" i="12"/>
  <c r="BJ254" i="12"/>
  <c r="BC254" i="12" s="1"/>
  <c r="BF254" i="12"/>
  <c r="BA254" i="12" s="1"/>
  <c r="BL254" i="12"/>
  <c r="BI254" i="12"/>
  <c r="BH254" i="12"/>
  <c r="BG254" i="12"/>
  <c r="BJ278" i="12"/>
  <c r="BF278" i="12"/>
  <c r="BA278" i="12" s="1"/>
  <c r="BL278" i="12"/>
  <c r="BK278" i="12"/>
  <c r="BI278" i="12"/>
  <c r="BH278" i="12"/>
  <c r="BG278" i="12"/>
  <c r="BG72" i="12"/>
  <c r="BG80" i="12"/>
  <c r="BG88" i="12"/>
  <c r="BG96" i="12"/>
  <c r="BG104" i="12"/>
  <c r="BG112" i="12"/>
  <c r="BG120" i="12"/>
  <c r="BL128" i="12"/>
  <c r="BK128" i="12"/>
  <c r="BJ128" i="12"/>
  <c r="BC128" i="12" s="1"/>
  <c r="BJ159" i="12"/>
  <c r="BK159" i="12"/>
  <c r="BH159" i="12"/>
  <c r="BG159" i="12"/>
  <c r="BH162" i="12"/>
  <c r="BL162" i="12"/>
  <c r="BJ162" i="12"/>
  <c r="BC162" i="12" s="1"/>
  <c r="BI162" i="12"/>
  <c r="BL172" i="12"/>
  <c r="BI172" i="12"/>
  <c r="BG172" i="12"/>
  <c r="BF172" i="12"/>
  <c r="BH178" i="12"/>
  <c r="BL178" i="12"/>
  <c r="BK178" i="12"/>
  <c r="BJ178" i="12"/>
  <c r="BC178" i="12" s="1"/>
  <c r="BI178" i="12"/>
  <c r="BL196" i="12"/>
  <c r="BI196" i="12"/>
  <c r="BH196" i="12"/>
  <c r="BG196" i="12"/>
  <c r="BF196" i="12"/>
  <c r="BF217" i="12"/>
  <c r="BI217" i="12"/>
  <c r="BH217" i="12"/>
  <c r="BG217" i="12"/>
  <c r="BJ223" i="12"/>
  <c r="BC223" i="12" s="1"/>
  <c r="BK223" i="12"/>
  <c r="BI223" i="12"/>
  <c r="BH223" i="12"/>
  <c r="BG223" i="12"/>
  <c r="BK234" i="12"/>
  <c r="BH234" i="12"/>
  <c r="BI234" i="12"/>
  <c r="BG234" i="12"/>
  <c r="BF234" i="12"/>
  <c r="BH261" i="12"/>
  <c r="BL261" i="12"/>
  <c r="BI261" i="12"/>
  <c r="BF261" i="12"/>
  <c r="BJ270" i="12"/>
  <c r="BF270" i="12"/>
  <c r="BA270" i="12" s="1"/>
  <c r="BL270" i="12"/>
  <c r="BG270" i="12"/>
  <c r="BL314" i="12"/>
  <c r="BJ314" i="12"/>
  <c r="BH314" i="12"/>
  <c r="BK314" i="12"/>
  <c r="BF314" i="12"/>
  <c r="BI314" i="12"/>
  <c r="BG314" i="12"/>
  <c r="BF315" i="12"/>
  <c r="BL315" i="12"/>
  <c r="BJ315" i="12"/>
  <c r="BI315" i="12"/>
  <c r="BG315" i="12"/>
  <c r="BH315" i="12"/>
  <c r="BH72" i="12"/>
  <c r="BH80" i="12"/>
  <c r="BH88" i="12"/>
  <c r="BF93" i="12"/>
  <c r="BA93" i="12" s="1"/>
  <c r="BH96" i="12"/>
  <c r="BF101" i="12"/>
  <c r="BA101" i="12" s="1"/>
  <c r="BH104" i="12"/>
  <c r="BF109" i="12"/>
  <c r="BA109" i="12" s="1"/>
  <c r="BH112" i="12"/>
  <c r="BF117" i="12"/>
  <c r="BA117" i="12" s="1"/>
  <c r="BH120" i="12"/>
  <c r="BL124" i="12"/>
  <c r="BG124" i="12"/>
  <c r="BF137" i="12"/>
  <c r="BG137" i="12"/>
  <c r="BL144" i="12"/>
  <c r="BK144" i="12"/>
  <c r="BJ144" i="12"/>
  <c r="BC144" i="12" s="1"/>
  <c r="BJ167" i="12"/>
  <c r="BC167" i="12" s="1"/>
  <c r="BK167" i="12"/>
  <c r="BH167" i="12"/>
  <c r="BG167" i="12"/>
  <c r="BH170" i="12"/>
  <c r="BL170" i="12"/>
  <c r="BJ170" i="12"/>
  <c r="BC170" i="12" s="1"/>
  <c r="BI170" i="12"/>
  <c r="BF193" i="12"/>
  <c r="BA193" i="12" s="1"/>
  <c r="BI193" i="12"/>
  <c r="BH193" i="12"/>
  <c r="BG193" i="12"/>
  <c r="BJ199" i="12"/>
  <c r="BK199" i="12"/>
  <c r="BI199" i="12"/>
  <c r="BH199" i="12"/>
  <c r="BG199" i="12"/>
  <c r="BA199" i="12" s="1"/>
  <c r="BH218" i="12"/>
  <c r="BL218" i="12"/>
  <c r="BK218" i="12"/>
  <c r="BJ218" i="12"/>
  <c r="BC218" i="12" s="1"/>
  <c r="BI218" i="12"/>
  <c r="BL263" i="12"/>
  <c r="BI263" i="12"/>
  <c r="BF263" i="12"/>
  <c r="BJ263" i="12"/>
  <c r="BH263" i="12"/>
  <c r="BG263" i="12"/>
  <c r="BL279" i="12"/>
  <c r="BI279" i="12"/>
  <c r="BF279" i="12"/>
  <c r="BG279" i="12"/>
  <c r="BJ141" i="12"/>
  <c r="BJ149" i="12"/>
  <c r="BC149" i="12" s="1"/>
  <c r="BJ157" i="12"/>
  <c r="BJ165" i="12"/>
  <c r="BJ173" i="12"/>
  <c r="BJ176" i="12"/>
  <c r="BJ181" i="12"/>
  <c r="BC181" i="12" s="1"/>
  <c r="BJ184" i="12"/>
  <c r="BC184" i="12" s="1"/>
  <c r="BJ189" i="12"/>
  <c r="BJ192" i="12"/>
  <c r="BC192" i="12" s="1"/>
  <c r="BJ197" i="12"/>
  <c r="BJ200" i="12"/>
  <c r="BJ205" i="12"/>
  <c r="BJ208" i="12"/>
  <c r="BJ213" i="12"/>
  <c r="BC213" i="12" s="1"/>
  <c r="BJ216" i="12"/>
  <c r="BC216" i="12" s="1"/>
  <c r="BJ221" i="12"/>
  <c r="BJ224" i="12"/>
  <c r="BC224" i="12" s="1"/>
  <c r="BK233" i="12"/>
  <c r="BG236" i="12"/>
  <c r="BL236" i="12"/>
  <c r="BK238" i="12"/>
  <c r="BH238" i="12"/>
  <c r="BJ240" i="12"/>
  <c r="BC240" i="12" s="1"/>
  <c r="BJ242" i="12"/>
  <c r="BC242" i="12" s="1"/>
  <c r="BK244" i="12"/>
  <c r="BJ246" i="12"/>
  <c r="BF246" i="12"/>
  <c r="BA246" i="12" s="1"/>
  <c r="BL246" i="12"/>
  <c r="BH247" i="12"/>
  <c r="BH251" i="12"/>
  <c r="BJ253" i="12"/>
  <c r="BL255" i="12"/>
  <c r="BI255" i="12"/>
  <c r="BF255" i="12"/>
  <c r="BL259" i="12"/>
  <c r="BJ259" i="12"/>
  <c r="BI262" i="12"/>
  <c r="BJ271" i="12"/>
  <c r="BC271" i="12" s="1"/>
  <c r="BI275" i="12"/>
  <c r="BH282" i="12"/>
  <c r="BK284" i="12"/>
  <c r="BH291" i="12"/>
  <c r="BG298" i="12"/>
  <c r="BL302" i="12"/>
  <c r="BJ302" i="12"/>
  <c r="BC302" i="12" s="1"/>
  <c r="BH302" i="12"/>
  <c r="BG302" i="12"/>
  <c r="BF302" i="12"/>
  <c r="BI318" i="12"/>
  <c r="BK141" i="12"/>
  <c r="BK149" i="12"/>
  <c r="BK157" i="12"/>
  <c r="BK165" i="12"/>
  <c r="BK173" i="12"/>
  <c r="BK176" i="12"/>
  <c r="BK181" i="12"/>
  <c r="BK184" i="12"/>
  <c r="BK189" i="12"/>
  <c r="BK192" i="12"/>
  <c r="BK197" i="12"/>
  <c r="BK200" i="12"/>
  <c r="BK205" i="12"/>
  <c r="BK208" i="12"/>
  <c r="BK213" i="12"/>
  <c r="BK216" i="12"/>
  <c r="BK221" i="12"/>
  <c r="BK224" i="12"/>
  <c r="BI229" i="12"/>
  <c r="BF229" i="12"/>
  <c r="BA229" i="12" s="1"/>
  <c r="BJ247" i="12"/>
  <c r="BJ266" i="12"/>
  <c r="BC266" i="12" s="1"/>
  <c r="BK266" i="12"/>
  <c r="BG266" i="12"/>
  <c r="BF268" i="12"/>
  <c r="BI268" i="12"/>
  <c r="BH277" i="12"/>
  <c r="BL277" i="12"/>
  <c r="BI277" i="12"/>
  <c r="BI282" i="12"/>
  <c r="BL290" i="12"/>
  <c r="BJ290" i="12"/>
  <c r="BH290" i="12"/>
  <c r="BK290" i="12"/>
  <c r="BG290" i="12"/>
  <c r="BF290" i="12"/>
  <c r="BA290" i="12" s="1"/>
  <c r="BI291" i="12"/>
  <c r="BJ297" i="12"/>
  <c r="BC297" i="12" s="1"/>
  <c r="BH297" i="12"/>
  <c r="BF297" i="12"/>
  <c r="BG297" i="12"/>
  <c r="BL297" i="12"/>
  <c r="BK297" i="12"/>
  <c r="BI297" i="12"/>
  <c r="BH299" i="12"/>
  <c r="BG306" i="12"/>
  <c r="BL310" i="12"/>
  <c r="BJ310" i="12"/>
  <c r="BH310" i="12"/>
  <c r="BG310" i="12"/>
  <c r="BF310" i="12"/>
  <c r="BA310" i="12" s="1"/>
  <c r="BI326" i="12"/>
  <c r="BI233" i="12"/>
  <c r="BF233" i="12"/>
  <c r="BA233" i="12" s="1"/>
  <c r="BG240" i="12"/>
  <c r="BL240" i="12"/>
  <c r="BK242" i="12"/>
  <c r="BH242" i="12"/>
  <c r="BF244" i="12"/>
  <c r="BI244" i="12"/>
  <c r="BH253" i="12"/>
  <c r="BL253" i="12"/>
  <c r="BI253" i="12"/>
  <c r="BJ262" i="12"/>
  <c r="BC262" i="12" s="1"/>
  <c r="BF262" i="12"/>
  <c r="BL262" i="12"/>
  <c r="BL271" i="12"/>
  <c r="BI271" i="12"/>
  <c r="BF271" i="12"/>
  <c r="BA271" i="12" s="1"/>
  <c r="BL275" i="12"/>
  <c r="BJ275" i="12"/>
  <c r="BC275" i="12" s="1"/>
  <c r="BF284" i="12"/>
  <c r="BA284" i="12" s="1"/>
  <c r="BI284" i="12"/>
  <c r="BH284" i="12"/>
  <c r="BL298" i="12"/>
  <c r="BJ298" i="12"/>
  <c r="BH298" i="12"/>
  <c r="BK298" i="12"/>
  <c r="BF298" i="12"/>
  <c r="BA298" i="12" s="1"/>
  <c r="BJ305" i="12"/>
  <c r="BH305" i="12"/>
  <c r="BF305" i="12"/>
  <c r="BG305" i="12"/>
  <c r="BL305" i="12"/>
  <c r="BK305" i="12"/>
  <c r="BI305" i="12"/>
  <c r="BL318" i="12"/>
  <c r="BJ318" i="12"/>
  <c r="BH318" i="12"/>
  <c r="BG318" i="12"/>
  <c r="BF318" i="12"/>
  <c r="BA318" i="12" s="1"/>
  <c r="BF323" i="12"/>
  <c r="BL323" i="12"/>
  <c r="BJ323" i="12"/>
  <c r="BC323" i="12" s="1"/>
  <c r="BH323" i="12"/>
  <c r="BK323" i="12"/>
  <c r="BI323" i="12"/>
  <c r="BG323" i="12"/>
  <c r="BH324" i="12"/>
  <c r="BF324" i="12"/>
  <c r="BA324" i="12" s="1"/>
  <c r="BL324" i="12"/>
  <c r="BJ324" i="12"/>
  <c r="BK324" i="12"/>
  <c r="BG324" i="12"/>
  <c r="BJ325" i="12"/>
  <c r="BH325" i="12"/>
  <c r="BF325" i="12"/>
  <c r="BL325" i="12"/>
  <c r="BK325" i="12"/>
  <c r="BG325" i="12"/>
  <c r="BL247" i="12"/>
  <c r="BI247" i="12"/>
  <c r="BF247" i="12"/>
  <c r="BL251" i="12"/>
  <c r="BJ251" i="12"/>
  <c r="BC251" i="12" s="1"/>
  <c r="BJ282" i="12"/>
  <c r="BK282" i="12"/>
  <c r="BG282" i="12"/>
  <c r="BF291" i="12"/>
  <c r="BA291" i="12" s="1"/>
  <c r="BL291" i="12"/>
  <c r="BJ291" i="12"/>
  <c r="BG291" i="12"/>
  <c r="BF299" i="12"/>
  <c r="BL299" i="12"/>
  <c r="BJ299" i="12"/>
  <c r="BC299" i="12" s="1"/>
  <c r="BI299" i="12"/>
  <c r="BG299" i="12"/>
  <c r="BL306" i="12"/>
  <c r="BJ306" i="12"/>
  <c r="BH306" i="12"/>
  <c r="BK306" i="12"/>
  <c r="BF306" i="12"/>
  <c r="BJ313" i="12"/>
  <c r="BC313" i="12" s="1"/>
  <c r="BH313" i="12"/>
  <c r="BF313" i="12"/>
  <c r="BA313" i="12" s="1"/>
  <c r="BG313" i="12"/>
  <c r="BL313" i="12"/>
  <c r="BK313" i="12"/>
  <c r="BI313" i="12"/>
  <c r="BL326" i="12"/>
  <c r="BJ326" i="12"/>
  <c r="BC326" i="12" s="1"/>
  <c r="BH326" i="12"/>
  <c r="BF326" i="12"/>
  <c r="BA326" i="12" s="1"/>
  <c r="BG326" i="12"/>
  <c r="BF331" i="12"/>
  <c r="BL331" i="12"/>
  <c r="BJ331" i="12"/>
  <c r="BH331" i="12"/>
  <c r="BK331" i="12"/>
  <c r="BI331" i="12"/>
  <c r="BG331" i="12"/>
  <c r="BH332" i="12"/>
  <c r="BF332" i="12"/>
  <c r="BL332" i="12"/>
  <c r="BJ332" i="12"/>
  <c r="BK332" i="12"/>
  <c r="BG332" i="12"/>
  <c r="BJ333" i="12"/>
  <c r="BC333" i="12" s="1"/>
  <c r="BH333" i="12"/>
  <c r="BF333" i="12"/>
  <c r="BL333" i="12"/>
  <c r="BK333" i="12"/>
  <c r="BG333" i="12"/>
  <c r="BJ283" i="12"/>
  <c r="BC283" i="12" s="1"/>
  <c r="BL286" i="12"/>
  <c r="BC286" i="12" s="1"/>
  <c r="BH288" i="12"/>
  <c r="BF288" i="12"/>
  <c r="BA288" i="12" s="1"/>
  <c r="BL288" i="12"/>
  <c r="BI288" i="12"/>
  <c r="BJ292" i="12"/>
  <c r="BC292" i="12" s="1"/>
  <c r="BF319" i="12"/>
  <c r="BL319" i="12"/>
  <c r="BJ319" i="12"/>
  <c r="BC319" i="12" s="1"/>
  <c r="BH319" i="12"/>
  <c r="BF327" i="12"/>
  <c r="BA327" i="12" s="1"/>
  <c r="BL327" i="12"/>
  <c r="BJ327" i="12"/>
  <c r="BH327" i="12"/>
  <c r="BF335" i="12"/>
  <c r="BL335" i="12"/>
  <c r="BJ335" i="12"/>
  <c r="BC335" i="12" s="1"/>
  <c r="BH335" i="12"/>
  <c r="BF343" i="12"/>
  <c r="BA343" i="12" s="1"/>
  <c r="BL343" i="12"/>
  <c r="BJ343" i="12"/>
  <c r="BH343" i="12"/>
  <c r="BG359" i="12"/>
  <c r="BF367" i="12"/>
  <c r="BL367" i="12"/>
  <c r="BJ367" i="12"/>
  <c r="BC367" i="12" s="1"/>
  <c r="BH367" i="12"/>
  <c r="BH320" i="12"/>
  <c r="BF320" i="12"/>
  <c r="BL320" i="12"/>
  <c r="BJ320" i="12"/>
  <c r="BK320" i="12"/>
  <c r="BJ321" i="12"/>
  <c r="BC321" i="12" s="1"/>
  <c r="BH321" i="12"/>
  <c r="BF321" i="12"/>
  <c r="BA321" i="12" s="1"/>
  <c r="BL321" i="12"/>
  <c r="BK321" i="12"/>
  <c r="BG321" i="12"/>
  <c r="BH328" i="12"/>
  <c r="BF328" i="12"/>
  <c r="BA328" i="12" s="1"/>
  <c r="BL328" i="12"/>
  <c r="BJ328" i="12"/>
  <c r="BK328" i="12"/>
  <c r="BJ329" i="12"/>
  <c r="BH329" i="12"/>
  <c r="BF329" i="12"/>
  <c r="BL329" i="12"/>
  <c r="BK329" i="12"/>
  <c r="BG329" i="12"/>
  <c r="BH336" i="12"/>
  <c r="BF336" i="12"/>
  <c r="BA336" i="12" s="1"/>
  <c r="BL336" i="12"/>
  <c r="BJ336" i="12"/>
  <c r="BK336" i="12"/>
  <c r="BJ337" i="12"/>
  <c r="BH337" i="12"/>
  <c r="BF337" i="12"/>
  <c r="BA337" i="12" s="1"/>
  <c r="BL337" i="12"/>
  <c r="BK337" i="12"/>
  <c r="BG337" i="12"/>
  <c r="BH344" i="12"/>
  <c r="BF344" i="12"/>
  <c r="BA344" i="12" s="1"/>
  <c r="BL344" i="12"/>
  <c r="BJ344" i="12"/>
  <c r="BK344" i="12"/>
  <c r="BJ345" i="12"/>
  <c r="BC345" i="12" s="1"/>
  <c r="BH345" i="12"/>
  <c r="BF345" i="12"/>
  <c r="BL345" i="12"/>
  <c r="BK345" i="12"/>
  <c r="BG345" i="12"/>
  <c r="BF355" i="12"/>
  <c r="BL355" i="12"/>
  <c r="BJ355" i="12"/>
  <c r="BC355" i="12" s="1"/>
  <c r="BH355" i="12"/>
  <c r="BL358" i="12"/>
  <c r="BJ358" i="12"/>
  <c r="BH358" i="12"/>
  <c r="BF358" i="12"/>
  <c r="BI358" i="12"/>
  <c r="BG358" i="12"/>
  <c r="BI359" i="12"/>
  <c r="BH292" i="12"/>
  <c r="BF292" i="12"/>
  <c r="BL292" i="12"/>
  <c r="BH296" i="12"/>
  <c r="BF296" i="12"/>
  <c r="BL296" i="12"/>
  <c r="BK296" i="12"/>
  <c r="BI296" i="12"/>
  <c r="BH300" i="12"/>
  <c r="BF300" i="12"/>
  <c r="BL300" i="12"/>
  <c r="BH304" i="12"/>
  <c r="BF304" i="12"/>
  <c r="BL304" i="12"/>
  <c r="BK304" i="12"/>
  <c r="BI304" i="12"/>
  <c r="BH308" i="12"/>
  <c r="BF308" i="12"/>
  <c r="BL308" i="12"/>
  <c r="BH312" i="12"/>
  <c r="BF312" i="12"/>
  <c r="BL312" i="12"/>
  <c r="BK312" i="12"/>
  <c r="BI312" i="12"/>
  <c r="BH316" i="12"/>
  <c r="BF316" i="12"/>
  <c r="BL316" i="12"/>
  <c r="BL322" i="12"/>
  <c r="BJ322" i="12"/>
  <c r="BC322" i="12" s="1"/>
  <c r="BH322" i="12"/>
  <c r="BF322" i="12"/>
  <c r="BG322" i="12"/>
  <c r="BL330" i="12"/>
  <c r="BJ330" i="12"/>
  <c r="BH330" i="12"/>
  <c r="BF330" i="12"/>
  <c r="BG330" i="12"/>
  <c r="BL338" i="12"/>
  <c r="BJ338" i="12"/>
  <c r="BC338" i="12" s="1"/>
  <c r="BH338" i="12"/>
  <c r="BF338" i="12"/>
  <c r="BA338" i="12" s="1"/>
  <c r="BG338" i="12"/>
  <c r="BL346" i="12"/>
  <c r="BJ346" i="12"/>
  <c r="BC346" i="12" s="1"/>
  <c r="BH346" i="12"/>
  <c r="BF346" i="12"/>
  <c r="BG346" i="12"/>
  <c r="BG249" i="12"/>
  <c r="BG257" i="12"/>
  <c r="BG265" i="12"/>
  <c r="BG273" i="12"/>
  <c r="BG281" i="12"/>
  <c r="BF286" i="12"/>
  <c r="BA286" i="12" s="1"/>
  <c r="BJ289" i="12"/>
  <c r="BC289" i="12" s="1"/>
  <c r="BH289" i="12"/>
  <c r="BF289" i="12"/>
  <c r="BA289" i="12" s="1"/>
  <c r="BF359" i="12"/>
  <c r="BA359" i="12" s="1"/>
  <c r="BL359" i="12"/>
  <c r="BJ359" i="12"/>
  <c r="BH359" i="12"/>
  <c r="BL362" i="12"/>
  <c r="BJ362" i="12"/>
  <c r="BC362" i="12" s="1"/>
  <c r="BH362" i="12"/>
  <c r="BF362" i="12"/>
  <c r="BI362" i="12"/>
  <c r="BG362" i="12"/>
  <c r="BF295" i="12"/>
  <c r="BA295" i="12" s="1"/>
  <c r="BL295" i="12"/>
  <c r="BJ295" i="12"/>
  <c r="BC295" i="12" s="1"/>
  <c r="BF303" i="12"/>
  <c r="BA303" i="12" s="1"/>
  <c r="BL303" i="12"/>
  <c r="BJ303" i="12"/>
  <c r="BC303" i="12" s="1"/>
  <c r="BF311" i="12"/>
  <c r="BA311" i="12" s="1"/>
  <c r="BL311" i="12"/>
  <c r="BJ311" i="12"/>
  <c r="BG349" i="12"/>
  <c r="BG353" i="12"/>
  <c r="BG357" i="12"/>
  <c r="BG361" i="12"/>
  <c r="BG365" i="12"/>
  <c r="BH352" i="12"/>
  <c r="BF352" i="12"/>
  <c r="BL352" i="12"/>
  <c r="BJ352" i="12"/>
  <c r="BC352" i="12" s="1"/>
  <c r="BI353" i="12"/>
  <c r="BH356" i="12"/>
  <c r="BF356" i="12"/>
  <c r="BA356" i="12" s="1"/>
  <c r="BL356" i="12"/>
  <c r="BJ356" i="12"/>
  <c r="BC356" i="12" s="1"/>
  <c r="BI357" i="12"/>
  <c r="BH360" i="12"/>
  <c r="BF360" i="12"/>
  <c r="BA360" i="12" s="1"/>
  <c r="BL360" i="12"/>
  <c r="BJ360" i="12"/>
  <c r="BC360" i="12" s="1"/>
  <c r="BI361" i="12"/>
  <c r="BH364" i="12"/>
  <c r="BF364" i="12"/>
  <c r="BA364" i="12" s="1"/>
  <c r="BL364" i="12"/>
  <c r="BJ364" i="12"/>
  <c r="BJ293" i="12"/>
  <c r="BC293" i="12" s="1"/>
  <c r="BH293" i="12"/>
  <c r="BF293" i="12"/>
  <c r="BA293" i="12" s="1"/>
  <c r="BJ301" i="12"/>
  <c r="BC301" i="12" s="1"/>
  <c r="BH301" i="12"/>
  <c r="BF301" i="12"/>
  <c r="BA301" i="12" s="1"/>
  <c r="BJ309" i="12"/>
  <c r="BC309" i="12" s="1"/>
  <c r="BH309" i="12"/>
  <c r="BF309" i="12"/>
  <c r="BA309" i="12" s="1"/>
  <c r="BJ317" i="12"/>
  <c r="BC317" i="12" s="1"/>
  <c r="BH317" i="12"/>
  <c r="BF317" i="12"/>
  <c r="BA317" i="12" s="1"/>
  <c r="BL370" i="12"/>
  <c r="BJ370" i="12"/>
  <c r="BC370" i="12" s="1"/>
  <c r="BI370" i="12"/>
  <c r="BH370" i="12"/>
  <c r="BG370" i="12"/>
  <c r="BF370" i="12"/>
  <c r="BA370" i="12" s="1"/>
  <c r="BJ349" i="12"/>
  <c r="BH349" i="12"/>
  <c r="BF349" i="12"/>
  <c r="BA349" i="12" s="1"/>
  <c r="BL349" i="12"/>
  <c r="BJ353" i="12"/>
  <c r="BH353" i="12"/>
  <c r="BF353" i="12"/>
  <c r="BL353" i="12"/>
  <c r="BJ357" i="12"/>
  <c r="BH357" i="12"/>
  <c r="BF357" i="12"/>
  <c r="BA357" i="12" s="1"/>
  <c r="BL357" i="12"/>
  <c r="BJ361" i="12"/>
  <c r="BH361" i="12"/>
  <c r="BF361" i="12"/>
  <c r="BL361" i="12"/>
  <c r="BJ365" i="12"/>
  <c r="BH365" i="12"/>
  <c r="BF365" i="12"/>
  <c r="BA365" i="12" s="1"/>
  <c r="BL365" i="12"/>
  <c r="BJ368" i="12"/>
  <c r="BL369" i="12"/>
  <c r="BH371" i="12"/>
  <c r="BI371" i="12"/>
  <c r="BL368" i="12"/>
  <c r="BF369" i="12"/>
  <c r="BJ371" i="12"/>
  <c r="BC371" i="12" s="1"/>
  <c r="BG369" i="12"/>
  <c r="BK371" i="12"/>
  <c r="BF368" i="12"/>
  <c r="BA368" i="12" s="1"/>
  <c r="BH369" i="12"/>
  <c r="BL371" i="12"/>
  <c r="V71" i="12"/>
  <c r="U71" i="12"/>
  <c r="U44" i="12"/>
  <c r="V84" i="12"/>
  <c r="U84" i="12"/>
  <c r="U199" i="12"/>
  <c r="V10" i="12"/>
  <c r="U13" i="12"/>
  <c r="V19" i="12"/>
  <c r="U22" i="12"/>
  <c r="V27" i="12"/>
  <c r="U31" i="12"/>
  <c r="U43" i="12"/>
  <c r="U59" i="12"/>
  <c r="U95" i="12"/>
  <c r="V98" i="12"/>
  <c r="U98" i="12"/>
  <c r="V105" i="12"/>
  <c r="V155" i="12"/>
  <c r="U155" i="12"/>
  <c r="U236" i="12"/>
  <c r="V140" i="12"/>
  <c r="U140" i="12"/>
  <c r="U21" i="12"/>
  <c r="U39" i="12"/>
  <c r="U163" i="12"/>
  <c r="V12" i="12"/>
  <c r="U16" i="12"/>
  <c r="U24" i="12"/>
  <c r="U30" i="12"/>
  <c r="V38" i="12"/>
  <c r="V64" i="12"/>
  <c r="U64" i="12"/>
  <c r="V78" i="12"/>
  <c r="V103" i="12"/>
  <c r="U103" i="12"/>
  <c r="V51" i="12"/>
  <c r="U51" i="12"/>
  <c r="V132" i="12"/>
  <c r="U132" i="12"/>
  <c r="V232" i="12"/>
  <c r="U232" i="12"/>
  <c r="V264" i="12"/>
  <c r="U264" i="12"/>
  <c r="V87" i="12"/>
  <c r="U87" i="12"/>
  <c r="V37" i="12"/>
  <c r="V62" i="12"/>
  <c r="V29" i="12"/>
  <c r="V45" i="12"/>
  <c r="V90" i="12"/>
  <c r="U90" i="12"/>
  <c r="V214" i="12"/>
  <c r="U214" i="12"/>
  <c r="V369" i="12"/>
  <c r="U369" i="12"/>
  <c r="V52" i="12"/>
  <c r="U11" i="12"/>
  <c r="U20" i="12"/>
  <c r="U28" i="12"/>
  <c r="U34" i="12"/>
  <c r="V82" i="12"/>
  <c r="U82" i="12"/>
  <c r="V108" i="12"/>
  <c r="U108" i="12"/>
  <c r="U129" i="12"/>
  <c r="V122" i="12"/>
  <c r="U122" i="12"/>
  <c r="U60" i="12"/>
  <c r="U76" i="12"/>
  <c r="V92" i="12"/>
  <c r="U92" i="12"/>
  <c r="V113" i="12"/>
  <c r="U113" i="12"/>
  <c r="U127" i="12"/>
  <c r="V130" i="12"/>
  <c r="U130" i="12"/>
  <c r="V106" i="12"/>
  <c r="U106" i="12"/>
  <c r="V135" i="12"/>
  <c r="U135" i="12"/>
  <c r="V182" i="12"/>
  <c r="U182" i="12"/>
  <c r="U73" i="12"/>
  <c r="V74" i="12"/>
  <c r="U86" i="12"/>
  <c r="U94" i="12"/>
  <c r="U111" i="12"/>
  <c r="U116" i="12"/>
  <c r="U121" i="12"/>
  <c r="U133" i="12"/>
  <c r="U134" i="12"/>
  <c r="V134" i="12"/>
  <c r="U146" i="12"/>
  <c r="V158" i="12"/>
  <c r="U158" i="12"/>
  <c r="U160" i="12"/>
  <c r="V185" i="12"/>
  <c r="U185" i="12"/>
  <c r="U191" i="12"/>
  <c r="V216" i="12"/>
  <c r="U216" i="12"/>
  <c r="U218" i="12"/>
  <c r="V114" i="12"/>
  <c r="U114" i="12"/>
  <c r="U147" i="12"/>
  <c r="U168" i="12"/>
  <c r="V166" i="12"/>
  <c r="U166" i="12"/>
  <c r="V202" i="12"/>
  <c r="U202" i="12"/>
  <c r="V224" i="12"/>
  <c r="U224" i="12"/>
  <c r="V238" i="12"/>
  <c r="U238" i="12"/>
  <c r="V174" i="12"/>
  <c r="U174" i="12"/>
  <c r="V200" i="12"/>
  <c r="V213" i="12"/>
  <c r="U213" i="12"/>
  <c r="V324" i="12"/>
  <c r="U324" i="12"/>
  <c r="V150" i="12"/>
  <c r="U150" i="12"/>
  <c r="V272" i="12"/>
  <c r="U272" i="12"/>
  <c r="V293" i="12"/>
  <c r="U293" i="12"/>
  <c r="V278" i="12"/>
  <c r="U278" i="12"/>
  <c r="U205" i="12"/>
  <c r="U253" i="12"/>
  <c r="V274" i="12"/>
  <c r="U274" i="12"/>
  <c r="V335" i="12"/>
  <c r="U335" i="12"/>
  <c r="V340" i="12"/>
  <c r="U340" i="12"/>
  <c r="V308" i="12"/>
  <c r="U308" i="12"/>
  <c r="U222" i="12"/>
  <c r="U230" i="12"/>
  <c r="V240" i="12"/>
  <c r="U241" i="12"/>
  <c r="U247" i="12"/>
  <c r="V248" i="12"/>
  <c r="U258" i="12"/>
  <c r="U263" i="12"/>
  <c r="V298" i="12"/>
  <c r="V353" i="12"/>
  <c r="U353" i="12"/>
  <c r="V256" i="12"/>
  <c r="U256" i="12"/>
  <c r="V367" i="12"/>
  <c r="U367" i="12"/>
  <c r="V280" i="12"/>
  <c r="V302" i="12"/>
  <c r="U302" i="12"/>
  <c r="U361" i="12"/>
  <c r="V314" i="12"/>
  <c r="U314" i="12"/>
  <c r="V322" i="12"/>
  <c r="U322" i="12"/>
  <c r="V359" i="12"/>
  <c r="U359" i="12"/>
  <c r="U338" i="12"/>
  <c r="V338" i="12"/>
  <c r="V346" i="12"/>
  <c r="U346" i="12"/>
  <c r="V336" i="12"/>
  <c r="U336" i="12"/>
  <c r="U295" i="12"/>
  <c r="V330" i="12"/>
  <c r="U330" i="12"/>
  <c r="U348" i="12"/>
  <c r="V306" i="12"/>
  <c r="U311" i="12"/>
  <c r="V354" i="12"/>
  <c r="U354" i="12"/>
  <c r="V370" i="12"/>
  <c r="U370" i="12"/>
  <c r="U345" i="12"/>
  <c r="U351" i="12"/>
  <c r="V362" i="12"/>
  <c r="U362" i="12"/>
  <c r="U364" i="12"/>
  <c r="U344" i="12"/>
  <c r="U352" i="12"/>
  <c r="U360" i="12"/>
  <c r="BC247" i="12" l="1"/>
  <c r="BA91" i="12"/>
  <c r="BC365" i="12"/>
  <c r="BC344" i="12"/>
  <c r="BC159" i="12"/>
  <c r="BA312" i="12"/>
  <c r="BA178" i="12"/>
  <c r="BC38" i="12"/>
  <c r="BC349" i="12"/>
  <c r="BA346" i="12"/>
  <c r="BA355" i="12"/>
  <c r="BC176" i="12"/>
  <c r="BA314" i="12"/>
  <c r="BC328" i="12"/>
  <c r="BA369" i="12"/>
  <c r="BA322" i="12"/>
  <c r="BA279" i="12"/>
  <c r="BA140" i="12"/>
  <c r="BC357" i="12"/>
  <c r="BA367" i="12"/>
  <c r="BA306" i="12"/>
  <c r="BC282" i="12"/>
  <c r="BA323" i="12"/>
  <c r="BC298" i="12"/>
  <c r="BC208" i="12"/>
  <c r="BC270" i="12"/>
  <c r="BA169" i="12"/>
  <c r="BA285" i="12"/>
  <c r="BA49" i="12"/>
  <c r="BC131" i="12"/>
  <c r="BA304" i="12"/>
  <c r="BC368" i="12"/>
  <c r="BC361" i="12"/>
  <c r="BC353" i="12"/>
  <c r="BA352" i="12"/>
  <c r="BC330" i="12"/>
  <c r="BA316" i="12"/>
  <c r="BA308" i="12"/>
  <c r="BA300" i="12"/>
  <c r="BA292" i="12"/>
  <c r="BA345" i="12"/>
  <c r="BC329" i="12"/>
  <c r="BA333" i="12"/>
  <c r="BA41" i="12"/>
  <c r="BC196" i="12"/>
  <c r="BC30" i="12"/>
  <c r="BA280" i="12"/>
  <c r="BA362" i="12"/>
  <c r="BC324" i="12"/>
  <c r="BC52" i="12"/>
  <c r="BA63" i="12"/>
  <c r="BA11" i="12"/>
  <c r="BC304" i="12"/>
  <c r="BC312" i="12"/>
  <c r="BA186" i="12"/>
  <c r="BC277" i="12"/>
  <c r="BA249" i="12"/>
  <c r="BA251" i="12"/>
  <c r="BC74" i="12"/>
  <c r="BA87" i="12"/>
  <c r="BC53" i="12"/>
  <c r="BA34" i="12"/>
  <c r="BA170" i="12"/>
  <c r="BA122" i="12"/>
  <c r="BA275" i="12"/>
  <c r="BA238" i="12"/>
  <c r="BC253" i="12"/>
  <c r="BA40" i="12"/>
  <c r="BA334" i="12"/>
  <c r="BC215" i="12"/>
  <c r="BC86" i="12"/>
  <c r="BC268" i="12"/>
  <c r="BA173" i="12"/>
  <c r="BA203" i="12"/>
  <c r="BA277" i="12"/>
  <c r="BC249" i="12"/>
  <c r="BA159" i="12"/>
  <c r="BC114" i="12"/>
  <c r="BA29" i="12"/>
  <c r="BC10" i="12"/>
  <c r="BC26" i="12"/>
  <c r="BA171" i="12"/>
  <c r="BC76" i="12"/>
  <c r="BA216" i="12"/>
  <c r="BC220" i="12"/>
  <c r="BA82" i="12"/>
  <c r="BA214" i="12"/>
  <c r="BA221" i="12"/>
  <c r="BA165" i="12"/>
  <c r="BC132" i="12"/>
  <c r="BA116" i="12"/>
  <c r="BC225" i="12"/>
  <c r="BC20" i="12"/>
  <c r="BC49" i="12"/>
  <c r="BC274" i="12"/>
  <c r="BC63" i="12"/>
  <c r="BC316" i="12"/>
  <c r="BC296" i="12"/>
  <c r="BA181" i="12"/>
  <c r="BA240" i="12"/>
  <c r="BC187" i="12"/>
  <c r="BA158" i="12"/>
  <c r="BA211" i="12"/>
  <c r="BC104" i="12"/>
  <c r="BA96" i="12"/>
  <c r="BC117" i="12"/>
  <c r="BC82" i="12"/>
  <c r="BC42" i="12"/>
  <c r="BA13" i="12"/>
  <c r="BC27" i="12"/>
  <c r="BA26" i="12"/>
  <c r="BC214" i="12"/>
  <c r="BA39" i="12"/>
  <c r="BA149" i="12"/>
  <c r="BA72" i="12"/>
  <c r="BA218" i="12"/>
  <c r="BC288" i="12"/>
  <c r="BC107" i="12"/>
  <c r="BA224" i="12"/>
  <c r="BC198" i="12"/>
  <c r="BC112" i="12"/>
  <c r="BC80" i="12"/>
  <c r="BC84" i="12"/>
  <c r="BC257" i="12"/>
  <c r="BC332" i="12"/>
  <c r="BC173" i="12"/>
  <c r="BC130" i="12"/>
  <c r="BC276" i="12"/>
  <c r="BC207" i="12"/>
  <c r="BC75" i="12"/>
  <c r="BA61" i="12"/>
  <c r="BA153" i="12"/>
  <c r="BA113" i="12"/>
  <c r="BA85" i="12"/>
  <c r="BA84" i="12"/>
  <c r="BA145" i="12"/>
  <c r="BA48" i="12"/>
  <c r="BC347" i="12"/>
  <c r="BA185" i="12"/>
  <c r="BC99" i="12"/>
  <c r="BA35" i="12"/>
  <c r="BC25" i="12"/>
  <c r="BC17" i="12"/>
  <c r="BC8" i="12"/>
  <c r="BC339" i="12"/>
  <c r="BA92" i="12"/>
  <c r="BA32" i="12"/>
  <c r="BC160" i="12"/>
  <c r="BA227" i="12"/>
  <c r="BC203" i="12"/>
  <c r="BC264" i="12"/>
  <c r="BA139" i="12"/>
  <c r="BA120" i="12"/>
  <c r="BA248" i="12"/>
  <c r="BC150" i="12"/>
  <c r="BC158" i="12"/>
  <c r="BA104" i="12"/>
  <c r="BA130" i="12"/>
  <c r="BC90" i="12"/>
  <c r="BC45" i="12"/>
  <c r="BA80" i="12"/>
  <c r="BC109" i="12"/>
  <c r="BA53" i="12"/>
  <c r="BA8" i="12"/>
  <c r="BA59" i="12"/>
  <c r="BA17" i="12"/>
  <c r="BC60" i="12"/>
  <c r="BA33" i="12"/>
  <c r="BA111" i="12"/>
  <c r="BC156" i="12"/>
  <c r="BA283" i="12"/>
  <c r="BA191" i="12"/>
  <c r="BC13" i="12"/>
  <c r="BA151" i="12"/>
  <c r="BA259" i="12"/>
  <c r="BA55" i="12"/>
  <c r="BA166" i="12"/>
  <c r="BC122" i="12"/>
  <c r="BC92" i="12"/>
  <c r="BA105" i="12"/>
  <c r="BC256" i="12"/>
  <c r="BA30" i="12"/>
  <c r="BC19" i="12"/>
  <c r="BA281" i="12"/>
  <c r="BA36" i="12"/>
  <c r="BC111" i="12"/>
  <c r="BA296" i="12"/>
  <c r="BC337" i="12"/>
  <c r="BA335" i="12"/>
  <c r="BC331" i="12"/>
  <c r="BC199" i="12"/>
  <c r="BA261" i="12"/>
  <c r="BC278" i="12"/>
  <c r="BC183" i="12"/>
  <c r="BA353" i="12"/>
  <c r="BA330" i="12"/>
  <c r="BA329" i="12"/>
  <c r="BA305" i="12"/>
  <c r="BC200" i="12"/>
  <c r="BC165" i="12"/>
  <c r="BA137" i="12"/>
  <c r="BA217" i="12"/>
  <c r="BC241" i="12"/>
  <c r="BC285" i="12"/>
  <c r="BA260" i="12"/>
  <c r="BC250" i="12"/>
  <c r="BA110" i="12"/>
  <c r="BC94" i="12"/>
  <c r="BA73" i="12"/>
  <c r="BC212" i="12"/>
  <c r="BA107" i="12"/>
  <c r="BA350" i="12"/>
  <c r="BC210" i="12"/>
  <c r="BC152" i="12"/>
  <c r="BA99" i="12"/>
  <c r="BC32" i="12"/>
  <c r="BC16" i="12"/>
  <c r="BC307" i="12"/>
  <c r="BA225" i="12"/>
  <c r="BA209" i="12"/>
  <c r="BC140" i="12"/>
  <c r="BA75" i="12"/>
  <c r="BC36" i="12"/>
  <c r="BC341" i="12"/>
  <c r="BC245" i="12"/>
  <c r="BA136" i="12"/>
  <c r="BC85" i="12"/>
  <c r="BC33" i="12"/>
  <c r="BC351" i="12"/>
  <c r="BC67" i="12"/>
  <c r="BA215" i="12"/>
  <c r="BA28" i="12"/>
  <c r="BA256" i="12"/>
  <c r="BA282" i="12"/>
  <c r="BC177" i="12"/>
  <c r="BA226" i="12"/>
  <c r="BC252" i="12"/>
  <c r="BC126" i="12"/>
  <c r="BA264" i="12"/>
  <c r="BA235" i="12"/>
  <c r="BC56" i="12"/>
  <c r="BA119" i="12"/>
  <c r="BC169" i="12"/>
  <c r="BC147" i="12"/>
  <c r="BC95" i="12"/>
  <c r="BC125" i="12"/>
  <c r="BC48" i="12"/>
  <c r="BA47" i="12"/>
  <c r="BC40" i="12"/>
  <c r="BA44" i="12"/>
  <c r="BA60" i="12"/>
  <c r="BA239" i="12"/>
  <c r="BC79" i="12"/>
  <c r="BA155" i="12"/>
  <c r="BA12" i="12"/>
  <c r="BC142" i="12"/>
  <c r="BC179" i="12"/>
  <c r="BA146" i="12"/>
  <c r="BC93" i="12"/>
  <c r="BC190" i="12"/>
  <c r="BC88" i="12"/>
  <c r="BC272" i="12"/>
  <c r="BA208" i="12"/>
  <c r="BC23" i="12"/>
  <c r="BC161" i="12"/>
  <c r="BA190" i="12"/>
  <c r="BA358" i="12"/>
  <c r="BC320" i="12"/>
  <c r="BA319" i="12"/>
  <c r="BA299" i="12"/>
  <c r="BA325" i="12"/>
  <c r="BA244" i="12"/>
  <c r="BC259" i="12"/>
  <c r="BC205" i="12"/>
  <c r="BA361" i="12"/>
  <c r="BC364" i="12"/>
  <c r="BC311" i="12"/>
  <c r="BC359" i="12"/>
  <c r="BC358" i="12"/>
  <c r="BC336" i="12"/>
  <c r="BA320" i="12"/>
  <c r="BC343" i="12"/>
  <c r="BC327" i="12"/>
  <c r="BA332" i="12"/>
  <c r="BA331" i="12"/>
  <c r="BC306" i="12"/>
  <c r="BC291" i="12"/>
  <c r="BA247" i="12"/>
  <c r="BC325" i="12"/>
  <c r="BA262" i="12"/>
  <c r="BA268" i="12"/>
  <c r="BA255" i="12"/>
  <c r="BC246" i="12"/>
  <c r="BC197" i="12"/>
  <c r="BC157" i="12"/>
  <c r="BC315" i="12"/>
  <c r="BC314" i="12"/>
  <c r="BA196" i="12"/>
  <c r="BA241" i="12"/>
  <c r="BA220" i="12"/>
  <c r="BA294" i="12"/>
  <c r="BA276" i="12"/>
  <c r="BC172" i="12"/>
  <c r="BC143" i="12"/>
  <c r="BC267" i="12"/>
  <c r="BC258" i="12"/>
  <c r="BC232" i="12"/>
  <c r="BC204" i="12"/>
  <c r="BC91" i="12"/>
  <c r="BA78" i="12"/>
  <c r="BA65" i="12"/>
  <c r="BC348" i="12"/>
  <c r="BA69" i="12"/>
  <c r="BA243" i="12"/>
  <c r="BA347" i="12"/>
  <c r="BA237" i="12"/>
  <c r="BC136" i="12"/>
  <c r="BC115" i="12"/>
  <c r="BC77" i="12"/>
  <c r="BA43" i="12"/>
  <c r="BA23" i="12"/>
  <c r="BA15" i="12"/>
  <c r="BA339" i="12"/>
  <c r="BC127" i="12"/>
  <c r="BA24" i="12"/>
  <c r="BC363" i="12"/>
  <c r="BA138" i="12"/>
  <c r="BC227" i="12"/>
  <c r="BA265" i="12"/>
  <c r="BC217" i="12"/>
  <c r="BC300" i="12"/>
  <c r="BA183" i="12"/>
  <c r="BC244" i="12"/>
  <c r="BC123" i="12"/>
  <c r="BA95" i="12"/>
  <c r="BA114" i="12"/>
  <c r="BA103" i="12"/>
  <c r="BC47" i="12"/>
  <c r="BA37" i="12"/>
  <c r="BC15" i="12"/>
  <c r="BC50" i="12"/>
  <c r="BA68" i="12"/>
  <c r="BC51" i="12"/>
  <c r="BA79" i="12"/>
  <c r="BC180" i="12"/>
  <c r="BA150" i="12"/>
  <c r="BA197" i="12"/>
  <c r="BC193" i="12"/>
  <c r="BA66" i="12"/>
  <c r="BC55" i="12"/>
  <c r="BC231" i="12"/>
  <c r="BC236" i="12"/>
  <c r="BA273" i="12"/>
  <c r="BA176" i="12"/>
  <c r="BC65" i="12"/>
  <c r="BA257" i="12"/>
  <c r="BA253" i="12"/>
  <c r="BC318" i="12"/>
  <c r="BC305" i="12"/>
  <c r="BC310" i="12"/>
  <c r="BA297" i="12"/>
  <c r="BC290" i="12"/>
  <c r="BC263" i="12"/>
  <c r="BA228" i="12"/>
  <c r="BA194" i="12"/>
  <c r="BA100" i="12"/>
  <c r="BA89" i="12"/>
  <c r="BA212" i="12"/>
  <c r="BC350" i="12"/>
  <c r="BA129" i="12"/>
  <c r="BA58" i="12"/>
  <c r="BC28" i="12"/>
  <c r="BC11" i="12"/>
  <c r="BA108" i="12"/>
  <c r="BA307" i="12"/>
  <c r="BC89" i="12"/>
  <c r="BC70" i="12"/>
  <c r="BC186" i="12"/>
  <c r="BC153" i="12"/>
  <c r="BA38" i="12"/>
  <c r="BC97" i="12"/>
  <c r="BA31" i="12"/>
  <c r="BA351" i="12"/>
  <c r="BA274" i="12"/>
  <c r="BA54" i="12"/>
  <c r="BA20" i="12"/>
  <c r="BA86" i="12"/>
  <c r="BA342" i="12"/>
  <c r="BC287" i="12"/>
  <c r="BC206" i="12"/>
  <c r="BA124" i="12"/>
  <c r="BC235" i="12"/>
  <c r="BC211" i="12"/>
  <c r="BA167" i="12"/>
  <c r="BC69" i="12"/>
  <c r="BA147" i="12"/>
  <c r="BA121" i="12"/>
  <c r="BA62" i="12"/>
  <c r="BC71" i="12"/>
  <c r="BA50" i="12"/>
  <c r="BA56" i="12"/>
  <c r="BA174" i="12"/>
  <c r="BA112" i="12"/>
  <c r="BC166" i="12"/>
  <c r="BC234" i="12"/>
  <c r="BC101" i="12"/>
  <c r="BC31" i="12"/>
  <c r="BC39" i="12"/>
  <c r="BA141" i="12"/>
  <c r="BA195" i="12"/>
  <c r="BC238" i="12"/>
  <c r="BA302" i="12"/>
  <c r="BC221" i="12"/>
  <c r="BC189" i="12"/>
  <c r="BC141" i="12"/>
  <c r="BA263" i="12"/>
  <c r="BA315" i="12"/>
  <c r="BA234" i="12"/>
  <c r="BA172" i="12"/>
  <c r="BA230" i="12"/>
  <c r="BA132" i="12"/>
  <c r="BA269" i="12"/>
  <c r="BC146" i="12"/>
  <c r="BA258" i="12"/>
  <c r="BC116" i="12"/>
  <c r="BA57" i="12"/>
  <c r="BA148" i="12"/>
  <c r="BC133" i="12"/>
  <c r="BA115" i="12"/>
  <c r="BA77" i="12"/>
  <c r="BC54" i="12"/>
  <c r="BA348" i="12"/>
  <c r="BC209" i="12"/>
  <c r="BA366" i="12"/>
  <c r="BC185" i="12"/>
  <c r="BC66" i="12"/>
  <c r="BA51" i="12"/>
  <c r="BC29" i="12"/>
  <c r="BC12" i="12"/>
  <c r="BA354" i="12"/>
  <c r="BC118" i="12"/>
  <c r="BC73" i="12"/>
  <c r="BA16" i="12"/>
  <c r="BA363" i="12"/>
  <c r="BC265" i="12"/>
  <c r="BC219" i="12"/>
  <c r="BA154" i="12"/>
  <c r="BC163" i="12"/>
  <c r="BA143" i="12"/>
  <c r="BA88" i="12"/>
  <c r="BA106" i="12"/>
  <c r="BA9" i="12"/>
  <c r="BA210" i="12"/>
  <c r="BA71" i="12"/>
  <c r="BC229" i="12"/>
  <c r="BA182" i="12"/>
  <c r="BA22" i="12"/>
  <c r="BC139" i="12"/>
  <c r="BA90" i="12"/>
  <c r="BC155" i="12"/>
  <c r="BC255" i="12"/>
  <c r="BC9" i="12"/>
  <c r="BC58" i="12"/>
  <c r="BC174" i="12"/>
  <c r="BA207" i="12"/>
  <c r="BA64" i="12"/>
  <c r="BC280" i="12"/>
  <c r="BC18" i="12"/>
  <c r="BC96" i="12"/>
  <c r="BC64" i="12"/>
  <c r="BA7" i="12"/>
  <c r="BC7" i="12"/>
  <c r="T14" i="12"/>
  <c r="CJ29" i="12" l="1"/>
  <c r="AX244" i="12" l="1"/>
  <c r="AG244" i="12" s="1"/>
  <c r="AB244" i="12"/>
  <c r="AX152" i="12"/>
  <c r="AG152" i="12" s="1"/>
  <c r="AB152" i="12"/>
  <c r="AX236" i="12"/>
  <c r="AG236" i="12" s="1"/>
  <c r="AB236" i="12"/>
  <c r="AX91" i="12"/>
  <c r="AG91" i="12" s="1"/>
  <c r="AB91" i="12"/>
  <c r="AX149" i="12"/>
  <c r="AG149" i="12" s="1"/>
  <c r="AB149" i="12"/>
  <c r="AX112" i="12"/>
  <c r="AG112" i="12" s="1"/>
  <c r="AB112" i="12"/>
  <c r="AX274" i="12"/>
  <c r="AG274" i="12" s="1"/>
  <c r="AB274" i="12"/>
  <c r="AX224" i="12"/>
  <c r="AG224" i="12" s="1"/>
  <c r="AB224" i="12"/>
  <c r="AX187" i="12"/>
  <c r="AG187" i="12" s="1"/>
  <c r="AB187" i="12"/>
  <c r="AX217" i="12"/>
  <c r="AG217" i="12" s="1"/>
  <c r="AB217" i="12"/>
  <c r="AX346" i="12"/>
  <c r="AG346" i="12" s="1"/>
  <c r="AB346" i="12"/>
  <c r="AX350" i="12"/>
  <c r="AG350" i="12" s="1"/>
  <c r="AB350" i="12"/>
  <c r="AX102" i="12"/>
  <c r="AG102" i="12" s="1"/>
  <c r="AB102" i="12"/>
  <c r="AX61" i="12"/>
  <c r="AG61" i="12" s="1"/>
  <c r="AB61" i="12"/>
  <c r="AX7" i="12"/>
  <c r="AG7" i="12" s="1"/>
  <c r="AB7" i="12"/>
  <c r="AX44" i="12"/>
  <c r="AG44" i="12" s="1"/>
  <c r="AB44" i="12"/>
  <c r="AX72" i="12"/>
  <c r="AG72" i="12" s="1"/>
  <c r="AB72" i="12"/>
  <c r="AX246" i="12"/>
  <c r="AG246" i="12" s="1"/>
  <c r="AB246" i="12"/>
  <c r="AX315" i="12"/>
  <c r="AG315" i="12" s="1"/>
  <c r="AB315" i="12"/>
  <c r="AX231" i="12"/>
  <c r="AG231" i="12" s="1"/>
  <c r="AB231" i="12"/>
  <c r="AX321" i="12"/>
  <c r="AG321" i="12" s="1"/>
  <c r="AB321" i="12"/>
  <c r="AX363" i="12"/>
  <c r="AG363" i="12" s="1"/>
  <c r="AB363" i="12"/>
  <c r="AX208" i="12"/>
  <c r="AG208" i="12" s="1"/>
  <c r="AB208" i="12"/>
  <c r="AX83" i="12"/>
  <c r="AG83" i="12" s="1"/>
  <c r="AB83" i="12"/>
  <c r="AX30" i="12"/>
  <c r="AG30" i="12" s="1"/>
  <c r="AB30" i="12"/>
  <c r="AX73" i="12"/>
  <c r="AG73" i="12" s="1"/>
  <c r="AB73" i="12"/>
  <c r="AX340" i="12"/>
  <c r="AG340" i="12" s="1"/>
  <c r="AB340" i="12"/>
  <c r="AX150" i="12"/>
  <c r="AG150" i="12" s="1"/>
  <c r="AB150" i="12"/>
  <c r="AX262" i="12"/>
  <c r="AG262" i="12" s="1"/>
  <c r="AB262" i="12"/>
  <c r="AX158" i="12"/>
  <c r="AG158" i="12" s="1"/>
  <c r="AB158" i="12"/>
  <c r="AX205" i="12"/>
  <c r="AG205" i="12" s="1"/>
  <c r="AB205" i="12"/>
  <c r="AX98" i="12"/>
  <c r="AG98" i="12" s="1"/>
  <c r="AB98" i="12"/>
  <c r="AX151" i="12"/>
  <c r="AG151" i="12" s="1"/>
  <c r="AB151" i="12"/>
  <c r="AX232" i="12"/>
  <c r="AG232" i="12" s="1"/>
  <c r="AB232" i="12"/>
  <c r="AX235" i="12"/>
  <c r="AG235" i="12" s="1"/>
  <c r="AB235" i="12"/>
  <c r="AX283" i="12"/>
  <c r="AG283" i="12" s="1"/>
  <c r="AB283" i="12"/>
  <c r="AX325" i="12"/>
  <c r="AG325" i="12" s="1"/>
  <c r="AB325" i="12"/>
  <c r="AX359" i="12"/>
  <c r="AG359" i="12" s="1"/>
  <c r="AB359" i="12"/>
  <c r="AX355" i="12"/>
  <c r="AG355" i="12" s="1"/>
  <c r="AB355" i="12"/>
  <c r="AX369" i="12"/>
  <c r="AG369" i="12" s="1"/>
  <c r="AB369" i="12"/>
  <c r="AX23" i="12"/>
  <c r="AG23" i="12" s="1"/>
  <c r="AB23" i="12"/>
  <c r="AX16" i="12"/>
  <c r="AG16" i="12" s="1"/>
  <c r="AB16" i="12"/>
  <c r="AX160" i="12"/>
  <c r="AG160" i="12" s="1"/>
  <c r="AB160" i="12"/>
  <c r="AX13" i="12"/>
  <c r="AG13" i="12" s="1"/>
  <c r="AB13" i="12"/>
  <c r="AX60" i="12"/>
  <c r="AG60" i="12" s="1"/>
  <c r="AB60" i="12"/>
  <c r="AX198" i="12"/>
  <c r="AG198" i="12" s="1"/>
  <c r="AB198" i="12"/>
  <c r="AX85" i="12"/>
  <c r="AG85" i="12" s="1"/>
  <c r="AB85" i="12"/>
  <c r="AX8" i="12"/>
  <c r="AG8" i="12" s="1"/>
  <c r="AB8" i="12"/>
  <c r="AX39" i="12"/>
  <c r="AG39" i="12" s="1"/>
  <c r="AB39" i="12"/>
  <c r="AX213" i="12"/>
  <c r="AG213" i="12" s="1"/>
  <c r="AB213" i="12"/>
  <c r="AX32" i="12"/>
  <c r="AG32" i="12" s="1"/>
  <c r="AB32" i="12"/>
  <c r="AX121" i="12"/>
  <c r="AG121" i="12" s="1"/>
  <c r="AB121" i="12"/>
  <c r="AX188" i="12"/>
  <c r="AG188" i="12" s="1"/>
  <c r="AB188" i="12"/>
  <c r="AX51" i="12"/>
  <c r="AG51" i="12" s="1"/>
  <c r="AB51" i="12"/>
  <c r="AX120" i="12"/>
  <c r="AG120" i="12" s="1"/>
  <c r="AB120" i="12"/>
  <c r="AX134" i="12"/>
  <c r="AG134" i="12" s="1"/>
  <c r="AB134" i="12"/>
  <c r="AX189" i="12"/>
  <c r="AG189" i="12" s="1"/>
  <c r="AB189" i="12"/>
  <c r="AX216" i="12"/>
  <c r="AG216" i="12" s="1"/>
  <c r="AB216" i="12"/>
  <c r="AX28" i="12"/>
  <c r="AG28" i="12" s="1"/>
  <c r="AB28" i="12"/>
  <c r="AX80" i="12"/>
  <c r="AG80" i="12" s="1"/>
  <c r="AB80" i="12"/>
  <c r="AX108" i="12"/>
  <c r="AG108" i="12" s="1"/>
  <c r="AB108" i="12"/>
  <c r="AX136" i="12"/>
  <c r="AG136" i="12" s="1"/>
  <c r="AB136" i="12"/>
  <c r="AX10" i="12"/>
  <c r="AG10" i="12" s="1"/>
  <c r="AB10" i="12"/>
  <c r="AX124" i="12"/>
  <c r="AG124" i="12" s="1"/>
  <c r="AB124" i="12"/>
  <c r="AX155" i="12"/>
  <c r="AG155" i="12" s="1"/>
  <c r="AB155" i="12"/>
  <c r="AX171" i="12"/>
  <c r="AG171" i="12" s="1"/>
  <c r="AB171" i="12"/>
  <c r="AX221" i="12"/>
  <c r="AG221" i="12" s="1"/>
  <c r="AB221" i="12"/>
  <c r="AX25" i="12"/>
  <c r="AG25" i="12" s="1"/>
  <c r="AB25" i="12"/>
  <c r="AX53" i="12"/>
  <c r="AG53" i="12" s="1"/>
  <c r="AB53" i="12"/>
  <c r="AX147" i="12"/>
  <c r="AG147" i="12" s="1"/>
  <c r="AB147" i="12"/>
  <c r="AX326" i="12"/>
  <c r="AG326" i="12" s="1"/>
  <c r="AB326" i="12"/>
  <c r="AX230" i="12"/>
  <c r="AG230" i="12" s="1"/>
  <c r="AB230" i="12"/>
  <c r="AX90" i="12"/>
  <c r="AG90" i="12" s="1"/>
  <c r="AB90" i="12"/>
  <c r="AX154" i="12"/>
  <c r="AG154" i="12" s="1"/>
  <c r="AB154" i="12"/>
  <c r="AX184" i="12"/>
  <c r="AG184" i="12" s="1"/>
  <c r="AB184" i="12"/>
  <c r="AX271" i="12"/>
  <c r="AG271" i="12" s="1"/>
  <c r="AB271" i="12"/>
  <c r="AX79" i="12"/>
  <c r="AG79" i="12" s="1"/>
  <c r="AB79" i="12"/>
  <c r="AX143" i="12"/>
  <c r="AG143" i="12" s="1"/>
  <c r="AB143" i="12"/>
  <c r="AX181" i="12"/>
  <c r="AG181" i="12" s="1"/>
  <c r="AB181" i="12"/>
  <c r="AX293" i="12"/>
  <c r="AG293" i="12" s="1"/>
  <c r="AB293" i="12"/>
  <c r="AX322" i="12"/>
  <c r="AG322" i="12" s="1"/>
  <c r="AB322" i="12"/>
  <c r="AX284" i="12"/>
  <c r="AG284" i="12" s="1"/>
  <c r="AB284" i="12"/>
  <c r="AX352" i="12"/>
  <c r="AG352" i="12" s="1"/>
  <c r="AB352" i="12"/>
  <c r="AX227" i="12"/>
  <c r="AG227" i="12" s="1"/>
  <c r="AB227" i="12"/>
  <c r="AX193" i="12"/>
  <c r="AG193" i="12" s="1"/>
  <c r="AB193" i="12"/>
  <c r="AX257" i="12"/>
  <c r="AG257" i="12" s="1"/>
  <c r="AB257" i="12"/>
  <c r="AX215" i="12"/>
  <c r="AG215" i="12" s="1"/>
  <c r="AB215" i="12"/>
  <c r="AX305" i="12"/>
  <c r="AG305" i="12" s="1"/>
  <c r="AB305" i="12"/>
  <c r="AX303" i="12"/>
  <c r="AG303" i="12" s="1"/>
  <c r="AB303" i="12"/>
  <c r="AX347" i="12"/>
  <c r="AG347" i="12" s="1"/>
  <c r="AB347" i="12"/>
  <c r="AX361" i="12"/>
  <c r="AG361" i="12" s="1"/>
  <c r="AB361" i="12"/>
  <c r="AX64" i="12"/>
  <c r="AG64" i="12" s="1"/>
  <c r="AB64" i="12"/>
  <c r="AX105" i="12"/>
  <c r="AG105" i="12" s="1"/>
  <c r="AB105" i="12"/>
  <c r="AX165" i="12"/>
  <c r="AG165" i="12" s="1"/>
  <c r="AB165" i="12"/>
  <c r="AX103" i="12"/>
  <c r="AG103" i="12" s="1"/>
  <c r="AB103" i="12"/>
  <c r="AX167" i="12"/>
  <c r="AG167" i="12" s="1"/>
  <c r="AB167" i="12"/>
  <c r="AX290" i="12"/>
  <c r="AG290" i="12" s="1"/>
  <c r="AB290" i="12"/>
  <c r="AX318" i="12"/>
  <c r="AG318" i="12" s="1"/>
  <c r="AB318" i="12"/>
  <c r="AX270" i="12"/>
  <c r="AG270" i="12" s="1"/>
  <c r="AB270" i="12"/>
  <c r="AX360" i="12"/>
  <c r="AG360" i="12" s="1"/>
  <c r="AB360" i="12"/>
  <c r="AX298" i="12"/>
  <c r="AG298" i="12" s="1"/>
  <c r="AB298" i="12"/>
  <c r="AX327" i="12"/>
  <c r="AG327" i="12" s="1"/>
  <c r="AB327" i="12"/>
  <c r="AX48" i="12"/>
  <c r="AG48" i="12" s="1"/>
  <c r="AB48" i="12"/>
  <c r="AX65" i="12"/>
  <c r="AG65" i="12" s="1"/>
  <c r="AB65" i="12"/>
  <c r="AX310" i="12"/>
  <c r="AG310" i="12" s="1"/>
  <c r="AB310" i="12"/>
  <c r="AX86" i="12"/>
  <c r="AG86" i="12" s="1"/>
  <c r="AB86" i="12"/>
  <c r="AX170" i="12"/>
  <c r="AG170" i="12" s="1"/>
  <c r="AB170" i="12"/>
  <c r="AX364" i="12"/>
  <c r="AG364" i="12" s="1"/>
  <c r="AB364" i="12"/>
  <c r="AX95" i="12"/>
  <c r="AG95" i="12" s="1"/>
  <c r="AB95" i="12"/>
  <c r="AX234" i="12"/>
  <c r="AG234" i="12" s="1"/>
  <c r="AB234" i="12"/>
  <c r="AX280" i="12"/>
  <c r="AG280" i="12" s="1"/>
  <c r="AB280" i="12"/>
  <c r="AX301" i="12"/>
  <c r="AG301" i="12" s="1"/>
  <c r="AB301" i="12"/>
  <c r="AX179" i="12"/>
  <c r="AG179" i="12" s="1"/>
  <c r="AB179" i="12"/>
  <c r="AX209" i="12"/>
  <c r="AG209" i="12" s="1"/>
  <c r="AB209" i="12"/>
  <c r="AX268" i="12"/>
  <c r="AG268" i="12" s="1"/>
  <c r="AB268" i="12"/>
  <c r="AX319" i="12"/>
  <c r="AG319" i="12" s="1"/>
  <c r="AB319" i="12"/>
  <c r="AX123" i="12"/>
  <c r="AG123" i="12" s="1"/>
  <c r="AB123" i="12"/>
  <c r="AX67" i="12"/>
  <c r="AG67" i="12" s="1"/>
  <c r="AB67" i="12"/>
  <c r="AX261" i="12"/>
  <c r="AG261" i="12" s="1"/>
  <c r="AB261" i="12"/>
  <c r="AX169" i="12"/>
  <c r="AG169" i="12" s="1"/>
  <c r="AB169" i="12"/>
  <c r="AX78" i="12"/>
  <c r="AG78" i="12" s="1"/>
  <c r="AB78" i="12"/>
  <c r="AX37" i="12"/>
  <c r="AG37" i="12" s="1"/>
  <c r="AB37" i="12"/>
  <c r="AX148" i="12"/>
  <c r="AG148" i="12" s="1"/>
  <c r="AB148" i="12"/>
  <c r="AX33" i="12"/>
  <c r="AG33" i="12" s="1"/>
  <c r="AB33" i="12"/>
  <c r="AX145" i="12"/>
  <c r="AG145" i="12" s="1"/>
  <c r="AB145" i="12"/>
  <c r="AX97" i="12"/>
  <c r="AG97" i="12" s="1"/>
  <c r="AB97" i="12"/>
  <c r="AX229" i="12"/>
  <c r="AG229" i="12" s="1"/>
  <c r="AB229" i="12"/>
  <c r="AX295" i="12"/>
  <c r="AG295" i="12" s="1"/>
  <c r="AB295" i="12"/>
  <c r="AX264" i="12"/>
  <c r="AG264" i="12" s="1"/>
  <c r="AB264" i="12"/>
  <c r="AX286" i="12"/>
  <c r="AG286" i="12" s="1"/>
  <c r="AB286" i="12"/>
  <c r="AX320" i="12"/>
  <c r="AG320" i="12" s="1"/>
  <c r="AB320" i="12"/>
  <c r="AX313" i="12"/>
  <c r="AG313" i="12" s="1"/>
  <c r="AB313" i="12"/>
  <c r="AX311" i="12"/>
  <c r="AG311" i="12" s="1"/>
  <c r="AB311" i="12"/>
  <c r="AX173" i="12"/>
  <c r="AG173" i="12" s="1"/>
  <c r="AB173" i="12"/>
  <c r="AX31" i="12"/>
  <c r="AG31" i="12" s="1"/>
  <c r="AB31" i="12"/>
  <c r="AX22" i="12"/>
  <c r="AG22" i="12" s="1"/>
  <c r="AB22" i="12"/>
  <c r="AX52" i="12"/>
  <c r="AG52" i="12" s="1"/>
  <c r="AB52" i="12"/>
  <c r="AX168" i="12"/>
  <c r="AG168" i="12" s="1"/>
  <c r="AB168" i="12"/>
  <c r="AX115" i="12"/>
  <c r="AG115" i="12" s="1"/>
  <c r="AB115" i="12"/>
  <c r="AX190" i="12"/>
  <c r="AG190" i="12" s="1"/>
  <c r="AB190" i="12"/>
  <c r="AX294" i="12"/>
  <c r="AG294" i="12" s="1"/>
  <c r="AB294" i="12"/>
  <c r="AX110" i="12"/>
  <c r="AG110" i="12" s="1"/>
  <c r="AB110" i="12"/>
  <c r="AX15" i="12"/>
  <c r="AG15" i="12" s="1"/>
  <c r="AB15" i="12"/>
  <c r="AX19" i="12"/>
  <c r="AG19" i="12" s="1"/>
  <c r="AB19" i="12"/>
  <c r="AX92" i="12"/>
  <c r="AG92" i="12" s="1"/>
  <c r="AB92" i="12"/>
  <c r="AX20" i="12"/>
  <c r="AG20" i="12" s="1"/>
  <c r="AB20" i="12"/>
  <c r="AX49" i="12"/>
  <c r="AG49" i="12" s="1"/>
  <c r="AB49" i="12"/>
  <c r="AX84" i="12"/>
  <c r="AG84" i="12" s="1"/>
  <c r="AB84" i="12"/>
  <c r="AX157" i="12"/>
  <c r="AG157" i="12" s="1"/>
  <c r="AB157" i="12"/>
  <c r="AX304" i="12"/>
  <c r="AG304" i="12" s="1"/>
  <c r="AB304" i="12"/>
  <c r="AX17" i="12"/>
  <c r="AG17" i="12" s="1"/>
  <c r="AB17" i="12"/>
  <c r="AX133" i="12"/>
  <c r="AG133" i="12" s="1"/>
  <c r="AB133" i="12"/>
  <c r="AX153" i="12"/>
  <c r="AG153" i="12" s="1"/>
  <c r="AB153" i="12"/>
  <c r="AX197" i="12"/>
  <c r="AG197" i="12" s="1"/>
  <c r="AB197" i="12"/>
  <c r="AX100" i="12"/>
  <c r="AG100" i="12" s="1"/>
  <c r="AB100" i="12"/>
  <c r="AX161" i="12"/>
  <c r="AG161" i="12" s="1"/>
  <c r="AB161" i="12"/>
  <c r="AX82" i="12"/>
  <c r="AG82" i="12" s="1"/>
  <c r="AB82" i="12"/>
  <c r="AX146" i="12"/>
  <c r="AG146" i="12" s="1"/>
  <c r="AB146" i="12"/>
  <c r="AX71" i="12"/>
  <c r="AG71" i="12" s="1"/>
  <c r="AB71" i="12"/>
  <c r="AX135" i="12"/>
  <c r="AG135" i="12" s="1"/>
  <c r="AB135" i="12"/>
  <c r="AX219" i="12"/>
  <c r="AG219" i="12" s="1"/>
  <c r="AB219" i="12"/>
  <c r="AX332" i="12"/>
  <c r="AG332" i="12" s="1"/>
  <c r="AB332" i="12"/>
  <c r="AX370" i="12"/>
  <c r="AG370" i="12" s="1"/>
  <c r="AB370" i="12"/>
  <c r="AX185" i="12"/>
  <c r="AG185" i="12" s="1"/>
  <c r="AB185" i="12"/>
  <c r="AX249" i="12"/>
  <c r="AG249" i="12" s="1"/>
  <c r="AB249" i="12"/>
  <c r="AX299" i="12"/>
  <c r="AG299" i="12" s="1"/>
  <c r="AB299" i="12"/>
  <c r="AX323" i="12"/>
  <c r="AG323" i="12" s="1"/>
  <c r="AB323" i="12"/>
  <c r="AX207" i="12"/>
  <c r="AG207" i="12" s="1"/>
  <c r="AB207" i="12"/>
  <c r="AX272" i="12"/>
  <c r="AG272" i="12" s="1"/>
  <c r="AB272" i="12"/>
  <c r="AX328" i="12"/>
  <c r="AG328" i="12" s="1"/>
  <c r="AB328" i="12"/>
  <c r="AX297" i="12"/>
  <c r="AG297" i="12" s="1"/>
  <c r="AB297" i="12"/>
  <c r="AX362" i="12"/>
  <c r="AG362" i="12" s="1"/>
  <c r="AB362" i="12"/>
  <c r="AX344" i="12"/>
  <c r="AG344" i="12" s="1"/>
  <c r="AB344" i="12"/>
  <c r="AX356" i="12"/>
  <c r="AG356" i="12" s="1"/>
  <c r="AB356" i="12"/>
  <c r="AX339" i="12"/>
  <c r="AG339" i="12" s="1"/>
  <c r="AB339" i="12"/>
  <c r="AX353" i="12"/>
  <c r="AG353" i="12" s="1"/>
  <c r="AB353" i="12"/>
  <c r="AX116" i="12"/>
  <c r="AG116" i="12" s="1"/>
  <c r="AB116" i="12"/>
  <c r="AX27" i="12"/>
  <c r="AG27" i="12" s="1"/>
  <c r="AB27" i="12"/>
  <c r="AX96" i="12"/>
  <c r="AG96" i="12" s="1"/>
  <c r="AB96" i="12"/>
  <c r="AX139" i="12"/>
  <c r="AG139" i="12" s="1"/>
  <c r="AB139" i="12"/>
  <c r="AX144" i="12"/>
  <c r="AG144" i="12" s="1"/>
  <c r="AB144" i="12"/>
  <c r="AX141" i="12"/>
  <c r="AG141" i="12" s="1"/>
  <c r="AB141" i="12"/>
  <c r="AX94" i="12"/>
  <c r="AG94" i="12" s="1"/>
  <c r="AB94" i="12"/>
  <c r="AX200" i="12"/>
  <c r="AG200" i="12" s="1"/>
  <c r="AB200" i="12"/>
  <c r="AX251" i="12"/>
  <c r="AG251" i="12" s="1"/>
  <c r="AB251" i="12"/>
  <c r="AX317" i="12"/>
  <c r="AG317" i="12" s="1"/>
  <c r="AB317" i="12"/>
  <c r="AX239" i="12"/>
  <c r="AG239" i="12" s="1"/>
  <c r="AB239" i="12"/>
  <c r="AX329" i="12"/>
  <c r="AG329" i="12" s="1"/>
  <c r="AB329" i="12"/>
  <c r="AX371" i="12"/>
  <c r="AG371" i="12" s="1"/>
  <c r="AB371" i="12"/>
  <c r="AX250" i="12"/>
  <c r="AG250" i="12" s="1"/>
  <c r="AB250" i="12"/>
  <c r="AX29" i="12"/>
  <c r="AG29" i="12" s="1"/>
  <c r="AB29" i="12"/>
  <c r="AX18" i="12"/>
  <c r="AG18" i="12" s="1"/>
  <c r="AB18" i="12"/>
  <c r="AX41" i="12"/>
  <c r="AG41" i="12" s="1"/>
  <c r="AB41" i="12"/>
  <c r="AX132" i="12"/>
  <c r="AG132" i="12" s="1"/>
  <c r="AB132" i="12"/>
  <c r="AX106" i="12"/>
  <c r="AG106" i="12" s="1"/>
  <c r="AB106" i="12"/>
  <c r="AX159" i="12"/>
  <c r="AG159" i="12" s="1"/>
  <c r="AB159" i="12"/>
  <c r="AX192" i="12"/>
  <c r="AG192" i="12" s="1"/>
  <c r="AB192" i="12"/>
  <c r="AX242" i="12"/>
  <c r="AG242" i="12" s="1"/>
  <c r="AB242" i="12"/>
  <c r="AX292" i="12"/>
  <c r="AG292" i="12" s="1"/>
  <c r="AB292" i="12"/>
  <c r="AX367" i="12"/>
  <c r="AG367" i="12" s="1"/>
  <c r="AB367" i="12"/>
  <c r="AX243" i="12"/>
  <c r="AG243" i="12" s="1"/>
  <c r="AB243" i="12"/>
  <c r="AX343" i="12"/>
  <c r="AG343" i="12" s="1"/>
  <c r="AB343" i="12"/>
  <c r="AX342" i="12"/>
  <c r="AG342" i="12" s="1"/>
  <c r="AB342" i="12"/>
  <c r="AX38" i="12"/>
  <c r="AG38" i="12" s="1"/>
  <c r="AB38" i="12"/>
  <c r="AX46" i="12"/>
  <c r="AG46" i="12" s="1"/>
  <c r="AB46" i="12"/>
  <c r="AX75" i="12"/>
  <c r="AG75" i="12" s="1"/>
  <c r="AB75" i="12"/>
  <c r="AX186" i="12"/>
  <c r="AG186" i="12" s="1"/>
  <c r="AB186" i="12"/>
  <c r="AX36" i="12"/>
  <c r="AG36" i="12" s="1"/>
  <c r="AB36" i="12"/>
  <c r="AX162" i="12"/>
  <c r="AG162" i="12" s="1"/>
  <c r="AB162" i="12"/>
  <c r="AX87" i="12"/>
  <c r="AG87" i="12" s="1"/>
  <c r="AB87" i="12"/>
  <c r="AX201" i="12"/>
  <c r="AG201" i="12" s="1"/>
  <c r="AB201" i="12"/>
  <c r="AX223" i="12"/>
  <c r="AG223" i="12" s="1"/>
  <c r="AB223" i="12"/>
  <c r="AX368" i="12"/>
  <c r="AG368" i="12" s="1"/>
  <c r="AB368" i="12"/>
  <c r="AX172" i="12"/>
  <c r="AG172" i="12" s="1"/>
  <c r="AB172" i="12"/>
  <c r="AX104" i="12"/>
  <c r="AG104" i="12" s="1"/>
  <c r="AB104" i="12"/>
  <c r="AX357" i="12"/>
  <c r="AG357" i="12" s="1"/>
  <c r="AB357" i="12"/>
  <c r="AX24" i="12"/>
  <c r="AG24" i="12" s="1"/>
  <c r="AB24" i="12"/>
  <c r="AX166" i="12"/>
  <c r="AG166" i="12" s="1"/>
  <c r="AB166" i="12"/>
  <c r="AX248" i="12"/>
  <c r="AG248" i="12" s="1"/>
  <c r="AB248" i="12"/>
  <c r="AX118" i="12"/>
  <c r="AG118" i="12" s="1"/>
  <c r="AB118" i="12"/>
  <c r="AX54" i="12"/>
  <c r="AG54" i="12" s="1"/>
  <c r="AB54" i="12"/>
  <c r="AX228" i="12"/>
  <c r="AG228" i="12" s="1"/>
  <c r="AB228" i="12"/>
  <c r="AX128" i="12"/>
  <c r="AG128" i="12" s="1"/>
  <c r="AB128" i="12"/>
  <c r="AX302" i="12"/>
  <c r="AG302" i="12" s="1"/>
  <c r="AB302" i="12"/>
  <c r="AX59" i="12"/>
  <c r="AG59" i="12" s="1"/>
  <c r="AB59" i="12"/>
  <c r="AX196" i="12"/>
  <c r="AG196" i="12" s="1"/>
  <c r="AB196" i="12"/>
  <c r="AX258" i="12"/>
  <c r="AG258" i="12" s="1"/>
  <c r="AB258" i="12"/>
  <c r="AX93" i="12"/>
  <c r="AG93" i="12" s="1"/>
  <c r="AB93" i="12"/>
  <c r="AX220" i="12"/>
  <c r="AG220" i="12" s="1"/>
  <c r="AB220" i="12"/>
  <c r="AX66" i="12"/>
  <c r="AG66" i="12" s="1"/>
  <c r="AB66" i="12"/>
  <c r="AX126" i="12"/>
  <c r="AG126" i="12" s="1"/>
  <c r="AB126" i="12"/>
  <c r="AX296" i="12"/>
  <c r="AG296" i="12" s="1"/>
  <c r="AB296" i="12"/>
  <c r="AX74" i="12"/>
  <c r="AG74" i="12" s="1"/>
  <c r="AB74" i="12"/>
  <c r="AX138" i="12"/>
  <c r="AG138" i="12" s="1"/>
  <c r="AB138" i="12"/>
  <c r="AX338" i="12"/>
  <c r="AG338" i="12" s="1"/>
  <c r="AB338" i="12"/>
  <c r="AX127" i="12"/>
  <c r="AG127" i="12" s="1"/>
  <c r="AB127" i="12"/>
  <c r="AX252" i="12"/>
  <c r="AG252" i="12" s="1"/>
  <c r="AB252" i="12"/>
  <c r="AX267" i="12"/>
  <c r="AG267" i="12" s="1"/>
  <c r="AB267" i="12"/>
  <c r="AX212" i="12"/>
  <c r="AG212" i="12" s="1"/>
  <c r="AB212" i="12"/>
  <c r="AX256" i="12"/>
  <c r="AG256" i="12" s="1"/>
  <c r="AB256" i="12"/>
  <c r="AX351" i="12"/>
  <c r="AG351" i="12" s="1"/>
  <c r="AB351" i="12"/>
  <c r="AX276" i="12"/>
  <c r="AG276" i="12" s="1"/>
  <c r="AB276" i="12"/>
  <c r="AX330" i="12"/>
  <c r="AG330" i="12" s="1"/>
  <c r="AB330" i="12"/>
  <c r="AX211" i="12"/>
  <c r="AG211" i="12" s="1"/>
  <c r="AB211" i="12"/>
  <c r="AX266" i="12"/>
  <c r="AG266" i="12" s="1"/>
  <c r="AB266" i="12"/>
  <c r="AX287" i="12"/>
  <c r="AG287" i="12" s="1"/>
  <c r="AB287" i="12"/>
  <c r="AX309" i="12"/>
  <c r="AG309" i="12" s="1"/>
  <c r="AB309" i="12"/>
  <c r="AX334" i="12"/>
  <c r="AG334" i="12" s="1"/>
  <c r="AB334" i="12"/>
  <c r="AX177" i="12"/>
  <c r="AG177" i="12" s="1"/>
  <c r="AB177" i="12"/>
  <c r="AX241" i="12"/>
  <c r="AG241" i="12" s="1"/>
  <c r="AB241" i="12"/>
  <c r="AX269" i="12"/>
  <c r="AG269" i="12" s="1"/>
  <c r="AB269" i="12"/>
  <c r="AX199" i="12"/>
  <c r="AG199" i="12" s="1"/>
  <c r="AB199" i="12"/>
  <c r="AX263" i="12"/>
  <c r="AG263" i="12" s="1"/>
  <c r="AB263" i="12"/>
  <c r="AX366" i="12"/>
  <c r="AG366" i="12" s="1"/>
  <c r="AB366" i="12"/>
  <c r="AX289" i="12"/>
  <c r="AG289" i="12" s="1"/>
  <c r="AB289" i="12"/>
  <c r="AX336" i="12"/>
  <c r="AG336" i="12" s="1"/>
  <c r="AB336" i="12"/>
  <c r="AX348" i="12"/>
  <c r="AG348" i="12" s="1"/>
  <c r="AB348" i="12"/>
  <c r="AX345" i="12"/>
  <c r="AG345" i="12" s="1"/>
  <c r="AB345" i="12"/>
  <c r="AX99" i="12"/>
  <c r="AG99" i="12" s="1"/>
  <c r="AB99" i="12"/>
  <c r="AX63" i="12"/>
  <c r="AG63" i="12" s="1"/>
  <c r="AB63" i="12"/>
  <c r="AX26" i="12"/>
  <c r="AG26" i="12" s="1"/>
  <c r="AB26" i="12"/>
  <c r="AX77" i="12"/>
  <c r="AG77" i="12" s="1"/>
  <c r="AB77" i="12"/>
  <c r="AX210" i="12"/>
  <c r="AG210" i="12" s="1"/>
  <c r="AB210" i="12"/>
  <c r="AX260" i="12"/>
  <c r="AG260" i="12" s="1"/>
  <c r="AB260" i="12"/>
  <c r="AX114" i="12"/>
  <c r="AG114" i="12" s="1"/>
  <c r="AB114" i="12"/>
  <c r="AX265" i="12"/>
  <c r="AG265" i="12" s="1"/>
  <c r="AB265" i="12"/>
  <c r="AX43" i="12"/>
  <c r="AG43" i="12" s="1"/>
  <c r="AB43" i="12"/>
  <c r="AX253" i="12"/>
  <c r="AG253" i="12" s="1"/>
  <c r="AB253" i="12"/>
  <c r="AX21" i="12"/>
  <c r="AG21" i="12" s="1"/>
  <c r="AB21" i="12"/>
  <c r="AX176" i="12"/>
  <c r="AG176" i="12" s="1"/>
  <c r="AB176" i="12"/>
  <c r="AX76" i="12"/>
  <c r="AG76" i="12" s="1"/>
  <c r="AB76" i="12"/>
  <c r="AX45" i="12"/>
  <c r="AG45" i="12" s="1"/>
  <c r="AB45" i="12"/>
  <c r="AX81" i="12"/>
  <c r="AG81" i="12" s="1"/>
  <c r="AB81" i="12"/>
  <c r="AX11" i="12"/>
  <c r="AG11" i="12" s="1"/>
  <c r="AB11" i="12"/>
  <c r="AX109" i="12"/>
  <c r="AG109" i="12" s="1"/>
  <c r="AB109" i="12"/>
  <c r="AX182" i="12"/>
  <c r="AG182" i="12" s="1"/>
  <c r="AB182" i="12"/>
  <c r="AX47" i="12"/>
  <c r="AG47" i="12" s="1"/>
  <c r="AB47" i="12"/>
  <c r="AX358" i="12"/>
  <c r="AG358" i="12" s="1"/>
  <c r="AB358" i="12"/>
  <c r="AX35" i="12"/>
  <c r="AG35" i="12" s="1"/>
  <c r="AB35" i="12"/>
  <c r="AX89" i="12"/>
  <c r="AG89" i="12" s="1"/>
  <c r="AB89" i="12"/>
  <c r="AX117" i="12"/>
  <c r="AG117" i="12" s="1"/>
  <c r="AB117" i="12"/>
  <c r="AX180" i="12"/>
  <c r="AG180" i="12" s="1"/>
  <c r="AB180" i="12"/>
  <c r="AX275" i="12"/>
  <c r="AG275" i="12" s="1"/>
  <c r="AB275" i="12"/>
  <c r="AX55" i="12"/>
  <c r="AG55" i="12" s="1"/>
  <c r="AB55" i="12"/>
  <c r="AX140" i="12"/>
  <c r="AG140" i="12" s="1"/>
  <c r="AB140" i="12"/>
  <c r="AX12" i="12"/>
  <c r="AG12" i="12" s="1"/>
  <c r="AB12" i="12"/>
  <c r="AX291" i="12"/>
  <c r="AG291" i="12" s="1"/>
  <c r="AB291" i="12"/>
  <c r="AX42" i="12"/>
  <c r="AG42" i="12" s="1"/>
  <c r="AB42" i="12"/>
  <c r="AX62" i="12"/>
  <c r="AG62" i="12" s="1"/>
  <c r="AB62" i="12"/>
  <c r="AX9" i="12"/>
  <c r="AG9" i="12" s="1"/>
  <c r="AB9" i="12"/>
  <c r="AX57" i="12"/>
  <c r="AG57" i="12" s="1"/>
  <c r="AB57" i="12"/>
  <c r="AX137" i="12"/>
  <c r="AG137" i="12" s="1"/>
  <c r="AB137" i="12"/>
  <c r="AX354" i="12"/>
  <c r="AG354" i="12" s="1"/>
  <c r="AB354" i="12"/>
  <c r="AX156" i="12"/>
  <c r="AG156" i="12" s="1"/>
  <c r="AB156" i="12"/>
  <c r="AX277" i="12"/>
  <c r="AG277" i="12" s="1"/>
  <c r="AB277" i="12"/>
  <c r="AX58" i="12"/>
  <c r="AG58" i="12" s="1"/>
  <c r="AB58" i="12"/>
  <c r="AX164" i="12"/>
  <c r="AG164" i="12" s="1"/>
  <c r="AB164" i="12"/>
  <c r="AX240" i="12"/>
  <c r="AG240" i="12" s="1"/>
  <c r="AB240" i="12"/>
  <c r="AX130" i="12"/>
  <c r="AG130" i="12" s="1"/>
  <c r="AB130" i="12"/>
  <c r="AX204" i="12"/>
  <c r="AG204" i="12" s="1"/>
  <c r="AB204" i="12"/>
  <c r="AX119" i="12"/>
  <c r="AG119" i="12" s="1"/>
  <c r="AB119" i="12"/>
  <c r="AX335" i="12"/>
  <c r="AG335" i="12" s="1"/>
  <c r="AB335" i="12"/>
  <c r="AX254" i="12"/>
  <c r="AG254" i="12" s="1"/>
  <c r="AB254" i="12"/>
  <c r="AX214" i="12"/>
  <c r="AG214" i="12" s="1"/>
  <c r="AB214" i="12"/>
  <c r="AX308" i="12"/>
  <c r="AG308" i="12" s="1"/>
  <c r="AB308" i="12"/>
  <c r="AX278" i="12"/>
  <c r="AG278" i="12" s="1"/>
  <c r="AB278" i="12"/>
  <c r="AX203" i="12"/>
  <c r="AG203" i="12" s="1"/>
  <c r="AB203" i="12"/>
  <c r="AX233" i="12"/>
  <c r="AG233" i="12" s="1"/>
  <c r="AB233" i="12"/>
  <c r="AX191" i="12"/>
  <c r="AG191" i="12" s="1"/>
  <c r="AB191" i="12"/>
  <c r="AX255" i="12"/>
  <c r="AG255" i="12" s="1"/>
  <c r="AB255" i="12"/>
  <c r="AX285" i="12"/>
  <c r="AG285" i="12" s="1"/>
  <c r="AB285" i="12"/>
  <c r="AX331" i="12"/>
  <c r="AG331" i="12" s="1"/>
  <c r="AB331" i="12"/>
  <c r="AX349" i="12"/>
  <c r="AG349" i="12" s="1"/>
  <c r="AB349" i="12"/>
  <c r="AX281" i="12"/>
  <c r="AG281" i="12" s="1"/>
  <c r="AB281" i="12"/>
  <c r="AX365" i="12"/>
  <c r="AG365" i="12" s="1"/>
  <c r="AB365" i="12"/>
  <c r="AX337" i="12"/>
  <c r="AG337" i="12" s="1"/>
  <c r="AB337" i="12"/>
  <c r="AX307" i="12"/>
  <c r="AG307" i="12" s="1"/>
  <c r="AB307" i="12"/>
  <c r="AX69" i="12"/>
  <c r="AG69" i="12" s="1"/>
  <c r="AB69" i="12"/>
  <c r="AX56" i="12"/>
  <c r="AG56" i="12" s="1"/>
  <c r="AB56" i="12"/>
  <c r="AX88" i="12"/>
  <c r="AG88" i="12" s="1"/>
  <c r="AB88" i="12"/>
  <c r="AX174" i="12"/>
  <c r="AG174" i="12" s="1"/>
  <c r="AB174" i="12"/>
  <c r="AX226" i="12"/>
  <c r="AG226" i="12" s="1"/>
  <c r="AB226" i="12"/>
  <c r="AX314" i="12"/>
  <c r="AG314" i="12" s="1"/>
  <c r="AB314" i="12"/>
  <c r="AX125" i="12"/>
  <c r="AG125" i="12" s="1"/>
  <c r="AB125" i="12"/>
  <c r="AX40" i="12"/>
  <c r="AG40" i="12" s="1"/>
  <c r="AB40" i="12"/>
  <c r="AX70" i="12"/>
  <c r="AG70" i="12" s="1"/>
  <c r="AB70" i="12"/>
  <c r="AX107" i="12"/>
  <c r="AG107" i="12" s="1"/>
  <c r="AB107" i="12"/>
  <c r="AX68" i="12"/>
  <c r="AG68" i="12" s="1"/>
  <c r="AB68" i="12"/>
  <c r="AX142" i="12"/>
  <c r="AG142" i="12" s="1"/>
  <c r="AB142" i="12"/>
  <c r="AX202" i="12"/>
  <c r="AG202" i="12" s="1"/>
  <c r="AB202" i="12"/>
  <c r="AX316" i="12"/>
  <c r="AG316" i="12" s="1"/>
  <c r="AB316" i="12"/>
  <c r="AX113" i="12"/>
  <c r="AG113" i="12" s="1"/>
  <c r="AB113" i="12"/>
  <c r="AX101" i="12"/>
  <c r="AG101" i="12" s="1"/>
  <c r="AB101" i="12"/>
  <c r="AX34" i="12"/>
  <c r="AG34" i="12" s="1"/>
  <c r="AB34" i="12"/>
  <c r="AX131" i="12"/>
  <c r="AG131" i="12" s="1"/>
  <c r="AB131" i="12"/>
  <c r="AX163" i="12"/>
  <c r="AG163" i="12" s="1"/>
  <c r="AB163" i="12"/>
  <c r="AX238" i="12"/>
  <c r="AG238" i="12" s="1"/>
  <c r="AB238" i="12"/>
  <c r="AX324" i="12"/>
  <c r="AG324" i="12" s="1"/>
  <c r="AB324" i="12"/>
  <c r="AX194" i="12"/>
  <c r="AG194" i="12" s="1"/>
  <c r="AB194" i="12"/>
  <c r="AX50" i="12"/>
  <c r="AG50" i="12" s="1"/>
  <c r="AB50" i="12"/>
  <c r="AX129" i="12"/>
  <c r="AG129" i="12" s="1"/>
  <c r="AB129" i="12"/>
  <c r="AX178" i="12"/>
  <c r="AG178" i="12" s="1"/>
  <c r="AB178" i="12"/>
  <c r="AX218" i="12"/>
  <c r="AG218" i="12" s="1"/>
  <c r="AB218" i="12"/>
  <c r="AX306" i="12"/>
  <c r="AG306" i="12" s="1"/>
  <c r="AB306" i="12"/>
  <c r="AX122" i="12"/>
  <c r="AG122" i="12" s="1"/>
  <c r="AB122" i="12"/>
  <c r="AX206" i="12"/>
  <c r="AG206" i="12" s="1"/>
  <c r="AB206" i="12"/>
  <c r="AX222" i="12"/>
  <c r="AG222" i="12" s="1"/>
  <c r="AB222" i="12"/>
  <c r="AX111" i="12"/>
  <c r="AG111" i="12" s="1"/>
  <c r="AB111" i="12"/>
  <c r="AX175" i="12"/>
  <c r="AG175" i="12" s="1"/>
  <c r="AB175" i="12"/>
  <c r="AX237" i="12"/>
  <c r="AG237" i="12" s="1"/>
  <c r="AB237" i="12"/>
  <c r="AX279" i="12"/>
  <c r="AG279" i="12" s="1"/>
  <c r="AB279" i="12"/>
  <c r="AX341" i="12"/>
  <c r="AG341" i="12" s="1"/>
  <c r="AB341" i="12"/>
  <c r="AX288" i="12"/>
  <c r="AG288" i="12" s="1"/>
  <c r="AB288" i="12"/>
  <c r="AX245" i="12"/>
  <c r="AG245" i="12" s="1"/>
  <c r="AB245" i="12"/>
  <c r="AX195" i="12"/>
  <c r="AG195" i="12" s="1"/>
  <c r="AB195" i="12"/>
  <c r="AX259" i="12"/>
  <c r="AG259" i="12" s="1"/>
  <c r="AB259" i="12"/>
  <c r="AX300" i="12"/>
  <c r="AG300" i="12" s="1"/>
  <c r="AB300" i="12"/>
  <c r="AX312" i="12"/>
  <c r="AG312" i="12" s="1"/>
  <c r="AB312" i="12"/>
  <c r="AX225" i="12"/>
  <c r="AG225" i="12" s="1"/>
  <c r="AB225" i="12"/>
  <c r="AX282" i="12"/>
  <c r="AG282" i="12" s="1"/>
  <c r="AB282" i="12"/>
  <c r="AX183" i="12"/>
  <c r="AG183" i="12" s="1"/>
  <c r="AB183" i="12"/>
  <c r="AX247" i="12"/>
  <c r="AG247" i="12" s="1"/>
  <c r="AB247" i="12"/>
  <c r="AX333" i="12"/>
  <c r="AG333" i="12" s="1"/>
  <c r="AB333" i="12"/>
  <c r="AX273" i="12"/>
  <c r="AG273" i="12" s="1"/>
  <c r="AB273" i="12"/>
  <c r="AZ57" i="12"/>
  <c r="AY57" i="12" s="1"/>
  <c r="AP57" i="12" s="1"/>
  <c r="AE57" i="12" s="1"/>
  <c r="AZ98" i="12"/>
  <c r="AZ42" i="12"/>
  <c r="AZ86" i="12"/>
  <c r="AZ273" i="12"/>
  <c r="AZ324" i="12"/>
  <c r="AZ36" i="12"/>
  <c r="AZ55" i="12"/>
  <c r="AZ50" i="12"/>
  <c r="AY50" i="12" s="1"/>
  <c r="AP50" i="12" s="1"/>
  <c r="AE50" i="12" s="1"/>
  <c r="AZ99" i="12"/>
  <c r="AZ127" i="12"/>
  <c r="AZ158" i="12"/>
  <c r="AZ198" i="12"/>
  <c r="AZ160" i="12"/>
  <c r="AZ188" i="12"/>
  <c r="AZ230" i="12"/>
  <c r="AZ256" i="12"/>
  <c r="AZ52" i="12"/>
  <c r="AY52" i="12" s="1"/>
  <c r="AP52" i="12" s="1"/>
  <c r="AE52" i="12" s="1"/>
  <c r="AZ168" i="12"/>
  <c r="AZ247" i="12"/>
  <c r="AZ177" i="12"/>
  <c r="AZ328" i="12"/>
  <c r="AZ330" i="12"/>
  <c r="AZ275" i="12"/>
  <c r="AZ211" i="12"/>
  <c r="AZ232" i="12"/>
  <c r="AZ369" i="12"/>
  <c r="AZ32" i="12"/>
  <c r="AZ210" i="12"/>
  <c r="AZ316" i="12"/>
  <c r="AZ189" i="12"/>
  <c r="AZ107" i="12"/>
  <c r="AY107" i="12" s="1"/>
  <c r="AP107" i="12" s="1"/>
  <c r="AE107" i="12" s="1"/>
  <c r="AZ191" i="12"/>
  <c r="AZ197" i="12"/>
  <c r="AZ261" i="12"/>
  <c r="AZ227" i="12"/>
  <c r="AZ185" i="12"/>
  <c r="AZ249" i="12"/>
  <c r="AZ24" i="12"/>
  <c r="AZ66" i="12"/>
  <c r="AZ173" i="12"/>
  <c r="AZ37" i="12"/>
  <c r="AY37" i="12" s="1"/>
  <c r="AP37" i="12" s="1"/>
  <c r="AE37" i="12" s="1"/>
  <c r="AZ28" i="12"/>
  <c r="AZ214" i="12"/>
  <c r="AZ116" i="12"/>
  <c r="AZ285" i="12"/>
  <c r="AY285" i="12" s="1"/>
  <c r="AP285" i="12" s="1"/>
  <c r="AE285" i="12" s="1"/>
  <c r="AZ345" i="12"/>
  <c r="AZ253" i="12"/>
  <c r="AZ219" i="12"/>
  <c r="AZ112" i="12"/>
  <c r="AY112" i="12" s="1"/>
  <c r="AP112" i="12" s="1"/>
  <c r="AE112" i="12" s="1"/>
  <c r="AZ49" i="12"/>
  <c r="AZ124" i="12"/>
  <c r="AZ278" i="12"/>
  <c r="AZ7" i="12"/>
  <c r="AZ308" i="12"/>
  <c r="AZ29" i="12"/>
  <c r="AY29" i="12" s="1"/>
  <c r="AP29" i="12" s="1"/>
  <c r="AE29" i="12" s="1"/>
  <c r="AZ72" i="12"/>
  <c r="AY72" i="12" s="1"/>
  <c r="AP72" i="12" s="1"/>
  <c r="AE72" i="12" s="1"/>
  <c r="AZ105" i="12"/>
  <c r="AY105" i="12" s="1"/>
  <c r="AP105" i="12" s="1"/>
  <c r="AE105" i="12" s="1"/>
  <c r="AZ293" i="12"/>
  <c r="AZ241" i="12"/>
  <c r="AZ267" i="12"/>
  <c r="AZ165" i="12"/>
  <c r="AZ58" i="12"/>
  <c r="AZ96" i="12"/>
  <c r="AZ53" i="12"/>
  <c r="AY53" i="12" s="1"/>
  <c r="AP53" i="12" s="1"/>
  <c r="AE53" i="12" s="1"/>
  <c r="AZ192" i="12"/>
  <c r="AZ207" i="12"/>
  <c r="AZ119" i="12"/>
  <c r="AY119" i="12" s="1"/>
  <c r="AP119" i="12" s="1"/>
  <c r="AE119" i="12" s="1"/>
  <c r="AZ46" i="12"/>
  <c r="AZ93" i="12"/>
  <c r="AZ20" i="12"/>
  <c r="AZ63" i="12"/>
  <c r="AY63" i="12" s="1"/>
  <c r="AP63" i="12" s="1"/>
  <c r="AE63" i="12" s="1"/>
  <c r="AZ171" i="12"/>
  <c r="AZ172" i="12"/>
  <c r="AZ97" i="12"/>
  <c r="AZ266" i="12"/>
  <c r="AZ233" i="12"/>
  <c r="AZ323" i="12"/>
  <c r="AY323" i="12" s="1"/>
  <c r="AP323" i="12" s="1"/>
  <c r="AE323" i="12" s="1"/>
  <c r="AZ77" i="12"/>
  <c r="AZ178" i="12"/>
  <c r="AZ138" i="12"/>
  <c r="AY138" i="12" s="1"/>
  <c r="AP138" i="12" s="1"/>
  <c r="AE138" i="12" s="1"/>
  <c r="AZ25" i="12"/>
  <c r="AY25" i="12" s="1"/>
  <c r="AP25" i="12" s="1"/>
  <c r="AE25" i="12" s="1"/>
  <c r="AZ94" i="12"/>
  <c r="AZ239" i="12"/>
  <c r="AZ136" i="12"/>
  <c r="AZ164" i="12"/>
  <c r="AZ89" i="12"/>
  <c r="AZ248" i="12"/>
  <c r="AZ367" i="12"/>
  <c r="AY367" i="12" s="1"/>
  <c r="AP367" i="12" s="1"/>
  <c r="AE367" i="12" s="1"/>
  <c r="AZ268" i="12"/>
  <c r="AZ282" i="12"/>
  <c r="AZ346" i="12"/>
  <c r="AZ313" i="12"/>
  <c r="AZ357" i="12"/>
  <c r="AZ240" i="12"/>
  <c r="AZ91" i="12"/>
  <c r="AY91" i="12" s="1"/>
  <c r="AP91" i="12" s="1"/>
  <c r="AE91" i="12" s="1"/>
  <c r="AZ48" i="12"/>
  <c r="AY48" i="12" s="1"/>
  <c r="AP48" i="12" s="1"/>
  <c r="AE48" i="12" s="1"/>
  <c r="AZ109" i="12"/>
  <c r="AY109" i="12" s="1"/>
  <c r="AP109" i="12" s="1"/>
  <c r="AE109" i="12" s="1"/>
  <c r="AZ103" i="12"/>
  <c r="AZ15" i="12"/>
  <c r="AZ102" i="12"/>
  <c r="AZ23" i="12"/>
  <c r="AZ131" i="12"/>
  <c r="AY131" i="12" s="1"/>
  <c r="AP131" i="12" s="1"/>
  <c r="AE131" i="12" s="1"/>
  <c r="AZ167" i="12"/>
  <c r="AZ212" i="12"/>
  <c r="AZ284" i="12"/>
  <c r="AY284" i="12" s="1"/>
  <c r="AP284" i="12" s="1"/>
  <c r="AE284" i="12" s="1"/>
  <c r="AZ41" i="12"/>
  <c r="AZ146" i="12"/>
  <c r="AZ83" i="12"/>
  <c r="AZ302" i="12"/>
  <c r="AZ65" i="12"/>
  <c r="AZ220" i="12"/>
  <c r="AZ362" i="12"/>
  <c r="AY362" i="12" s="1"/>
  <c r="AP362" i="12" s="1"/>
  <c r="AE362" i="12" s="1"/>
  <c r="AZ30" i="12"/>
  <c r="AY30" i="12" s="1"/>
  <c r="AP30" i="12" s="1"/>
  <c r="AE30" i="12" s="1"/>
  <c r="AZ69" i="12"/>
  <c r="AZ298" i="12"/>
  <c r="AZ332" i="12"/>
  <c r="AZ12" i="12"/>
  <c r="AY12" i="12" s="1"/>
  <c r="AP12" i="12" s="1"/>
  <c r="AE12" i="12" s="1"/>
  <c r="AZ71" i="12"/>
  <c r="AZ27" i="12"/>
  <c r="AY27" i="12" s="1"/>
  <c r="AP27" i="12" s="1"/>
  <c r="AE27" i="12" s="1"/>
  <c r="AZ106" i="12"/>
  <c r="AY106" i="12" s="1"/>
  <c r="AP106" i="12" s="1"/>
  <c r="AE106" i="12" s="1"/>
  <c r="AZ120" i="12"/>
  <c r="AY120" i="12" s="1"/>
  <c r="AP120" i="12" s="1"/>
  <c r="AE120" i="12" s="1"/>
  <c r="AZ150" i="12"/>
  <c r="AZ166" i="12"/>
  <c r="AZ218" i="12"/>
  <c r="AZ174" i="12"/>
  <c r="AZ234" i="12"/>
  <c r="AZ260" i="12"/>
  <c r="AZ92" i="12"/>
  <c r="AY92" i="12" s="1"/>
  <c r="AP92" i="12" s="1"/>
  <c r="AE92" i="12" s="1"/>
  <c r="AZ156" i="12"/>
  <c r="AY156" i="12" s="1"/>
  <c r="AP156" i="12" s="1"/>
  <c r="AE156" i="12" s="1"/>
  <c r="AZ254" i="12"/>
  <c r="AZ81" i="12"/>
  <c r="AZ145" i="12"/>
  <c r="AZ361" i="12"/>
  <c r="AZ255" i="12"/>
  <c r="AZ287" i="12"/>
  <c r="AZ304" i="12"/>
  <c r="AY304" i="12" s="1"/>
  <c r="AP304" i="12" s="1"/>
  <c r="AE304" i="12" s="1"/>
  <c r="AZ229" i="12"/>
  <c r="AZ276" i="12"/>
  <c r="AZ297" i="12"/>
  <c r="AZ195" i="12"/>
  <c r="AZ259" i="12"/>
  <c r="AZ279" i="12"/>
  <c r="AY279" i="12" s="1"/>
  <c r="AP279" i="12" s="1"/>
  <c r="AE279" i="12" s="1"/>
  <c r="AZ217" i="12"/>
  <c r="AZ307" i="12"/>
  <c r="AY307" i="12" s="1"/>
  <c r="AP307" i="12" s="1"/>
  <c r="AE307" i="12" s="1"/>
  <c r="AZ305" i="12"/>
  <c r="AY305" i="12" s="1"/>
  <c r="AP305" i="12" s="1"/>
  <c r="AE305" i="12" s="1"/>
  <c r="AZ349" i="12"/>
  <c r="AZ363" i="12"/>
  <c r="AZ31" i="12"/>
  <c r="AZ117" i="12"/>
  <c r="AY117" i="12" s="1"/>
  <c r="AP117" i="12" s="1"/>
  <c r="AE117" i="12" s="1"/>
  <c r="AZ45" i="12"/>
  <c r="AZ51" i="12"/>
  <c r="AY51" i="12" s="1"/>
  <c r="AP51" i="12" s="1"/>
  <c r="AE51" i="12" s="1"/>
  <c r="AZ149" i="12"/>
  <c r="AZ231" i="12"/>
  <c r="AZ311" i="12"/>
  <c r="AZ296" i="12"/>
  <c r="AZ338" i="12"/>
  <c r="AZ329" i="12"/>
  <c r="AZ122" i="12"/>
  <c r="AZ159" i="12"/>
  <c r="AY159" i="12" s="1"/>
  <c r="AP159" i="12" s="1"/>
  <c r="AE159" i="12" s="1"/>
  <c r="AZ133" i="12"/>
  <c r="AY133" i="12" s="1"/>
  <c r="AP133" i="12" s="1"/>
  <c r="AE133" i="12" s="1"/>
  <c r="AZ135" i="12"/>
  <c r="AY135" i="12" s="1"/>
  <c r="AP135" i="12" s="1"/>
  <c r="AE135" i="12" s="1"/>
  <c r="AZ318" i="12"/>
  <c r="AZ170" i="12"/>
  <c r="AZ320" i="12"/>
  <c r="AZ163" i="12"/>
  <c r="AZ370" i="12"/>
  <c r="AY370" i="12" s="1"/>
  <c r="AP370" i="12" s="1"/>
  <c r="AE370" i="12" s="1"/>
  <c r="AZ161" i="12"/>
  <c r="AZ226" i="12"/>
  <c r="AZ262" i="12"/>
  <c r="AZ222" i="12"/>
  <c r="AZ181" i="12"/>
  <c r="AZ245" i="12"/>
  <c r="AZ21" i="12"/>
  <c r="AZ8" i="12"/>
  <c r="AZ271" i="12"/>
  <c r="AZ151" i="12"/>
  <c r="AZ250" i="12"/>
  <c r="AZ95" i="12"/>
  <c r="AZ111" i="12"/>
  <c r="AZ75" i="12"/>
  <c r="AZ224" i="12"/>
  <c r="AZ203" i="12"/>
  <c r="AZ358" i="12"/>
  <c r="AZ290" i="12"/>
  <c r="AZ134" i="12"/>
  <c r="AY134" i="12" s="1"/>
  <c r="AP134" i="12" s="1"/>
  <c r="AE134" i="12" s="1"/>
  <c r="AZ123" i="12"/>
  <c r="AZ204" i="12"/>
  <c r="AZ335" i="12"/>
  <c r="AZ176" i="12"/>
  <c r="AZ101" i="12"/>
  <c r="AZ155" i="12"/>
  <c r="AZ61" i="12"/>
  <c r="AZ22" i="12"/>
  <c r="AY22" i="12" s="1"/>
  <c r="AP22" i="12" s="1"/>
  <c r="AE22" i="12" s="1"/>
  <c r="AZ141" i="12"/>
  <c r="AZ286" i="12"/>
  <c r="AZ19" i="12"/>
  <c r="AZ67" i="12"/>
  <c r="AY67" i="12" s="1"/>
  <c r="AP67" i="12" s="1"/>
  <c r="AE67" i="12" s="1"/>
  <c r="AZ80" i="12"/>
  <c r="AZ152" i="12"/>
  <c r="AZ78" i="12"/>
  <c r="AZ139" i="12"/>
  <c r="AY139" i="12" s="1"/>
  <c r="AP139" i="12" s="1"/>
  <c r="AE139" i="12" s="1"/>
  <c r="AZ84" i="12"/>
  <c r="AZ148" i="12"/>
  <c r="AZ73" i="12"/>
  <c r="AZ137" i="12"/>
  <c r="AZ289" i="12"/>
  <c r="AZ326" i="12"/>
  <c r="AY326" i="12" s="1"/>
  <c r="AP326" i="12" s="1"/>
  <c r="AE326" i="12" s="1"/>
  <c r="AZ221" i="12"/>
  <c r="AZ322" i="12"/>
  <c r="AZ187" i="12"/>
  <c r="AZ251" i="12"/>
  <c r="AZ359" i="12"/>
  <c r="AZ209" i="12"/>
  <c r="AZ295" i="12"/>
  <c r="AZ306" i="12"/>
  <c r="AY306" i="12" s="1"/>
  <c r="AP306" i="12" s="1"/>
  <c r="AE306" i="12" s="1"/>
  <c r="AZ299" i="12"/>
  <c r="AY299" i="12" s="1"/>
  <c r="AP299" i="12" s="1"/>
  <c r="AE299" i="12" s="1"/>
  <c r="AZ340" i="12"/>
  <c r="AY340" i="12" s="1"/>
  <c r="AP340" i="12" s="1"/>
  <c r="AE340" i="12" s="1"/>
  <c r="AZ334" i="12"/>
  <c r="AZ341" i="12"/>
  <c r="AZ355" i="12"/>
  <c r="AZ85" i="12"/>
  <c r="AZ312" i="12"/>
  <c r="AZ336" i="12"/>
  <c r="AY336" i="12" s="1"/>
  <c r="AP336" i="12" s="1"/>
  <c r="AE336" i="12" s="1"/>
  <c r="AZ87" i="12"/>
  <c r="AY87" i="12" s="1"/>
  <c r="AP87" i="12" s="1"/>
  <c r="AE87" i="12" s="1"/>
  <c r="AZ144" i="12"/>
  <c r="AY144" i="12" s="1"/>
  <c r="AP144" i="12" s="1"/>
  <c r="AE144" i="12" s="1"/>
  <c r="AZ169" i="12"/>
  <c r="AZ331" i="12"/>
  <c r="AZ62" i="12"/>
  <c r="AZ34" i="12"/>
  <c r="AZ26" i="12"/>
  <c r="AY26" i="12" s="1"/>
  <c r="AP26" i="12" s="1"/>
  <c r="AE26" i="12" s="1"/>
  <c r="AZ274" i="12"/>
  <c r="AZ43" i="12"/>
  <c r="AY43" i="12" s="1"/>
  <c r="AP43" i="12" s="1"/>
  <c r="AE43" i="12" s="1"/>
  <c r="AZ110" i="12"/>
  <c r="AY110" i="12" s="1"/>
  <c r="AP110" i="12" s="1"/>
  <c r="AE110" i="12" s="1"/>
  <c r="AZ180" i="12"/>
  <c r="AZ321" i="12"/>
  <c r="AZ366" i="12"/>
  <c r="AZ365" i="12"/>
  <c r="AZ206" i="12"/>
  <c r="AZ190" i="12"/>
  <c r="AZ59" i="12"/>
  <c r="AZ35" i="12"/>
  <c r="AY35" i="12" s="1"/>
  <c r="AP35" i="12" s="1"/>
  <c r="AE35" i="12" s="1"/>
  <c r="AZ208" i="12"/>
  <c r="AZ288" i="12"/>
  <c r="AZ100" i="12"/>
  <c r="AZ153" i="12"/>
  <c r="AZ319" i="12"/>
  <c r="AY319" i="12" s="1"/>
  <c r="AP319" i="12" s="1"/>
  <c r="AE319" i="12" s="1"/>
  <c r="AZ225" i="12"/>
  <c r="AZ303" i="12"/>
  <c r="AY303" i="12" s="1"/>
  <c r="AP303" i="12" s="1"/>
  <c r="AE303" i="12" s="1"/>
  <c r="AZ371" i="12"/>
  <c r="AY371" i="12" s="1"/>
  <c r="AP371" i="12" s="1"/>
  <c r="AE371" i="12" s="1"/>
  <c r="AZ223" i="12"/>
  <c r="AZ17" i="12"/>
  <c r="AZ39" i="12"/>
  <c r="AZ82" i="12"/>
  <c r="AY82" i="12" s="1"/>
  <c r="AP82" i="12" s="1"/>
  <c r="AE82" i="12" s="1"/>
  <c r="AZ300" i="12"/>
  <c r="AY300" i="12" s="1"/>
  <c r="AP300" i="12" s="1"/>
  <c r="AE300" i="12" s="1"/>
  <c r="AZ258" i="12"/>
  <c r="AZ175" i="12"/>
  <c r="AZ228" i="12"/>
  <c r="AZ16" i="12"/>
  <c r="AZ64" i="12"/>
  <c r="AZ238" i="12"/>
  <c r="AZ54" i="12"/>
  <c r="AY54" i="12" s="1"/>
  <c r="AP54" i="12" s="1"/>
  <c r="AE54" i="12" s="1"/>
  <c r="AZ126" i="12"/>
  <c r="AY126" i="12" s="1"/>
  <c r="AP126" i="12" s="1"/>
  <c r="AE126" i="12" s="1"/>
  <c r="AZ157" i="12"/>
  <c r="AZ263" i="12"/>
  <c r="AZ79" i="12"/>
  <c r="AY79" i="12" s="1"/>
  <c r="AP79" i="12" s="1"/>
  <c r="AE79" i="12" s="1"/>
  <c r="AZ114" i="12"/>
  <c r="AZ128" i="12"/>
  <c r="AZ143" i="12"/>
  <c r="AZ200" i="12"/>
  <c r="AZ353" i="12"/>
  <c r="AY353" i="12" s="1"/>
  <c r="AP353" i="12" s="1"/>
  <c r="AE353" i="12" s="1"/>
  <c r="AZ162" i="12"/>
  <c r="AZ269" i="12"/>
  <c r="AZ154" i="12"/>
  <c r="AZ252" i="12"/>
  <c r="AZ294" i="12"/>
  <c r="AY294" i="12" s="1"/>
  <c r="AP294" i="12" s="1"/>
  <c r="AE294" i="12" s="1"/>
  <c r="AZ68" i="12"/>
  <c r="AZ104" i="12"/>
  <c r="AZ196" i="12"/>
  <c r="AZ216" i="12"/>
  <c r="AZ301" i="12"/>
  <c r="AY301" i="12" s="1"/>
  <c r="AP301" i="12" s="1"/>
  <c r="AE301" i="12" s="1"/>
  <c r="AZ76" i="12"/>
  <c r="AY76" i="12" s="1"/>
  <c r="AP76" i="12" s="1"/>
  <c r="AE76" i="12" s="1"/>
  <c r="AZ140" i="12"/>
  <c r="AZ310" i="12"/>
  <c r="AY310" i="12" s="1"/>
  <c r="AP310" i="12" s="1"/>
  <c r="AE310" i="12" s="1"/>
  <c r="AZ129" i="12"/>
  <c r="AZ202" i="12"/>
  <c r="AZ277" i="12"/>
  <c r="AZ270" i="12"/>
  <c r="AZ348" i="12"/>
  <c r="AZ244" i="12"/>
  <c r="AZ314" i="12"/>
  <c r="AZ364" i="12"/>
  <c r="AZ213" i="12"/>
  <c r="AZ337" i="12"/>
  <c r="AY337" i="12" s="1"/>
  <c r="AP337" i="12" s="1"/>
  <c r="AE337" i="12" s="1"/>
  <c r="AZ356" i="12"/>
  <c r="AZ179" i="12"/>
  <c r="AZ243" i="12"/>
  <c r="AZ292" i="12"/>
  <c r="AY292" i="12" s="1"/>
  <c r="AP292" i="12" s="1"/>
  <c r="AE292" i="12" s="1"/>
  <c r="AZ327" i="12"/>
  <c r="AZ342" i="12"/>
  <c r="AZ201" i="12"/>
  <c r="AZ265" i="12"/>
  <c r="AZ291" i="12"/>
  <c r="AZ360" i="12"/>
  <c r="AZ333" i="12"/>
  <c r="AY333" i="12" s="1"/>
  <c r="AP333" i="12" s="1"/>
  <c r="AE333" i="12" s="1"/>
  <c r="AZ347" i="12"/>
  <c r="AZ194" i="12"/>
  <c r="AZ113" i="12"/>
  <c r="AZ186" i="12"/>
  <c r="AZ115" i="12"/>
  <c r="AZ147" i="12"/>
  <c r="AZ184" i="12"/>
  <c r="AZ317" i="12"/>
  <c r="AY317" i="12" s="1"/>
  <c r="AP317" i="12" s="1"/>
  <c r="AE317" i="12" s="1"/>
  <c r="AZ70" i="12"/>
  <c r="AY70" i="12" s="1"/>
  <c r="AP70" i="12" s="1"/>
  <c r="AE70" i="12" s="1"/>
  <c r="AZ56" i="12"/>
  <c r="AZ246" i="12"/>
  <c r="AZ108" i="12"/>
  <c r="AZ183" i="12"/>
  <c r="AZ354" i="12"/>
  <c r="AZ199" i="12"/>
  <c r="AZ350" i="12"/>
  <c r="AY350" i="12" s="1"/>
  <c r="AP350" i="12" s="1"/>
  <c r="AE350" i="12" s="1"/>
  <c r="AZ38" i="12"/>
  <c r="AY38" i="12" s="1"/>
  <c r="AP38" i="12" s="1"/>
  <c r="AE38" i="12" s="1"/>
  <c r="AZ182" i="12"/>
  <c r="AZ264" i="12"/>
  <c r="AZ344" i="12"/>
  <c r="AZ237" i="12"/>
  <c r="AZ315" i="12"/>
  <c r="AZ33" i="12"/>
  <c r="AZ10" i="12"/>
  <c r="AY10" i="12" s="1"/>
  <c r="AP10" i="12" s="1"/>
  <c r="AE10" i="12" s="1"/>
  <c r="AZ13" i="12"/>
  <c r="AY13" i="12" s="1"/>
  <c r="AP13" i="12" s="1"/>
  <c r="AE13" i="12" s="1"/>
  <c r="AZ130" i="12"/>
  <c r="AZ236" i="12"/>
  <c r="AZ18" i="12"/>
  <c r="AZ47" i="12"/>
  <c r="AZ9" i="12"/>
  <c r="AZ40" i="12"/>
  <c r="AY40" i="12" s="1"/>
  <c r="AP40" i="12" s="1"/>
  <c r="AE40" i="12" s="1"/>
  <c r="AZ215" i="12"/>
  <c r="AZ74" i="12"/>
  <c r="AY74" i="12" s="1"/>
  <c r="AP74" i="12" s="1"/>
  <c r="AE74" i="12" s="1"/>
  <c r="AZ88" i="12"/>
  <c r="AZ44" i="12"/>
  <c r="AY44" i="12" s="1"/>
  <c r="AP44" i="12" s="1"/>
  <c r="AE44" i="12" s="1"/>
  <c r="AZ90" i="12"/>
  <c r="AZ118" i="12"/>
  <c r="AY118" i="12" s="1"/>
  <c r="AP118" i="12" s="1"/>
  <c r="AE118" i="12" s="1"/>
  <c r="AZ11" i="12"/>
  <c r="AZ125" i="12"/>
  <c r="AZ60" i="12"/>
  <c r="AY60" i="12" s="1"/>
  <c r="AP60" i="12" s="1"/>
  <c r="AE60" i="12" s="1"/>
  <c r="AZ142" i="12"/>
  <c r="AY142" i="12" s="1"/>
  <c r="AP142" i="12" s="1"/>
  <c r="AE142" i="12" s="1"/>
  <c r="AZ132" i="12"/>
  <c r="AZ351" i="12"/>
  <c r="AZ121" i="12"/>
  <c r="AZ242" i="12"/>
  <c r="AZ272" i="12"/>
  <c r="AZ281" i="12"/>
  <c r="AZ368" i="12"/>
  <c r="AY368" i="12" s="1"/>
  <c r="AP368" i="12" s="1"/>
  <c r="AE368" i="12" s="1"/>
  <c r="AZ205" i="12"/>
  <c r="AZ280" i="12"/>
  <c r="AZ325" i="12"/>
  <c r="AZ235" i="12"/>
  <c r="AZ193" i="12"/>
  <c r="AZ257" i="12"/>
  <c r="AZ309" i="12"/>
  <c r="AZ283" i="12"/>
  <c r="AY283" i="12" s="1"/>
  <c r="AP283" i="12" s="1"/>
  <c r="AE283" i="12" s="1"/>
  <c r="AZ352" i="12"/>
  <c r="AY352" i="12" s="1"/>
  <c r="AP352" i="12" s="1"/>
  <c r="AE352" i="12" s="1"/>
  <c r="AZ343" i="12"/>
  <c r="AZ339" i="12"/>
  <c r="W165" i="12"/>
  <c r="W34" i="12"/>
  <c r="W96" i="12"/>
  <c r="W87" i="12"/>
  <c r="W214" i="12"/>
  <c r="W105" i="12"/>
  <c r="W169" i="12"/>
  <c r="W189" i="12"/>
  <c r="W253" i="12"/>
  <c r="W219" i="12"/>
  <c r="W296" i="12"/>
  <c r="W241" i="12"/>
  <c r="W338" i="12"/>
  <c r="W267" i="12"/>
  <c r="W331" i="12"/>
  <c r="W329" i="12"/>
  <c r="W21" i="12"/>
  <c r="W199" i="12"/>
  <c r="W77" i="12"/>
  <c r="W232" i="12"/>
  <c r="W206" i="12"/>
  <c r="W178" i="12"/>
  <c r="W8" i="12"/>
  <c r="W138" i="12"/>
  <c r="W271" i="12"/>
  <c r="W25" i="12"/>
  <c r="W119" i="12"/>
  <c r="W133" i="12"/>
  <c r="W46" i="12"/>
  <c r="W56" i="12"/>
  <c r="W93" i="12"/>
  <c r="W135" i="12"/>
  <c r="W246" i="12"/>
  <c r="W318" i="12"/>
  <c r="W20" i="12"/>
  <c r="W170" i="12"/>
  <c r="W43" i="12"/>
  <c r="W63" i="12"/>
  <c r="W320" i="12"/>
  <c r="W163" i="12"/>
  <c r="W110" i="12"/>
  <c r="W171" i="12"/>
  <c r="W108" i="12"/>
  <c r="W172" i="12"/>
  <c r="W183" i="12"/>
  <c r="W370" i="12"/>
  <c r="W97" i="12"/>
  <c r="W161" i="12"/>
  <c r="W180" i="12"/>
  <c r="W226" i="12"/>
  <c r="W262" i="12"/>
  <c r="W222" i="12"/>
  <c r="W181" i="12"/>
  <c r="W245" i="12"/>
  <c r="W211" i="12"/>
  <c r="W266" i="12"/>
  <c r="W233" i="12"/>
  <c r="W323" i="12"/>
  <c r="W321" i="12"/>
  <c r="W354" i="12"/>
  <c r="W366" i="12"/>
  <c r="W365" i="12"/>
  <c r="W264" i="12"/>
  <c r="W122" i="12"/>
  <c r="W62" i="12"/>
  <c r="W274" i="12"/>
  <c r="W147" i="12"/>
  <c r="W28" i="12"/>
  <c r="W144" i="12"/>
  <c r="W210" i="12"/>
  <c r="W72" i="12"/>
  <c r="W231" i="12"/>
  <c r="W311" i="12"/>
  <c r="W316" i="12"/>
  <c r="W285" i="12"/>
  <c r="W345" i="12"/>
  <c r="W293" i="12"/>
  <c r="W240" i="12"/>
  <c r="W48" i="12"/>
  <c r="W109" i="12"/>
  <c r="W41" i="12"/>
  <c r="W146" i="12"/>
  <c r="W302" i="12"/>
  <c r="W151" i="12"/>
  <c r="W95" i="12"/>
  <c r="W59" i="12"/>
  <c r="W111" i="12"/>
  <c r="W136" i="12"/>
  <c r="W100" i="12"/>
  <c r="W89" i="12"/>
  <c r="W33" i="12"/>
  <c r="W223" i="12"/>
  <c r="W112" i="12"/>
  <c r="W10" i="12"/>
  <c r="W39" i="12"/>
  <c r="W16" i="12"/>
  <c r="W64" i="12"/>
  <c r="W155" i="12"/>
  <c r="W61" i="12"/>
  <c r="W286" i="12"/>
  <c r="W19" i="12"/>
  <c r="W80" i="12"/>
  <c r="W152" i="12"/>
  <c r="W78" i="12"/>
  <c r="W139" i="12"/>
  <c r="W84" i="12"/>
  <c r="W148" i="12"/>
  <c r="W73" i="12"/>
  <c r="W251" i="12"/>
  <c r="W209" i="12"/>
  <c r="W355" i="12"/>
  <c r="W130" i="12"/>
  <c r="W18" i="12"/>
  <c r="W47" i="12"/>
  <c r="W7" i="12"/>
  <c r="W126" i="12"/>
  <c r="W263" i="12"/>
  <c r="W79" i="12"/>
  <c r="W114" i="12"/>
  <c r="W128" i="12"/>
  <c r="W200" i="12"/>
  <c r="W353" i="12"/>
  <c r="W162" i="12"/>
  <c r="W70" i="12"/>
  <c r="W58" i="12"/>
  <c r="W53" i="12"/>
  <c r="W159" i="12"/>
  <c r="W26" i="12"/>
  <c r="W192" i="12"/>
  <c r="W207" i="12"/>
  <c r="W29" i="12"/>
  <c r="W115" i="12"/>
  <c r="W149" i="12"/>
  <c r="W184" i="12"/>
  <c r="W317" i="12"/>
  <c r="W116" i="12"/>
  <c r="W91" i="12"/>
  <c r="W103" i="12"/>
  <c r="W15" i="12"/>
  <c r="W102" i="12"/>
  <c r="W23" i="12"/>
  <c r="W131" i="12"/>
  <c r="W167" i="12"/>
  <c r="W212" i="12"/>
  <c r="W284" i="12"/>
  <c r="W83" i="12"/>
  <c r="W94" i="12"/>
  <c r="W250" i="12"/>
  <c r="W350" i="12"/>
  <c r="W38" i="12"/>
  <c r="W190" i="12"/>
  <c r="W35" i="12"/>
  <c r="W182" i="12"/>
  <c r="W208" i="12"/>
  <c r="W239" i="12"/>
  <c r="W75" i="12"/>
  <c r="W288" i="12"/>
  <c r="W164" i="12"/>
  <c r="W153" i="12"/>
  <c r="W248" i="12"/>
  <c r="W17" i="12"/>
  <c r="W82" i="12"/>
  <c r="W300" i="12"/>
  <c r="W258" i="12"/>
  <c r="W175" i="12"/>
  <c r="W228" i="12"/>
  <c r="W238" i="12"/>
  <c r="W101" i="12"/>
  <c r="W22" i="12"/>
  <c r="W141" i="12"/>
  <c r="W67" i="12"/>
  <c r="W137" i="12"/>
  <c r="W289" i="12"/>
  <c r="W326" i="12"/>
  <c r="W221" i="12"/>
  <c r="W322" i="12"/>
  <c r="W187" i="12"/>
  <c r="W359" i="12"/>
  <c r="W295" i="12"/>
  <c r="W306" i="12"/>
  <c r="W299" i="12"/>
  <c r="W340" i="12"/>
  <c r="W334" i="12"/>
  <c r="W341" i="12"/>
  <c r="W13" i="12"/>
  <c r="W236" i="12"/>
  <c r="W54" i="12"/>
  <c r="W157" i="12"/>
  <c r="W143" i="12"/>
  <c r="W269" i="12"/>
  <c r="W252" i="12"/>
  <c r="W68" i="12"/>
  <c r="W196" i="12"/>
  <c r="W216" i="12"/>
  <c r="W301" i="12"/>
  <c r="W76" i="12"/>
  <c r="W202" i="12"/>
  <c r="W348" i="12"/>
  <c r="W243" i="12"/>
  <c r="W292" i="12"/>
  <c r="W327" i="12"/>
  <c r="W265" i="12"/>
  <c r="W347" i="12"/>
  <c r="W31" i="12"/>
  <c r="W24" i="12"/>
  <c r="W32" i="12"/>
  <c r="W66" i="12"/>
  <c r="W186" i="12"/>
  <c r="W308" i="12"/>
  <c r="W117" i="12"/>
  <c r="W173" i="12"/>
  <c r="W45" i="12"/>
  <c r="W51" i="12"/>
  <c r="W37" i="12"/>
  <c r="W42" i="12"/>
  <c r="W86" i="12"/>
  <c r="W273" i="12"/>
  <c r="W324" i="12"/>
  <c r="W36" i="12"/>
  <c r="W55" i="12"/>
  <c r="W50" i="12"/>
  <c r="W85" i="12"/>
  <c r="W99" i="12"/>
  <c r="W127" i="12"/>
  <c r="W158" i="12"/>
  <c r="W198" i="12"/>
  <c r="W160" i="12"/>
  <c r="W188" i="12"/>
  <c r="W230" i="12"/>
  <c r="W256" i="12"/>
  <c r="W52" i="12"/>
  <c r="W107" i="12"/>
  <c r="W168" i="12"/>
  <c r="W247" i="12"/>
  <c r="W124" i="12"/>
  <c r="W194" i="12"/>
  <c r="W113" i="12"/>
  <c r="W177" i="12"/>
  <c r="W191" i="12"/>
  <c r="W312" i="12"/>
  <c r="W328" i="12"/>
  <c r="W197" i="12"/>
  <c r="W261" i="12"/>
  <c r="W227" i="12"/>
  <c r="W330" i="12"/>
  <c r="W185" i="12"/>
  <c r="W249" i="12"/>
  <c r="W278" i="12"/>
  <c r="W336" i="12"/>
  <c r="W275" i="12"/>
  <c r="W369" i="12"/>
  <c r="W367" i="12"/>
  <c r="W224" i="12"/>
  <c r="W268" i="12"/>
  <c r="W344" i="12"/>
  <c r="W237" i="12"/>
  <c r="W319" i="12"/>
  <c r="W203" i="12"/>
  <c r="W225" i="12"/>
  <c r="W282" i="12"/>
  <c r="W303" i="12"/>
  <c r="W315" i="12"/>
  <c r="W346" i="12"/>
  <c r="W358" i="12"/>
  <c r="W313" i="12"/>
  <c r="W357" i="12"/>
  <c r="W371" i="12"/>
  <c r="W290" i="12"/>
  <c r="W134" i="12"/>
  <c r="W123" i="12"/>
  <c r="W204" i="12"/>
  <c r="W335" i="12"/>
  <c r="W176" i="12"/>
  <c r="W65" i="12"/>
  <c r="W220" i="12"/>
  <c r="W362" i="12"/>
  <c r="W30" i="12"/>
  <c r="W69" i="12"/>
  <c r="W298" i="12"/>
  <c r="W332" i="12"/>
  <c r="W12" i="12"/>
  <c r="W71" i="12"/>
  <c r="W27" i="12"/>
  <c r="W106" i="12"/>
  <c r="W120" i="12"/>
  <c r="W150" i="12"/>
  <c r="W166" i="12"/>
  <c r="W218" i="12"/>
  <c r="W174" i="12"/>
  <c r="W234" i="12"/>
  <c r="W260" i="12"/>
  <c r="W92" i="12"/>
  <c r="W156" i="12"/>
  <c r="W254" i="12"/>
  <c r="W81" i="12"/>
  <c r="W145" i="12"/>
  <c r="W361" i="12"/>
  <c r="W255" i="12"/>
  <c r="W287" i="12"/>
  <c r="W304" i="12"/>
  <c r="W229" i="12"/>
  <c r="W276" i="12"/>
  <c r="W297" i="12"/>
  <c r="W195" i="12"/>
  <c r="W259" i="12"/>
  <c r="W279" i="12"/>
  <c r="W217" i="12"/>
  <c r="W307" i="12"/>
  <c r="W305" i="12"/>
  <c r="W349" i="12"/>
  <c r="W363" i="12"/>
  <c r="W154" i="12"/>
  <c r="W294" i="12"/>
  <c r="W104" i="12"/>
  <c r="W140" i="12"/>
  <c r="W310" i="12"/>
  <c r="W129" i="12"/>
  <c r="W277" i="12"/>
  <c r="W270" i="12"/>
  <c r="W244" i="12"/>
  <c r="W314" i="12"/>
  <c r="W364" i="12"/>
  <c r="W213" i="12"/>
  <c r="W337" i="12"/>
  <c r="W356" i="12"/>
  <c r="W179" i="12"/>
  <c r="W342" i="12"/>
  <c r="W201" i="12"/>
  <c r="W291" i="12"/>
  <c r="W360" i="12"/>
  <c r="W333" i="12"/>
  <c r="W57" i="12"/>
  <c r="W49" i="12"/>
  <c r="W98" i="12"/>
  <c r="W9" i="12"/>
  <c r="W40" i="12"/>
  <c r="W215" i="12"/>
  <c r="W74" i="12"/>
  <c r="W88" i="12"/>
  <c r="W44" i="12"/>
  <c r="W90" i="12"/>
  <c r="W118" i="12"/>
  <c r="W11" i="12"/>
  <c r="W125" i="12"/>
  <c r="W60" i="12"/>
  <c r="W142" i="12"/>
  <c r="W132" i="12"/>
  <c r="W351" i="12"/>
  <c r="W121" i="12"/>
  <c r="W242" i="12"/>
  <c r="W272" i="12"/>
  <c r="W281" i="12"/>
  <c r="W368" i="12"/>
  <c r="W205" i="12"/>
  <c r="W280" i="12"/>
  <c r="W325" i="12"/>
  <c r="W235" i="12"/>
  <c r="W193" i="12"/>
  <c r="W257" i="12"/>
  <c r="W309" i="12"/>
  <c r="W283" i="12"/>
  <c r="W352" i="12"/>
  <c r="W343" i="12"/>
  <c r="W339" i="12"/>
  <c r="CJ38" i="12"/>
  <c r="S317" i="12" s="1"/>
  <c r="CJ30" i="12"/>
  <c r="CJ48" i="12"/>
  <c r="CJ49" i="12"/>
  <c r="CJ46" i="12"/>
  <c r="CJ45" i="12"/>
  <c r="CJ44" i="12"/>
  <c r="CJ28" i="12"/>
  <c r="CJ27" i="12" s="1"/>
  <c r="CJ47" i="12"/>
  <c r="BJ14" i="12"/>
  <c r="BM14" i="12"/>
  <c r="BG14" i="12"/>
  <c r="BH14" i="12"/>
  <c r="BL14" i="12"/>
  <c r="BI14" i="12"/>
  <c r="BK14" i="12"/>
  <c r="BF14" i="12"/>
  <c r="BA14" i="12" s="1"/>
  <c r="V14" i="12"/>
  <c r="U14" i="12"/>
  <c r="S66" i="12" l="1"/>
  <c r="S123" i="12"/>
  <c r="BC14" i="12"/>
  <c r="Y368" i="12"/>
  <c r="Y360" i="12"/>
  <c r="Y352" i="12"/>
  <c r="Y344" i="12"/>
  <c r="Y336" i="12"/>
  <c r="Y328" i="12"/>
  <c r="Y320" i="12"/>
  <c r="Y312" i="12"/>
  <c r="Y304" i="12"/>
  <c r="Y296" i="12"/>
  <c r="Y288" i="12"/>
  <c r="Y280" i="12"/>
  <c r="Y272" i="12"/>
  <c r="Y264" i="12"/>
  <c r="Y256" i="12"/>
  <c r="Y248" i="12"/>
  <c r="Y240" i="12"/>
  <c r="Y232" i="12"/>
  <c r="Y224" i="12"/>
  <c r="Y216" i="12"/>
  <c r="Y208" i="12"/>
  <c r="Y200" i="12"/>
  <c r="Y192" i="12"/>
  <c r="Y184" i="12"/>
  <c r="Y176" i="12"/>
  <c r="Y168" i="12"/>
  <c r="Y160" i="12"/>
  <c r="Y152" i="12"/>
  <c r="Y144" i="12"/>
  <c r="Y136" i="12"/>
  <c r="Y128" i="12"/>
  <c r="Y120" i="12"/>
  <c r="Y112" i="12"/>
  <c r="Y104" i="12"/>
  <c r="Y96" i="12"/>
  <c r="Y88" i="12"/>
  <c r="Y80" i="12"/>
  <c r="Y72" i="12"/>
  <c r="Y64" i="12"/>
  <c r="Y367" i="12"/>
  <c r="Y359" i="12"/>
  <c r="Y351" i="12"/>
  <c r="Y343" i="12"/>
  <c r="Y335" i="12"/>
  <c r="Y327" i="12"/>
  <c r="Y319" i="12"/>
  <c r="Y311" i="12"/>
  <c r="Y303" i="12"/>
  <c r="Y295" i="12"/>
  <c r="Y287" i="12"/>
  <c r="Y279" i="12"/>
  <c r="Y271" i="12"/>
  <c r="Y263" i="12"/>
  <c r="Y255" i="12"/>
  <c r="Y247" i="12"/>
  <c r="Y239" i="12"/>
  <c r="Y231" i="12"/>
  <c r="Y223" i="12"/>
  <c r="Y215" i="12"/>
  <c r="Y207" i="12"/>
  <c r="Y199" i="12"/>
  <c r="Y191" i="12"/>
  <c r="Y183" i="12"/>
  <c r="Y175" i="12"/>
  <c r="Y167" i="12"/>
  <c r="Y159" i="12"/>
  <c r="Y151" i="12"/>
  <c r="Y143" i="12"/>
  <c r="Y135" i="12"/>
  <c r="Y127" i="12"/>
  <c r="Y119" i="12"/>
  <c r="Y111" i="12"/>
  <c r="Y103" i="12"/>
  <c r="Y95" i="12"/>
  <c r="Y87" i="12"/>
  <c r="Y79" i="12"/>
  <c r="Y71" i="12"/>
  <c r="Y63" i="12"/>
  <c r="Y366" i="12"/>
  <c r="Y358" i="12"/>
  <c r="Y350" i="12"/>
  <c r="Y342" i="12"/>
  <c r="Y334" i="12"/>
  <c r="Y326" i="12"/>
  <c r="Y318" i="12"/>
  <c r="Y310" i="12"/>
  <c r="Y302" i="12"/>
  <c r="Y294" i="12"/>
  <c r="Y286" i="12"/>
  <c r="Y278" i="12"/>
  <c r="Y270" i="12"/>
  <c r="Y262" i="12"/>
  <c r="Y254" i="12"/>
  <c r="Y246" i="12"/>
  <c r="Y238" i="12"/>
  <c r="Y230" i="12"/>
  <c r="Y222" i="12"/>
  <c r="Y214" i="12"/>
  <c r="Y206" i="12"/>
  <c r="Y198" i="12"/>
  <c r="Y190" i="12"/>
  <c r="Y182" i="12"/>
  <c r="Y174" i="12"/>
  <c r="Y166" i="12"/>
  <c r="Y158" i="12"/>
  <c r="Y150" i="12"/>
  <c r="Y142" i="12"/>
  <c r="Y134" i="12"/>
  <c r="Y126" i="12"/>
  <c r="Y118" i="12"/>
  <c r="Y110" i="12"/>
  <c r="Y102" i="12"/>
  <c r="Y94" i="12"/>
  <c r="Y86" i="12"/>
  <c r="Y78" i="12"/>
  <c r="Y70" i="12"/>
  <c r="Y62" i="12"/>
  <c r="Y363" i="12"/>
  <c r="Y349" i="12"/>
  <c r="Y338" i="12"/>
  <c r="Y324" i="12"/>
  <c r="Y313" i="12"/>
  <c r="Y299" i="12"/>
  <c r="Y285" i="12"/>
  <c r="Y274" i="12"/>
  <c r="Y260" i="12"/>
  <c r="Y249" i="12"/>
  <c r="Y235" i="12"/>
  <c r="Y221" i="12"/>
  <c r="Y210" i="12"/>
  <c r="Y196" i="12"/>
  <c r="Y185" i="12"/>
  <c r="Y171" i="12"/>
  <c r="Y157" i="12"/>
  <c r="Y146" i="12"/>
  <c r="Y132" i="12"/>
  <c r="Y121" i="12"/>
  <c r="Y107" i="12"/>
  <c r="Y93" i="12"/>
  <c r="Y82" i="12"/>
  <c r="Y68" i="12"/>
  <c r="Y57" i="12"/>
  <c r="Y49" i="12"/>
  <c r="Y41" i="12"/>
  <c r="Y33" i="12"/>
  <c r="Y25" i="12"/>
  <c r="Y17" i="12"/>
  <c r="Y8" i="12"/>
  <c r="Y40" i="12"/>
  <c r="Y24" i="12"/>
  <c r="Y7" i="12"/>
  <c r="Y346" i="12"/>
  <c r="Y321" i="12"/>
  <c r="Y282" i="12"/>
  <c r="Y243" i="12"/>
  <c r="Y204" i="12"/>
  <c r="Y179" i="12"/>
  <c r="Y140" i="12"/>
  <c r="Y101" i="12"/>
  <c r="Y65" i="12"/>
  <c r="Y38" i="12"/>
  <c r="Y14" i="12"/>
  <c r="Y362" i="12"/>
  <c r="Y348" i="12"/>
  <c r="Y337" i="12"/>
  <c r="Y323" i="12"/>
  <c r="Y309" i="12"/>
  <c r="Y298" i="12"/>
  <c r="Y284" i="12"/>
  <c r="Y273" i="12"/>
  <c r="Y259" i="12"/>
  <c r="Y245" i="12"/>
  <c r="Y234" i="12"/>
  <c r="Y220" i="12"/>
  <c r="Y209" i="12"/>
  <c r="Y195" i="12"/>
  <c r="Y181" i="12"/>
  <c r="Y170" i="12"/>
  <c r="Y156" i="12"/>
  <c r="Y145" i="12"/>
  <c r="Y131" i="12"/>
  <c r="Y117" i="12"/>
  <c r="Y106" i="12"/>
  <c r="Y92" i="12"/>
  <c r="Y81" i="12"/>
  <c r="Y67" i="12"/>
  <c r="Y56" i="12"/>
  <c r="Y48" i="12"/>
  <c r="Y32" i="12"/>
  <c r="Y16" i="12"/>
  <c r="Y357" i="12"/>
  <c r="Y307" i="12"/>
  <c r="Y268" i="12"/>
  <c r="Y229" i="12"/>
  <c r="Y193" i="12"/>
  <c r="Y154" i="12"/>
  <c r="Y115" i="12"/>
  <c r="Y76" i="12"/>
  <c r="Y46" i="12"/>
  <c r="Y22" i="12"/>
  <c r="Y361" i="12"/>
  <c r="Y347" i="12"/>
  <c r="Y333" i="12"/>
  <c r="Y322" i="12"/>
  <c r="Y308" i="12"/>
  <c r="Y297" i="12"/>
  <c r="Y283" i="12"/>
  <c r="Y269" i="12"/>
  <c r="Y258" i="12"/>
  <c r="Y244" i="12"/>
  <c r="Y233" i="12"/>
  <c r="Y219" i="12"/>
  <c r="Y205" i="12"/>
  <c r="Y194" i="12"/>
  <c r="Y180" i="12"/>
  <c r="Y169" i="12"/>
  <c r="Y155" i="12"/>
  <c r="Y141" i="12"/>
  <c r="Y130" i="12"/>
  <c r="Y116" i="12"/>
  <c r="Y105" i="12"/>
  <c r="Y91" i="12"/>
  <c r="Y77" i="12"/>
  <c r="Y66" i="12"/>
  <c r="Y55" i="12"/>
  <c r="Y47" i="12"/>
  <c r="Y39" i="12"/>
  <c r="Y31" i="12"/>
  <c r="Y23" i="12"/>
  <c r="Y15" i="12"/>
  <c r="Y11" i="12"/>
  <c r="Y371" i="12"/>
  <c r="Y332" i="12"/>
  <c r="Y293" i="12"/>
  <c r="Y257" i="12"/>
  <c r="Y218" i="12"/>
  <c r="Y165" i="12"/>
  <c r="Y129" i="12"/>
  <c r="Y90" i="12"/>
  <c r="Y54" i="12"/>
  <c r="Y30" i="12"/>
  <c r="Y369" i="12"/>
  <c r="Y341" i="12"/>
  <c r="Y316" i="12"/>
  <c r="Y291" i="12"/>
  <c r="Y266" i="12"/>
  <c r="Y241" i="12"/>
  <c r="Y213" i="12"/>
  <c r="Y188" i="12"/>
  <c r="Y163" i="12"/>
  <c r="Y138" i="12"/>
  <c r="Y113" i="12"/>
  <c r="Y85" i="12"/>
  <c r="Y60" i="12"/>
  <c r="Y44" i="12"/>
  <c r="Y28" i="12"/>
  <c r="Y12" i="12"/>
  <c r="Y212" i="12"/>
  <c r="Y162" i="12"/>
  <c r="Y109" i="12"/>
  <c r="Y59" i="12"/>
  <c r="Y43" i="12"/>
  <c r="Y10" i="12"/>
  <c r="Y356" i="12"/>
  <c r="Y281" i="12"/>
  <c r="Y203" i="12"/>
  <c r="Y125" i="12"/>
  <c r="Y53" i="12"/>
  <c r="Y330" i="12"/>
  <c r="Y252" i="12"/>
  <c r="Y177" i="12"/>
  <c r="Y124" i="12"/>
  <c r="Y52" i="12"/>
  <c r="Y354" i="12"/>
  <c r="Y276" i="12"/>
  <c r="Y201" i="12"/>
  <c r="Y123" i="12"/>
  <c r="Y51" i="12"/>
  <c r="Y325" i="12"/>
  <c r="Y250" i="12"/>
  <c r="Y172" i="12"/>
  <c r="Y97" i="12"/>
  <c r="Y34" i="12"/>
  <c r="Y345" i="12"/>
  <c r="Y267" i="12"/>
  <c r="Y189" i="12"/>
  <c r="Y114" i="12"/>
  <c r="Y45" i="12"/>
  <c r="Y365" i="12"/>
  <c r="Y340" i="12"/>
  <c r="Y315" i="12"/>
  <c r="Y290" i="12"/>
  <c r="Y265" i="12"/>
  <c r="Y237" i="12"/>
  <c r="Y187" i="12"/>
  <c r="Y137" i="12"/>
  <c r="Y84" i="12"/>
  <c r="Y27" i="12"/>
  <c r="Y331" i="12"/>
  <c r="Y253" i="12"/>
  <c r="Y178" i="12"/>
  <c r="Y100" i="12"/>
  <c r="Y37" i="12"/>
  <c r="Y305" i="12"/>
  <c r="Y227" i="12"/>
  <c r="Y149" i="12"/>
  <c r="Y74" i="12"/>
  <c r="Y20" i="12"/>
  <c r="Y329" i="12"/>
  <c r="Y251" i="12"/>
  <c r="Y173" i="12"/>
  <c r="Y98" i="12"/>
  <c r="Y35" i="12"/>
  <c r="Y353" i="12"/>
  <c r="Y275" i="12"/>
  <c r="Y197" i="12"/>
  <c r="Y122" i="12"/>
  <c r="Y50" i="12"/>
  <c r="Y370" i="12"/>
  <c r="Y292" i="12"/>
  <c r="Y217" i="12"/>
  <c r="Y139" i="12"/>
  <c r="Y61" i="12"/>
  <c r="Y13" i="12"/>
  <c r="Y364" i="12"/>
  <c r="Y339" i="12"/>
  <c r="Y314" i="12"/>
  <c r="Y289" i="12"/>
  <c r="Y261" i="12"/>
  <c r="Y236" i="12"/>
  <c r="Y211" i="12"/>
  <c r="Y186" i="12"/>
  <c r="Y161" i="12"/>
  <c r="Y133" i="12"/>
  <c r="Y108" i="12"/>
  <c r="Y83" i="12"/>
  <c r="Y58" i="12"/>
  <c r="Y42" i="12"/>
  <c r="Y26" i="12"/>
  <c r="Y9" i="12"/>
  <c r="Y306" i="12"/>
  <c r="Y228" i="12"/>
  <c r="Y153" i="12"/>
  <c r="Y75" i="12"/>
  <c r="Y21" i="12"/>
  <c r="Y355" i="12"/>
  <c r="Y277" i="12"/>
  <c r="Y202" i="12"/>
  <c r="Y99" i="12"/>
  <c r="Y36" i="12"/>
  <c r="Y301" i="12"/>
  <c r="Y226" i="12"/>
  <c r="Y148" i="12"/>
  <c r="Y73" i="12"/>
  <c r="Y19" i="12"/>
  <c r="Y300" i="12"/>
  <c r="Y225" i="12"/>
  <c r="Y147" i="12"/>
  <c r="Y69" i="12"/>
  <c r="Y18" i="12"/>
  <c r="Y317" i="12"/>
  <c r="Y242" i="12"/>
  <c r="Y164" i="12"/>
  <c r="Y89" i="12"/>
  <c r="Y29" i="12"/>
  <c r="AA371" i="12"/>
  <c r="AA363" i="12"/>
  <c r="AA355" i="12"/>
  <c r="AA347" i="12"/>
  <c r="AA339" i="12"/>
  <c r="AA331" i="12"/>
  <c r="AA323" i="12"/>
  <c r="AA315" i="12"/>
  <c r="AA307" i="12"/>
  <c r="AA299" i="12"/>
  <c r="AA291" i="12"/>
  <c r="AA283" i="12"/>
  <c r="AA275" i="12"/>
  <c r="AA267" i="12"/>
  <c r="AA259" i="12"/>
  <c r="AA251" i="12"/>
  <c r="AA243" i="12"/>
  <c r="AA235" i="12"/>
  <c r="AA227" i="12"/>
  <c r="AA219" i="12"/>
  <c r="AA211" i="12"/>
  <c r="AA203" i="12"/>
  <c r="AA195" i="12"/>
  <c r="AA187" i="12"/>
  <c r="AA179" i="12"/>
  <c r="AA171" i="12"/>
  <c r="AA163" i="12"/>
  <c r="AA155" i="12"/>
  <c r="AA147" i="12"/>
  <c r="AA139" i="12"/>
  <c r="AA131" i="12"/>
  <c r="AA123" i="12"/>
  <c r="AA115" i="12"/>
  <c r="AA107" i="12"/>
  <c r="AA99" i="12"/>
  <c r="AA91" i="12"/>
  <c r="AA83" i="12"/>
  <c r="AA75" i="12"/>
  <c r="AA67" i="12"/>
  <c r="AA59" i="12"/>
  <c r="AA51" i="12"/>
  <c r="AA43" i="12"/>
  <c r="AA35" i="12"/>
  <c r="AA27" i="12"/>
  <c r="AA19" i="12"/>
  <c r="AA11" i="12"/>
  <c r="AA370" i="12"/>
  <c r="AA362" i="12"/>
  <c r="AA354" i="12"/>
  <c r="AA346" i="12"/>
  <c r="AA338" i="12"/>
  <c r="AA330" i="12"/>
  <c r="AA322" i="12"/>
  <c r="AA314" i="12"/>
  <c r="AA306" i="12"/>
  <c r="AA298" i="12"/>
  <c r="AA290" i="12"/>
  <c r="AA282" i="12"/>
  <c r="AA274" i="12"/>
  <c r="AA266" i="12"/>
  <c r="AA258" i="12"/>
  <c r="AA250" i="12"/>
  <c r="AA242" i="12"/>
  <c r="AA234" i="12"/>
  <c r="AA226" i="12"/>
  <c r="AA218" i="12"/>
  <c r="AA210" i="12"/>
  <c r="AA202" i="12"/>
  <c r="AA194" i="12"/>
  <c r="AA186" i="12"/>
  <c r="AA178" i="12"/>
  <c r="AA170" i="12"/>
  <c r="AA162" i="12"/>
  <c r="AA154" i="12"/>
  <c r="AA146" i="12"/>
  <c r="AA138" i="12"/>
  <c r="AA130" i="12"/>
  <c r="AA122" i="12"/>
  <c r="AA114" i="12"/>
  <c r="AA106" i="12"/>
  <c r="AA98" i="12"/>
  <c r="AA90" i="12"/>
  <c r="AA82" i="12"/>
  <c r="AA74" i="12"/>
  <c r="AA66" i="12"/>
  <c r="AA58" i="12"/>
  <c r="AA50" i="12"/>
  <c r="AA42" i="12"/>
  <c r="AA34" i="12"/>
  <c r="AA26" i="12"/>
  <c r="AA18" i="12"/>
  <c r="AA10" i="12"/>
  <c r="AA369" i="12"/>
  <c r="AA361" i="12"/>
  <c r="AA353" i="12"/>
  <c r="AA345" i="12"/>
  <c r="AA337" i="12"/>
  <c r="AA329" i="12"/>
  <c r="AA321" i="12"/>
  <c r="AA313" i="12"/>
  <c r="AA305" i="12"/>
  <c r="AA297" i="12"/>
  <c r="AA289" i="12"/>
  <c r="AA281" i="12"/>
  <c r="AA273" i="12"/>
  <c r="AA265" i="12"/>
  <c r="AA257" i="12"/>
  <c r="AA249" i="12"/>
  <c r="AA241" i="12"/>
  <c r="AA233" i="12"/>
  <c r="AA225" i="12"/>
  <c r="AA217" i="12"/>
  <c r="AA209" i="12"/>
  <c r="AA201" i="12"/>
  <c r="AA193" i="12"/>
  <c r="AA185" i="12"/>
  <c r="AA177" i="12"/>
  <c r="AA169" i="12"/>
  <c r="AA161" i="12"/>
  <c r="AA153" i="12"/>
  <c r="AA145" i="12"/>
  <c r="AA137" i="12"/>
  <c r="AA129" i="12"/>
  <c r="AA121" i="12"/>
  <c r="AA113" i="12"/>
  <c r="AA105" i="12"/>
  <c r="AA97" i="12"/>
  <c r="AA89" i="12"/>
  <c r="AA81" i="12"/>
  <c r="AA73" i="12"/>
  <c r="AA65" i="12"/>
  <c r="AA57" i="12"/>
  <c r="AA49" i="12"/>
  <c r="AA41" i="12"/>
  <c r="AA33" i="12"/>
  <c r="AA25" i="12"/>
  <c r="AA17" i="12"/>
  <c r="AA9" i="12"/>
  <c r="AA368" i="12"/>
  <c r="AA357" i="12"/>
  <c r="AA343" i="12"/>
  <c r="AA332" i="12"/>
  <c r="AA318" i="12"/>
  <c r="AA304" i="12"/>
  <c r="AA293" i="12"/>
  <c r="AA279" i="12"/>
  <c r="AA268" i="12"/>
  <c r="AA254" i="12"/>
  <c r="AA240" i="12"/>
  <c r="AA229" i="12"/>
  <c r="AA215" i="12"/>
  <c r="AA204" i="12"/>
  <c r="AA190" i="12"/>
  <c r="AA176" i="12"/>
  <c r="AA165" i="12"/>
  <c r="AA151" i="12"/>
  <c r="AA140" i="12"/>
  <c r="AA126" i="12"/>
  <c r="AA112" i="12"/>
  <c r="AA101" i="12"/>
  <c r="AA87" i="12"/>
  <c r="AA76" i="12"/>
  <c r="AA62" i="12"/>
  <c r="AA48" i="12"/>
  <c r="AA37" i="12"/>
  <c r="AA23" i="12"/>
  <c r="AA12" i="12"/>
  <c r="AA340" i="12"/>
  <c r="AA276" i="12"/>
  <c r="AA248" i="12"/>
  <c r="AA212" i="12"/>
  <c r="AA173" i="12"/>
  <c r="AA134" i="12"/>
  <c r="AA95" i="12"/>
  <c r="AA56" i="12"/>
  <c r="AA20" i="12"/>
  <c r="AA350" i="12"/>
  <c r="AA311" i="12"/>
  <c r="AA272" i="12"/>
  <c r="AA367" i="12"/>
  <c r="AA356" i="12"/>
  <c r="AA342" i="12"/>
  <c r="AA328" i="12"/>
  <c r="AA317" i="12"/>
  <c r="AA303" i="12"/>
  <c r="AA292" i="12"/>
  <c r="AA278" i="12"/>
  <c r="AA264" i="12"/>
  <c r="AA253" i="12"/>
  <c r="AA239" i="12"/>
  <c r="AA228" i="12"/>
  <c r="AA214" i="12"/>
  <c r="AA200" i="12"/>
  <c r="AA189" i="12"/>
  <c r="AA175" i="12"/>
  <c r="AA164" i="12"/>
  <c r="AA150" i="12"/>
  <c r="AA136" i="12"/>
  <c r="AA125" i="12"/>
  <c r="AA111" i="12"/>
  <c r="AA100" i="12"/>
  <c r="AA86" i="12"/>
  <c r="AA72" i="12"/>
  <c r="AA61" i="12"/>
  <c r="AA47" i="12"/>
  <c r="AA36" i="12"/>
  <c r="AA22" i="12"/>
  <c r="AA8" i="12"/>
  <c r="AA351" i="12"/>
  <c r="AA237" i="12"/>
  <c r="AA184" i="12"/>
  <c r="AA148" i="12"/>
  <c r="AA109" i="12"/>
  <c r="AA70" i="12"/>
  <c r="AA31" i="12"/>
  <c r="AA336" i="12"/>
  <c r="AA300" i="12"/>
  <c r="AA261" i="12"/>
  <c r="AA366" i="12"/>
  <c r="AA352" i="12"/>
  <c r="AA341" i="12"/>
  <c r="AA327" i="12"/>
  <c r="AA316" i="12"/>
  <c r="AA302" i="12"/>
  <c r="AA288" i="12"/>
  <c r="AA277" i="12"/>
  <c r="AA263" i="12"/>
  <c r="AA252" i="12"/>
  <c r="AA238" i="12"/>
  <c r="AA224" i="12"/>
  <c r="AA213" i="12"/>
  <c r="AA199" i="12"/>
  <c r="AA188" i="12"/>
  <c r="AA174" i="12"/>
  <c r="AA160" i="12"/>
  <c r="AA149" i="12"/>
  <c r="AA135" i="12"/>
  <c r="AA124" i="12"/>
  <c r="AA110" i="12"/>
  <c r="AA96" i="12"/>
  <c r="AA85" i="12"/>
  <c r="AA71" i="12"/>
  <c r="AA60" i="12"/>
  <c r="AA46" i="12"/>
  <c r="AA32" i="12"/>
  <c r="AA21" i="12"/>
  <c r="AA7" i="12"/>
  <c r="AA365" i="12"/>
  <c r="AA326" i="12"/>
  <c r="AA312" i="12"/>
  <c r="AA301" i="12"/>
  <c r="AA287" i="12"/>
  <c r="AA262" i="12"/>
  <c r="AA223" i="12"/>
  <c r="AA198" i="12"/>
  <c r="AA159" i="12"/>
  <c r="AA120" i="12"/>
  <c r="AA84" i="12"/>
  <c r="AA45" i="12"/>
  <c r="AA364" i="12"/>
  <c r="AA325" i="12"/>
  <c r="AA286" i="12"/>
  <c r="AA360" i="12"/>
  <c r="AA333" i="12"/>
  <c r="AA295" i="12"/>
  <c r="AA260" i="12"/>
  <c r="AA232" i="12"/>
  <c r="AA207" i="12"/>
  <c r="AA182" i="12"/>
  <c r="AA157" i="12"/>
  <c r="AA132" i="12"/>
  <c r="AA104" i="12"/>
  <c r="AA79" i="12"/>
  <c r="AA54" i="12"/>
  <c r="AA29" i="12"/>
  <c r="AA144" i="12"/>
  <c r="AA69" i="12"/>
  <c r="AA348" i="12"/>
  <c r="AA246" i="12"/>
  <c r="AA196" i="12"/>
  <c r="AA118" i="12"/>
  <c r="AA40" i="12"/>
  <c r="AA344" i="12"/>
  <c r="AA245" i="12"/>
  <c r="AA167" i="12"/>
  <c r="AA64" i="12"/>
  <c r="AA335" i="12"/>
  <c r="AA244" i="12"/>
  <c r="AA191" i="12"/>
  <c r="AA116" i="12"/>
  <c r="AA38" i="12"/>
  <c r="AA296" i="12"/>
  <c r="AA208" i="12"/>
  <c r="AA133" i="12"/>
  <c r="AA55" i="12"/>
  <c r="AA359" i="12"/>
  <c r="AA324" i="12"/>
  <c r="AA294" i="12"/>
  <c r="AA256" i="12"/>
  <c r="AA231" i="12"/>
  <c r="AA206" i="12"/>
  <c r="AA181" i="12"/>
  <c r="AA156" i="12"/>
  <c r="AA128" i="12"/>
  <c r="AA103" i="12"/>
  <c r="AA78" i="12"/>
  <c r="AA53" i="12"/>
  <c r="AA28" i="12"/>
  <c r="AA172" i="12"/>
  <c r="AA44" i="12"/>
  <c r="AA310" i="12"/>
  <c r="AA168" i="12"/>
  <c r="AA93" i="12"/>
  <c r="AA15" i="12"/>
  <c r="AA271" i="12"/>
  <c r="AA192" i="12"/>
  <c r="AA117" i="12"/>
  <c r="AA39" i="12"/>
  <c r="AA308" i="12"/>
  <c r="AA216" i="12"/>
  <c r="AA141" i="12"/>
  <c r="AA63" i="12"/>
  <c r="AA334" i="12"/>
  <c r="AA236" i="12"/>
  <c r="AA158" i="12"/>
  <c r="AA80" i="12"/>
  <c r="AA358" i="12"/>
  <c r="AA320" i="12"/>
  <c r="AA285" i="12"/>
  <c r="AA255" i="12"/>
  <c r="AA230" i="12"/>
  <c r="AA205" i="12"/>
  <c r="AA180" i="12"/>
  <c r="AA152" i="12"/>
  <c r="AA127" i="12"/>
  <c r="AA102" i="12"/>
  <c r="AA77" i="12"/>
  <c r="AA52" i="12"/>
  <c r="AA24" i="12"/>
  <c r="AA349" i="12"/>
  <c r="AA319" i="12"/>
  <c r="AA284" i="12"/>
  <c r="AA247" i="12"/>
  <c r="AA222" i="12"/>
  <c r="AA197" i="12"/>
  <c r="AA119" i="12"/>
  <c r="AA94" i="12"/>
  <c r="AA16" i="12"/>
  <c r="AA280" i="12"/>
  <c r="AA221" i="12"/>
  <c r="AA143" i="12"/>
  <c r="AA68" i="12"/>
  <c r="AA309" i="12"/>
  <c r="AA220" i="12"/>
  <c r="AA142" i="12"/>
  <c r="AA92" i="12"/>
  <c r="AA14" i="12"/>
  <c r="AA270" i="12"/>
  <c r="AA166" i="12"/>
  <c r="AA88" i="12"/>
  <c r="AA13" i="12"/>
  <c r="AA269" i="12"/>
  <c r="AA183" i="12"/>
  <c r="AA108" i="12"/>
  <c r="AA30" i="12"/>
  <c r="S230" i="12"/>
  <c r="S69" i="12"/>
  <c r="AF8" i="12"/>
  <c r="AY8" i="12"/>
  <c r="AP8" i="12" s="1"/>
  <c r="AE8" i="12" s="1"/>
  <c r="AF58" i="12"/>
  <c r="AY58" i="12"/>
  <c r="AP58" i="12" s="1"/>
  <c r="AE58" i="12" s="1"/>
  <c r="AY36" i="12"/>
  <c r="AP36" i="12" s="1"/>
  <c r="AE36" i="12" s="1"/>
  <c r="AY18" i="12"/>
  <c r="AP18" i="12" s="1"/>
  <c r="AE18" i="12" s="1"/>
  <c r="AF39" i="12"/>
  <c r="AY39" i="12"/>
  <c r="AP39" i="12" s="1"/>
  <c r="AE39" i="12" s="1"/>
  <c r="AF366" i="12"/>
  <c r="AY366" i="12"/>
  <c r="AP366" i="12" s="1"/>
  <c r="AE366" i="12" s="1"/>
  <c r="AF73" i="12"/>
  <c r="AY73" i="12"/>
  <c r="AP73" i="12" s="1"/>
  <c r="AE73" i="12" s="1"/>
  <c r="AF31" i="12"/>
  <c r="AY31" i="12"/>
  <c r="AP31" i="12" s="1"/>
  <c r="AE31" i="12" s="1"/>
  <c r="AY66" i="12"/>
  <c r="AP66" i="12" s="1"/>
  <c r="AE66" i="12" s="1"/>
  <c r="AF9" i="12"/>
  <c r="AY9" i="12"/>
  <c r="AP9" i="12" s="1"/>
  <c r="AE9" i="12" s="1"/>
  <c r="AY21" i="12"/>
  <c r="AP21" i="12" s="1"/>
  <c r="AE21" i="12" s="1"/>
  <c r="AY7" i="12"/>
  <c r="AY17" i="12"/>
  <c r="AP17" i="12" s="1"/>
  <c r="AE17" i="12" s="1"/>
  <c r="AF15" i="12"/>
  <c r="AY15" i="12"/>
  <c r="AP15" i="12" s="1"/>
  <c r="AE15" i="12" s="1"/>
  <c r="AY32" i="12"/>
  <c r="AP32" i="12" s="1"/>
  <c r="AE32" i="12" s="1"/>
  <c r="AY11" i="12"/>
  <c r="AP11" i="12" s="1"/>
  <c r="AE11" i="12" s="1"/>
  <c r="AF20" i="12"/>
  <c r="AY20" i="12"/>
  <c r="AP20" i="12" s="1"/>
  <c r="AE20" i="12" s="1"/>
  <c r="AF56" i="12"/>
  <c r="AY56" i="12"/>
  <c r="AP56" i="12" s="1"/>
  <c r="AE56" i="12" s="1"/>
  <c r="AF16" i="12"/>
  <c r="AY16" i="12"/>
  <c r="AP16" i="12" s="1"/>
  <c r="AE16" i="12" s="1"/>
  <c r="AF69" i="12"/>
  <c r="AY69" i="12"/>
  <c r="AP69" i="12" s="1"/>
  <c r="AE69" i="12" s="1"/>
  <c r="AF41" i="12"/>
  <c r="AY41" i="12"/>
  <c r="AP41" i="12" s="1"/>
  <c r="AE41" i="12" s="1"/>
  <c r="AF369" i="12"/>
  <c r="AY369" i="12"/>
  <c r="AP369" i="12" s="1"/>
  <c r="AE369" i="12" s="1"/>
  <c r="AF42" i="12"/>
  <c r="AY42" i="12"/>
  <c r="AP42" i="12" s="1"/>
  <c r="AE42" i="12" s="1"/>
  <c r="AY360" i="12"/>
  <c r="AP360" i="12" s="1"/>
  <c r="AE360" i="12" s="1"/>
  <c r="AY55" i="12"/>
  <c r="AP55" i="12" s="1"/>
  <c r="AE55" i="12" s="1"/>
  <c r="AF59" i="12"/>
  <c r="AY59" i="12"/>
  <c r="AP59" i="12" s="1"/>
  <c r="AE59" i="12" s="1"/>
  <c r="AY309" i="12"/>
  <c r="AV309" i="12" s="1"/>
  <c r="AY358" i="12"/>
  <c r="AP358" i="12" s="1"/>
  <c r="AE358" i="12" s="1"/>
  <c r="AF315" i="12"/>
  <c r="AY315" i="12"/>
  <c r="AP315" i="12" s="1"/>
  <c r="AE315" i="12" s="1"/>
  <c r="AY356" i="12"/>
  <c r="AT356" i="12" s="1"/>
  <c r="AF45" i="12"/>
  <c r="AY45" i="12"/>
  <c r="AV45" i="12" s="1"/>
  <c r="AF89" i="12"/>
  <c r="AY89" i="12"/>
  <c r="AP89" i="12" s="1"/>
  <c r="AE89" i="12" s="1"/>
  <c r="AF77" i="12"/>
  <c r="AY77" i="12"/>
  <c r="AP77" i="12" s="1"/>
  <c r="AE77" i="12" s="1"/>
  <c r="AF308" i="12"/>
  <c r="AY308" i="12"/>
  <c r="AV308" i="12" s="1"/>
  <c r="AY47" i="12"/>
  <c r="AY115" i="12"/>
  <c r="AP115" i="12" s="1"/>
  <c r="AE115" i="12" s="1"/>
  <c r="AY34" i="12"/>
  <c r="AP34" i="12" s="1"/>
  <c r="AE34" i="12" s="1"/>
  <c r="AY137" i="12"/>
  <c r="AR137" i="12" s="1"/>
  <c r="AY329" i="12"/>
  <c r="AR329" i="12" s="1"/>
  <c r="AY361" i="12"/>
  <c r="AP361" i="12" s="1"/>
  <c r="AE361" i="12" s="1"/>
  <c r="AY302" i="12"/>
  <c r="AP302" i="12" s="1"/>
  <c r="AE302" i="12" s="1"/>
  <c r="AY23" i="12"/>
  <c r="AR23" i="12" s="1"/>
  <c r="AY357" i="12"/>
  <c r="AR357" i="12" s="1"/>
  <c r="AY93" i="12"/>
  <c r="AP93" i="12" s="1"/>
  <c r="AE93" i="12" s="1"/>
  <c r="AY328" i="12"/>
  <c r="AP328" i="12" s="1"/>
  <c r="AE328" i="12" s="1"/>
  <c r="AY324" i="12"/>
  <c r="AY121" i="12"/>
  <c r="AV121" i="12" s="1"/>
  <c r="AY90" i="12"/>
  <c r="AP90" i="12" s="1"/>
  <c r="AE90" i="12" s="1"/>
  <c r="AF344" i="12"/>
  <c r="AY344" i="12"/>
  <c r="AP344" i="12" s="1"/>
  <c r="AE344" i="12" s="1"/>
  <c r="AF100" i="12"/>
  <c r="AY100" i="12"/>
  <c r="AR100" i="12" s="1"/>
  <c r="AF19" i="12"/>
  <c r="AY19" i="12"/>
  <c r="AV19" i="12" s="1"/>
  <c r="AF335" i="12"/>
  <c r="AY335" i="12"/>
  <c r="AP335" i="12" s="1"/>
  <c r="AE335" i="12" s="1"/>
  <c r="AF75" i="12"/>
  <c r="AY75" i="12"/>
  <c r="AP75" i="12" s="1"/>
  <c r="AE75" i="12" s="1"/>
  <c r="AF320" i="12"/>
  <c r="AY320" i="12"/>
  <c r="AW320" i="12" s="1"/>
  <c r="AF338" i="12"/>
  <c r="AY338" i="12"/>
  <c r="AV338" i="12" s="1"/>
  <c r="AF83" i="12"/>
  <c r="AY83" i="12"/>
  <c r="AP83" i="12" s="1"/>
  <c r="AE83" i="12" s="1"/>
  <c r="AF313" i="12"/>
  <c r="AY313" i="12"/>
  <c r="AP313" i="12" s="1"/>
  <c r="AE313" i="12" s="1"/>
  <c r="AF116" i="12"/>
  <c r="AY116" i="12"/>
  <c r="AY339" i="12"/>
  <c r="AT339" i="12" s="1"/>
  <c r="AY325" i="12"/>
  <c r="AP325" i="12" s="1"/>
  <c r="AE325" i="12" s="1"/>
  <c r="AY351" i="12"/>
  <c r="AP351" i="12" s="1"/>
  <c r="AE351" i="12" s="1"/>
  <c r="AY113" i="12"/>
  <c r="AU113" i="12" s="1"/>
  <c r="AF342" i="12"/>
  <c r="AY342" i="12"/>
  <c r="AS342" i="12" s="1"/>
  <c r="AY364" i="12"/>
  <c r="AP364" i="12" s="1"/>
  <c r="AE364" i="12" s="1"/>
  <c r="AY128" i="12"/>
  <c r="AP128" i="12" s="1"/>
  <c r="AE128" i="12" s="1"/>
  <c r="AF64" i="12"/>
  <c r="AY64" i="12"/>
  <c r="AR64" i="12" s="1"/>
  <c r="AY321" i="12"/>
  <c r="AR321" i="12" s="1"/>
  <c r="AY331" i="12"/>
  <c r="AP331" i="12" s="1"/>
  <c r="AE331" i="12" s="1"/>
  <c r="AF341" i="12"/>
  <c r="AY341" i="12"/>
  <c r="AP341" i="12" s="1"/>
  <c r="AE341" i="12" s="1"/>
  <c r="AF286" i="12"/>
  <c r="AY286" i="12"/>
  <c r="AV286" i="12" s="1"/>
  <c r="AY111" i="12"/>
  <c r="AY296" i="12"/>
  <c r="AP296" i="12" s="1"/>
  <c r="AE296" i="12" s="1"/>
  <c r="AY363" i="12"/>
  <c r="AP363" i="12" s="1"/>
  <c r="AE363" i="12" s="1"/>
  <c r="AF297" i="12"/>
  <c r="AY297" i="12"/>
  <c r="AW297" i="12" s="1"/>
  <c r="AY81" i="12"/>
  <c r="AW81" i="12" s="1"/>
  <c r="AY298" i="12"/>
  <c r="AP298" i="12" s="1"/>
  <c r="AE298" i="12" s="1"/>
  <c r="AY346" i="12"/>
  <c r="AP346" i="12" s="1"/>
  <c r="AE346" i="12" s="1"/>
  <c r="AF158" i="12"/>
  <c r="AY158" i="12"/>
  <c r="AS158" i="12" s="1"/>
  <c r="AY86" i="12"/>
  <c r="AS86" i="12" s="1"/>
  <c r="AY178" i="12"/>
  <c r="AP178" i="12" s="1"/>
  <c r="AE178" i="12" s="1"/>
  <c r="AY96" i="12"/>
  <c r="AP96" i="12" s="1"/>
  <c r="AE96" i="12" s="1"/>
  <c r="AY80" i="12"/>
  <c r="AY65" i="12"/>
  <c r="AR65" i="12" s="1"/>
  <c r="AY345" i="12"/>
  <c r="AP345" i="12" s="1"/>
  <c r="AE345" i="12" s="1"/>
  <c r="AF330" i="12"/>
  <c r="AY330" i="12"/>
  <c r="AP330" i="12" s="1"/>
  <c r="AE330" i="12" s="1"/>
  <c r="AY104" i="12"/>
  <c r="AV104" i="12" s="1"/>
  <c r="AY365" i="12"/>
  <c r="AT365" i="12" s="1"/>
  <c r="AY85" i="12"/>
  <c r="AP85" i="12" s="1"/>
  <c r="AE85" i="12" s="1"/>
  <c r="AF316" i="12"/>
  <c r="AY316" i="12"/>
  <c r="AP316" i="12" s="1"/>
  <c r="AE316" i="12" s="1"/>
  <c r="AF108" i="12"/>
  <c r="AY108" i="12"/>
  <c r="AW108" i="12" s="1"/>
  <c r="AF129" i="12"/>
  <c r="AY129" i="12"/>
  <c r="AV129" i="12" s="1"/>
  <c r="AF68" i="12"/>
  <c r="AY68" i="12"/>
  <c r="AP68" i="12" s="1"/>
  <c r="AE68" i="12" s="1"/>
  <c r="AF143" i="12"/>
  <c r="AY143" i="12"/>
  <c r="AP143" i="12" s="1"/>
  <c r="AE143" i="12" s="1"/>
  <c r="AF62" i="12"/>
  <c r="AY62" i="12"/>
  <c r="AV62" i="12" s="1"/>
  <c r="AF355" i="12"/>
  <c r="AY355" i="12"/>
  <c r="AT355" i="12" s="1"/>
  <c r="AF359" i="12"/>
  <c r="AY359" i="12"/>
  <c r="AP359" i="12" s="1"/>
  <c r="AE359" i="12" s="1"/>
  <c r="AF332" i="12"/>
  <c r="AY332" i="12"/>
  <c r="AP332" i="12" s="1"/>
  <c r="AE332" i="12" s="1"/>
  <c r="AF102" i="12"/>
  <c r="AY102" i="12"/>
  <c r="AT102" i="12" s="1"/>
  <c r="AF136" i="12"/>
  <c r="AY136" i="12"/>
  <c r="AT136" i="12" s="1"/>
  <c r="AF46" i="12"/>
  <c r="AY46" i="12"/>
  <c r="AP46" i="12" s="1"/>
  <c r="AE46" i="12" s="1"/>
  <c r="AF278" i="12"/>
  <c r="AY278" i="12"/>
  <c r="AP278" i="12" s="1"/>
  <c r="AE278" i="12" s="1"/>
  <c r="AF343" i="12"/>
  <c r="AY343" i="12"/>
  <c r="AU343" i="12" s="1"/>
  <c r="AF132" i="12"/>
  <c r="AY132" i="12"/>
  <c r="AF88" i="12"/>
  <c r="AY88" i="12"/>
  <c r="AP88" i="12" s="1"/>
  <c r="AE88" i="12" s="1"/>
  <c r="AF130" i="12"/>
  <c r="AY130" i="12"/>
  <c r="AP130" i="12" s="1"/>
  <c r="AE130" i="12" s="1"/>
  <c r="AF327" i="12"/>
  <c r="AY327" i="12"/>
  <c r="AF314" i="12"/>
  <c r="AY314" i="12"/>
  <c r="AV314" i="12" s="1"/>
  <c r="AF140" i="12"/>
  <c r="AY140" i="12"/>
  <c r="AP140" i="12" s="1"/>
  <c r="AE140" i="12" s="1"/>
  <c r="AF334" i="12"/>
  <c r="AY334" i="12"/>
  <c r="AP334" i="12" s="1"/>
  <c r="AE334" i="12" s="1"/>
  <c r="AF84" i="12"/>
  <c r="AY84" i="12"/>
  <c r="AW84" i="12" s="1"/>
  <c r="AF141" i="12"/>
  <c r="AY141" i="12"/>
  <c r="AV141" i="12" s="1"/>
  <c r="AF123" i="12"/>
  <c r="AY123" i="12"/>
  <c r="AP123" i="12" s="1"/>
  <c r="AE123" i="12" s="1"/>
  <c r="AF95" i="12"/>
  <c r="AY95" i="12"/>
  <c r="AP95" i="12" s="1"/>
  <c r="AE95" i="12" s="1"/>
  <c r="AF318" i="12"/>
  <c r="AY318" i="12"/>
  <c r="AW318" i="12" s="1"/>
  <c r="AF311" i="12"/>
  <c r="AY311" i="12"/>
  <c r="AW311" i="12" s="1"/>
  <c r="AF349" i="12"/>
  <c r="AY349" i="12"/>
  <c r="AP349" i="12" s="1"/>
  <c r="AE349" i="12" s="1"/>
  <c r="AF103" i="12"/>
  <c r="AY103" i="12"/>
  <c r="AP103" i="12" s="1"/>
  <c r="AE103" i="12" s="1"/>
  <c r="AF94" i="12"/>
  <c r="AY94" i="12"/>
  <c r="AS94" i="12" s="1"/>
  <c r="AF97" i="12"/>
  <c r="AY97" i="12"/>
  <c r="AS97" i="12" s="1"/>
  <c r="AF293" i="12"/>
  <c r="AY293" i="12"/>
  <c r="AP293" i="12" s="1"/>
  <c r="AE293" i="12" s="1"/>
  <c r="AF49" i="12"/>
  <c r="AY49" i="12"/>
  <c r="AP49" i="12" s="1"/>
  <c r="AE49" i="12" s="1"/>
  <c r="AF28" i="12"/>
  <c r="AY28" i="12"/>
  <c r="AW28" i="12" s="1"/>
  <c r="AY168" i="12"/>
  <c r="AT168" i="12" s="1"/>
  <c r="AY127" i="12"/>
  <c r="AP127" i="12" s="1"/>
  <c r="AE127" i="12" s="1"/>
  <c r="AY33" i="12"/>
  <c r="AP33" i="12" s="1"/>
  <c r="AE33" i="12" s="1"/>
  <c r="AY287" i="12"/>
  <c r="AY167" i="12"/>
  <c r="AV167" i="12" s="1"/>
  <c r="AF354" i="12"/>
  <c r="AY354" i="12"/>
  <c r="AP354" i="12" s="1"/>
  <c r="AE354" i="12" s="1"/>
  <c r="AF312" i="12"/>
  <c r="AY312" i="12"/>
  <c r="AP312" i="12" s="1"/>
  <c r="AE312" i="12" s="1"/>
  <c r="AY295" i="12"/>
  <c r="AR295" i="12" s="1"/>
  <c r="AF289" i="12"/>
  <c r="AY289" i="12"/>
  <c r="AW289" i="12" s="1"/>
  <c r="AF101" i="12"/>
  <c r="AY101" i="12"/>
  <c r="AP101" i="12" s="1"/>
  <c r="AE101" i="12" s="1"/>
  <c r="AF122" i="12"/>
  <c r="AY122" i="12"/>
  <c r="AP122" i="12" s="1"/>
  <c r="AE122" i="12" s="1"/>
  <c r="AY71" i="12"/>
  <c r="AV71" i="12" s="1"/>
  <c r="AF24" i="12"/>
  <c r="AY24" i="12"/>
  <c r="AR24" i="12" s="1"/>
  <c r="AY347" i="12"/>
  <c r="AP347" i="12" s="1"/>
  <c r="AE347" i="12" s="1"/>
  <c r="AF322" i="12"/>
  <c r="AY322" i="12"/>
  <c r="AP322" i="12" s="1"/>
  <c r="AE322" i="12" s="1"/>
  <c r="AF99" i="12"/>
  <c r="AY99" i="12"/>
  <c r="AR99" i="12" s="1"/>
  <c r="AF98" i="12"/>
  <c r="AY98" i="12"/>
  <c r="AU98" i="12" s="1"/>
  <c r="AY348" i="12"/>
  <c r="AP348" i="12" s="1"/>
  <c r="AE348" i="12" s="1"/>
  <c r="AY78" i="12"/>
  <c r="AP78" i="12" s="1"/>
  <c r="AE78" i="12" s="1"/>
  <c r="AY61" i="12"/>
  <c r="AW61" i="12" s="1"/>
  <c r="AX14" i="12"/>
  <c r="AG14" i="12" s="1"/>
  <c r="AB14" i="12"/>
  <c r="AU41" i="12"/>
  <c r="AT296" i="12"/>
  <c r="AF38" i="12"/>
  <c r="AU38" i="12"/>
  <c r="AT38" i="12"/>
  <c r="AS38" i="12"/>
  <c r="AF134" i="12"/>
  <c r="AV134" i="12"/>
  <c r="AR134" i="12"/>
  <c r="AS134" i="12"/>
  <c r="AF135" i="12"/>
  <c r="AS135" i="12"/>
  <c r="AW135" i="12"/>
  <c r="AF30" i="12"/>
  <c r="AU30" i="12"/>
  <c r="AR30" i="12"/>
  <c r="AF37" i="12"/>
  <c r="AT37" i="12"/>
  <c r="AF142" i="12"/>
  <c r="AV142" i="12"/>
  <c r="AU142" i="12"/>
  <c r="AR142" i="12"/>
  <c r="AT142" i="12"/>
  <c r="AF13" i="12"/>
  <c r="AR13" i="12"/>
  <c r="AV13" i="12"/>
  <c r="AF347" i="12"/>
  <c r="AF76" i="12"/>
  <c r="AT76" i="12"/>
  <c r="AR76" i="12"/>
  <c r="AW76" i="12"/>
  <c r="AS76" i="12"/>
  <c r="AF79" i="12"/>
  <c r="AT79" i="12"/>
  <c r="AU79" i="12"/>
  <c r="AV79" i="12"/>
  <c r="AR79" i="12"/>
  <c r="AS79" i="12"/>
  <c r="AW79" i="12"/>
  <c r="AF35" i="12"/>
  <c r="AU35" i="12"/>
  <c r="AV35" i="12"/>
  <c r="AT35" i="12"/>
  <c r="AF144" i="12"/>
  <c r="AW144" i="12"/>
  <c r="AF139" i="12"/>
  <c r="AU139" i="12"/>
  <c r="AS139" i="12"/>
  <c r="AW139" i="12"/>
  <c r="AF305" i="12"/>
  <c r="AU305" i="12"/>
  <c r="AF120" i="12"/>
  <c r="AU120" i="12"/>
  <c r="AT120" i="12"/>
  <c r="AR120" i="12"/>
  <c r="AF109" i="12"/>
  <c r="AS109" i="12"/>
  <c r="AT109" i="12"/>
  <c r="AF112" i="12"/>
  <c r="AT112" i="12"/>
  <c r="AR112" i="12"/>
  <c r="AS112" i="12"/>
  <c r="AF283" i="12"/>
  <c r="AS283" i="12"/>
  <c r="AW283" i="12"/>
  <c r="AR283" i="12"/>
  <c r="AT283" i="12"/>
  <c r="AF60" i="12"/>
  <c r="AR60" i="12"/>
  <c r="AF10" i="12"/>
  <c r="AT10" i="12"/>
  <c r="AV10" i="12"/>
  <c r="AW10" i="12"/>
  <c r="AF301" i="12"/>
  <c r="AT301" i="12"/>
  <c r="AR301" i="12"/>
  <c r="AF87" i="12"/>
  <c r="AR87" i="12"/>
  <c r="AF61" i="12"/>
  <c r="AF133" i="12"/>
  <c r="AU133" i="12"/>
  <c r="AV133" i="12"/>
  <c r="AS133" i="12"/>
  <c r="AW133" i="12"/>
  <c r="AF307" i="12"/>
  <c r="AU307" i="12"/>
  <c r="AT307" i="12"/>
  <c r="AV307" i="12"/>
  <c r="AF92" i="12"/>
  <c r="AS92" i="12"/>
  <c r="AF362" i="12"/>
  <c r="AW362" i="12"/>
  <c r="AU362" i="12"/>
  <c r="AF367" i="12"/>
  <c r="AR367" i="12"/>
  <c r="AS367" i="12"/>
  <c r="AT367" i="12"/>
  <c r="AF72" i="12"/>
  <c r="AR72" i="12"/>
  <c r="AR10" i="12"/>
  <c r="AF352" i="12"/>
  <c r="AT352" i="12"/>
  <c r="AF74" i="12"/>
  <c r="AW74" i="12"/>
  <c r="AV74" i="12"/>
  <c r="AU74" i="12"/>
  <c r="AF70" i="12"/>
  <c r="AR70" i="12"/>
  <c r="AV70" i="12"/>
  <c r="AS70" i="12"/>
  <c r="AT70" i="12"/>
  <c r="AF292" i="12"/>
  <c r="AS292" i="12"/>
  <c r="AT292" i="12"/>
  <c r="AR292" i="12"/>
  <c r="AF371" i="12"/>
  <c r="AU371" i="12"/>
  <c r="AS371" i="12"/>
  <c r="AR371" i="12"/>
  <c r="AF110" i="12"/>
  <c r="AW110" i="12"/>
  <c r="AF340" i="12"/>
  <c r="AS340" i="12"/>
  <c r="AT340" i="12"/>
  <c r="AR340" i="12"/>
  <c r="AF22" i="12"/>
  <c r="AS22" i="12"/>
  <c r="AV22" i="12"/>
  <c r="AW22" i="12"/>
  <c r="AF156" i="12"/>
  <c r="AT156" i="12"/>
  <c r="AF284" i="12"/>
  <c r="AR284" i="12"/>
  <c r="AF25" i="12"/>
  <c r="AU25" i="12"/>
  <c r="AR25" i="12"/>
  <c r="AS25" i="12"/>
  <c r="AF105" i="12"/>
  <c r="AT105" i="12"/>
  <c r="AS105" i="12"/>
  <c r="AV30" i="12"/>
  <c r="AF368" i="12"/>
  <c r="AR368" i="12"/>
  <c r="AT368" i="12"/>
  <c r="AF350" i="12"/>
  <c r="AU350" i="12"/>
  <c r="AW350" i="12"/>
  <c r="AR350" i="12"/>
  <c r="AF317" i="12"/>
  <c r="AU317" i="12"/>
  <c r="AS317" i="12"/>
  <c r="AT317" i="12"/>
  <c r="AR317" i="12"/>
  <c r="AF333" i="12"/>
  <c r="AV333" i="12"/>
  <c r="AS333" i="12"/>
  <c r="AF348" i="12"/>
  <c r="AF303" i="12"/>
  <c r="AR303" i="12"/>
  <c r="AS303" i="12"/>
  <c r="AU303" i="12"/>
  <c r="AF43" i="12"/>
  <c r="AW43" i="12"/>
  <c r="AR43" i="12"/>
  <c r="AV43" i="12"/>
  <c r="AF299" i="12"/>
  <c r="AW299" i="12"/>
  <c r="AV299" i="12"/>
  <c r="AT299" i="12"/>
  <c r="AS299" i="12"/>
  <c r="AF78" i="12"/>
  <c r="AF304" i="12"/>
  <c r="AV304" i="12"/>
  <c r="AF106" i="12"/>
  <c r="AS106" i="12"/>
  <c r="AU106" i="12"/>
  <c r="AR106" i="12"/>
  <c r="AF48" i="12"/>
  <c r="AS48" i="12"/>
  <c r="AF138" i="12"/>
  <c r="AS138" i="12"/>
  <c r="AV138" i="12"/>
  <c r="AF53" i="12"/>
  <c r="AR53" i="12"/>
  <c r="AW53" i="12"/>
  <c r="AV106" i="12"/>
  <c r="AR48" i="12"/>
  <c r="AT48" i="12"/>
  <c r="AS301" i="12"/>
  <c r="AU283" i="12"/>
  <c r="AV87" i="12"/>
  <c r="AW352" i="12"/>
  <c r="AR362" i="12"/>
  <c r="AR109" i="12"/>
  <c r="AW368" i="12"/>
  <c r="AR156" i="12"/>
  <c r="AW87" i="12"/>
  <c r="AR92" i="12"/>
  <c r="AU368" i="12"/>
  <c r="AW72" i="12"/>
  <c r="AW371" i="12"/>
  <c r="AV368" i="12"/>
  <c r="AS72" i="12"/>
  <c r="AF52" i="12"/>
  <c r="AR52" i="12"/>
  <c r="AU52" i="12"/>
  <c r="AW52" i="12"/>
  <c r="AF324" i="12"/>
  <c r="AU367" i="12"/>
  <c r="AW37" i="12"/>
  <c r="AV76" i="12"/>
  <c r="AS144" i="12"/>
  <c r="AU340" i="12"/>
  <c r="AF50" i="12"/>
  <c r="AW50" i="12"/>
  <c r="AU50" i="12"/>
  <c r="AS50" i="12"/>
  <c r="AT50" i="12"/>
  <c r="AV50" i="12"/>
  <c r="AS305" i="12"/>
  <c r="AW367" i="12"/>
  <c r="AV120" i="12"/>
  <c r="AV301" i="12"/>
  <c r="AU22" i="12"/>
  <c r="AW60" i="12"/>
  <c r="AR35" i="12"/>
  <c r="AT138" i="12"/>
  <c r="AU13" i="12"/>
  <c r="AS53" i="12"/>
  <c r="AV48" i="12"/>
  <c r="AF328" i="12"/>
  <c r="AF11" i="12"/>
  <c r="AF356" i="12"/>
  <c r="AF353" i="12"/>
  <c r="AV353" i="12"/>
  <c r="AF126" i="12"/>
  <c r="AU126" i="12"/>
  <c r="AF300" i="12"/>
  <c r="AR300" i="12"/>
  <c r="AF319" i="12"/>
  <c r="AW319" i="12"/>
  <c r="AF26" i="12"/>
  <c r="AW26" i="12"/>
  <c r="AF295" i="12"/>
  <c r="AF80" i="12"/>
  <c r="AF370" i="12"/>
  <c r="AS370" i="12"/>
  <c r="AF279" i="12"/>
  <c r="AT279" i="12"/>
  <c r="AF71" i="12"/>
  <c r="AF65" i="12"/>
  <c r="AF131" i="12"/>
  <c r="AV131" i="12"/>
  <c r="AU131" i="12"/>
  <c r="AT131" i="12"/>
  <c r="AF345" i="12"/>
  <c r="AR319" i="12"/>
  <c r="AF55" i="12"/>
  <c r="AF86" i="12"/>
  <c r="AS117" i="12"/>
  <c r="AT117" i="12"/>
  <c r="AT370" i="12"/>
  <c r="AW279" i="12"/>
  <c r="AF36" i="12"/>
  <c r="AF121" i="12"/>
  <c r="AF90" i="12"/>
  <c r="AF18" i="12"/>
  <c r="AW126" i="12"/>
  <c r="AU300" i="12"/>
  <c r="AF339" i="12"/>
  <c r="AF325" i="12"/>
  <c r="AF351" i="12"/>
  <c r="AF44" i="12"/>
  <c r="AW44" i="12"/>
  <c r="AF113" i="12"/>
  <c r="AF364" i="12"/>
  <c r="AF310" i="12"/>
  <c r="AS310" i="12"/>
  <c r="AU310" i="12"/>
  <c r="AF294" i="12"/>
  <c r="AS294" i="12"/>
  <c r="AF128" i="12"/>
  <c r="AF17" i="12"/>
  <c r="AF321" i="12"/>
  <c r="AF331" i="12"/>
  <c r="AF111" i="12"/>
  <c r="AF296" i="12"/>
  <c r="AF363" i="12"/>
  <c r="AF81" i="12"/>
  <c r="AF298" i="12"/>
  <c r="AF346" i="12"/>
  <c r="AF119" i="12"/>
  <c r="AV119" i="12"/>
  <c r="AS119" i="12"/>
  <c r="AW119" i="12"/>
  <c r="AU119" i="12"/>
  <c r="AV300" i="12"/>
  <c r="AR310" i="12"/>
  <c r="AF168" i="12"/>
  <c r="AF127" i="12"/>
  <c r="AF57" i="12"/>
  <c r="AR57" i="12"/>
  <c r="AT57" i="12"/>
  <c r="AU57" i="12"/>
  <c r="AS57" i="12"/>
  <c r="AV57" i="12"/>
  <c r="AW57" i="12"/>
  <c r="AR117" i="12"/>
  <c r="AF189" i="12"/>
  <c r="AY189" i="12"/>
  <c r="AF309" i="12"/>
  <c r="AY281" i="12"/>
  <c r="AF281" i="12"/>
  <c r="AF125" i="12"/>
  <c r="AY125" i="12"/>
  <c r="AF40" i="12"/>
  <c r="AV40" i="12"/>
  <c r="AR40" i="12"/>
  <c r="AT40" i="12"/>
  <c r="AS40" i="12"/>
  <c r="AU40" i="12"/>
  <c r="AF33" i="12"/>
  <c r="AF199" i="12"/>
  <c r="AY199" i="12"/>
  <c r="AF184" i="12"/>
  <c r="AY184" i="12"/>
  <c r="AF360" i="12"/>
  <c r="AF179" i="12"/>
  <c r="AY179" i="12"/>
  <c r="AF270" i="12"/>
  <c r="AY270" i="12"/>
  <c r="AY216" i="12"/>
  <c r="AF216" i="12"/>
  <c r="AY162" i="12"/>
  <c r="AF162" i="12"/>
  <c r="AY157" i="12"/>
  <c r="AF157" i="12"/>
  <c r="AF258" i="12"/>
  <c r="AY258" i="12"/>
  <c r="AY225" i="12"/>
  <c r="AF225" i="12"/>
  <c r="AF190" i="12"/>
  <c r="AY190" i="12"/>
  <c r="AF274" i="12"/>
  <c r="AY274" i="12"/>
  <c r="AF336" i="12"/>
  <c r="AR336" i="12"/>
  <c r="AS336" i="12"/>
  <c r="AV336" i="12"/>
  <c r="AT336" i="12"/>
  <c r="AF306" i="12"/>
  <c r="AT306" i="12"/>
  <c r="AR306" i="12"/>
  <c r="AU306" i="12"/>
  <c r="AV306" i="12"/>
  <c r="AS306" i="12"/>
  <c r="AF326" i="12"/>
  <c r="AR326" i="12"/>
  <c r="AS326" i="12"/>
  <c r="AW326" i="12"/>
  <c r="AT326" i="12"/>
  <c r="AV326" i="12"/>
  <c r="AF152" i="12"/>
  <c r="AY152" i="12"/>
  <c r="AF155" i="12"/>
  <c r="AY155" i="12"/>
  <c r="AF358" i="12"/>
  <c r="AF271" i="12"/>
  <c r="AY271" i="12"/>
  <c r="AY161" i="12"/>
  <c r="AF161" i="12"/>
  <c r="AF159" i="12"/>
  <c r="AS159" i="12"/>
  <c r="AU159" i="12"/>
  <c r="AW159" i="12"/>
  <c r="AR159" i="12"/>
  <c r="AV159" i="12"/>
  <c r="AT159" i="12"/>
  <c r="AF51" i="12"/>
  <c r="AW51" i="12"/>
  <c r="AS51" i="12"/>
  <c r="AU51" i="12"/>
  <c r="AR51" i="12"/>
  <c r="AT51" i="12"/>
  <c r="AV51" i="12"/>
  <c r="AF217" i="12"/>
  <c r="AY217" i="12"/>
  <c r="AF287" i="12"/>
  <c r="AY260" i="12"/>
  <c r="AF260" i="12"/>
  <c r="AF27" i="12"/>
  <c r="AU27" i="12"/>
  <c r="AW27" i="12"/>
  <c r="AV27" i="12"/>
  <c r="AS27" i="12"/>
  <c r="AT27" i="12"/>
  <c r="AR27" i="12"/>
  <c r="AF220" i="12"/>
  <c r="AY220" i="12"/>
  <c r="AF167" i="12"/>
  <c r="AF91" i="12"/>
  <c r="AS91" i="12"/>
  <c r="AW91" i="12"/>
  <c r="AV91" i="12"/>
  <c r="AU91" i="12"/>
  <c r="AR91" i="12"/>
  <c r="AT91" i="12"/>
  <c r="AY248" i="12"/>
  <c r="AF248" i="12"/>
  <c r="AF178" i="12"/>
  <c r="AF63" i="12"/>
  <c r="AU63" i="12"/>
  <c r="AS63" i="12"/>
  <c r="AR63" i="12"/>
  <c r="AV63" i="12"/>
  <c r="AT63" i="12"/>
  <c r="AW63" i="12"/>
  <c r="AF96" i="12"/>
  <c r="AF29" i="12"/>
  <c r="AV29" i="12"/>
  <c r="AW29" i="12"/>
  <c r="AS29" i="12"/>
  <c r="AU29" i="12"/>
  <c r="AR29" i="12"/>
  <c r="AF253" i="12"/>
  <c r="AY253" i="12"/>
  <c r="AF66" i="12"/>
  <c r="AF107" i="12"/>
  <c r="AS107" i="12"/>
  <c r="AV107" i="12"/>
  <c r="AT107" i="12"/>
  <c r="AW107" i="12"/>
  <c r="AR107" i="12"/>
  <c r="AU107" i="12"/>
  <c r="AU326" i="12"/>
  <c r="AW336" i="12"/>
  <c r="AU336" i="12"/>
  <c r="AF32" i="12"/>
  <c r="AW40" i="12"/>
  <c r="AF193" i="12"/>
  <c r="AY193" i="12"/>
  <c r="AY242" i="12"/>
  <c r="AF242" i="12"/>
  <c r="AF118" i="12"/>
  <c r="AU118" i="12"/>
  <c r="AS118" i="12"/>
  <c r="AW118" i="12"/>
  <c r="AV118" i="12"/>
  <c r="AT118" i="12"/>
  <c r="AF47" i="12"/>
  <c r="AY237" i="12"/>
  <c r="AF237" i="12"/>
  <c r="AF183" i="12"/>
  <c r="AY183" i="12"/>
  <c r="AF115" i="12"/>
  <c r="AT115" i="12"/>
  <c r="AY265" i="12"/>
  <c r="AF265" i="12"/>
  <c r="AF337" i="12"/>
  <c r="AR337" i="12"/>
  <c r="AW337" i="12"/>
  <c r="AU337" i="12"/>
  <c r="AS337" i="12"/>
  <c r="AV337" i="12"/>
  <c r="AT337" i="12"/>
  <c r="AF202" i="12"/>
  <c r="AY202" i="12"/>
  <c r="AF104" i="12"/>
  <c r="AY200" i="12"/>
  <c r="AF200" i="12"/>
  <c r="AF54" i="12"/>
  <c r="AT54" i="12"/>
  <c r="AS54" i="12"/>
  <c r="AV54" i="12"/>
  <c r="AU54" i="12"/>
  <c r="AW54" i="12"/>
  <c r="AR54" i="12"/>
  <c r="AF82" i="12"/>
  <c r="AR82" i="12"/>
  <c r="AV82" i="12"/>
  <c r="AU82" i="12"/>
  <c r="AW82" i="12"/>
  <c r="AT82" i="12"/>
  <c r="AY153" i="12"/>
  <c r="AF153" i="12"/>
  <c r="AF365" i="12"/>
  <c r="AF34" i="12"/>
  <c r="AF85" i="12"/>
  <c r="AY209" i="12"/>
  <c r="AF209" i="12"/>
  <c r="AF137" i="12"/>
  <c r="AF67" i="12"/>
  <c r="AS67" i="12"/>
  <c r="AR67" i="12"/>
  <c r="AU67" i="12"/>
  <c r="AV67" i="12"/>
  <c r="AW67" i="12"/>
  <c r="AT67" i="12"/>
  <c r="AY176" i="12"/>
  <c r="AF176" i="12"/>
  <c r="AF224" i="12"/>
  <c r="AY224" i="12"/>
  <c r="AF21" i="12"/>
  <c r="AF163" i="12"/>
  <c r="AY163" i="12"/>
  <c r="AF329" i="12"/>
  <c r="AF117" i="12"/>
  <c r="AU117" i="12"/>
  <c r="AW117" i="12"/>
  <c r="AV117" i="12"/>
  <c r="AY259" i="12"/>
  <c r="AF259" i="12"/>
  <c r="AF361" i="12"/>
  <c r="AF174" i="12"/>
  <c r="AY174" i="12"/>
  <c r="AF12" i="12"/>
  <c r="AU12" i="12"/>
  <c r="AS12" i="12"/>
  <c r="AW12" i="12"/>
  <c r="AV12" i="12"/>
  <c r="AR12" i="12"/>
  <c r="AT12" i="12"/>
  <c r="AF302" i="12"/>
  <c r="AF23" i="12"/>
  <c r="AF357" i="12"/>
  <c r="AY164" i="12"/>
  <c r="AF164" i="12"/>
  <c r="AF323" i="12"/>
  <c r="AV323" i="12"/>
  <c r="AR323" i="12"/>
  <c r="AT323" i="12"/>
  <c r="AW323" i="12"/>
  <c r="AU323" i="12"/>
  <c r="AS323" i="12"/>
  <c r="AF93" i="12"/>
  <c r="AF165" i="12"/>
  <c r="AY165" i="12"/>
  <c r="AF7" i="12"/>
  <c r="AF285" i="12"/>
  <c r="AV285" i="12"/>
  <c r="AT285" i="12"/>
  <c r="AR285" i="12"/>
  <c r="AU285" i="12"/>
  <c r="AW285" i="12"/>
  <c r="AS285" i="12"/>
  <c r="AY249" i="12"/>
  <c r="AF249" i="12"/>
  <c r="AR118" i="12"/>
  <c r="AT29" i="12"/>
  <c r="AS82" i="12"/>
  <c r="AW306" i="12"/>
  <c r="AF210" i="12"/>
  <c r="AY210" i="12"/>
  <c r="AY273" i="12"/>
  <c r="AF273" i="12"/>
  <c r="AF257" i="12"/>
  <c r="AY257" i="12"/>
  <c r="AF272" i="12"/>
  <c r="AY272" i="12"/>
  <c r="AF147" i="12"/>
  <c r="AY147" i="12"/>
  <c r="AF291" i="12"/>
  <c r="AY291" i="12"/>
  <c r="AY277" i="12"/>
  <c r="AF277" i="12"/>
  <c r="AF196" i="12"/>
  <c r="AY196" i="12"/>
  <c r="AF206" i="12"/>
  <c r="AY206" i="12"/>
  <c r="AY203" i="12"/>
  <c r="AF203" i="12"/>
  <c r="AF255" i="12"/>
  <c r="AY255" i="12"/>
  <c r="AY234" i="12"/>
  <c r="AF234" i="12"/>
  <c r="AF240" i="12"/>
  <c r="AY240" i="12"/>
  <c r="AV279" i="12"/>
  <c r="AY275" i="12"/>
  <c r="AF275" i="12"/>
  <c r="AF236" i="12"/>
  <c r="AY236" i="12"/>
  <c r="AF264" i="12"/>
  <c r="AY264" i="12"/>
  <c r="AF246" i="12"/>
  <c r="AY246" i="12"/>
  <c r="AY288" i="12"/>
  <c r="AF288" i="12"/>
  <c r="AY251" i="12"/>
  <c r="AF251" i="12"/>
  <c r="AF148" i="12"/>
  <c r="AY148" i="12"/>
  <c r="AF204" i="12"/>
  <c r="AY204" i="12"/>
  <c r="AF181" i="12"/>
  <c r="AY181" i="12"/>
  <c r="AF170" i="12"/>
  <c r="AY170" i="12"/>
  <c r="AF166" i="12"/>
  <c r="AY166" i="12"/>
  <c r="AF146" i="12"/>
  <c r="AY146" i="12"/>
  <c r="AF239" i="12"/>
  <c r="AY239" i="12"/>
  <c r="AF266" i="12"/>
  <c r="AY266" i="12"/>
  <c r="AF241" i="12"/>
  <c r="AY241" i="12"/>
  <c r="AY124" i="12"/>
  <c r="AF124" i="12"/>
  <c r="AF214" i="12"/>
  <c r="AY214" i="12"/>
  <c r="AF227" i="12"/>
  <c r="AY227" i="12"/>
  <c r="AR352" i="12"/>
  <c r="AV371" i="12"/>
  <c r="AW307" i="12"/>
  <c r="AT139" i="12"/>
  <c r="AU105" i="12"/>
  <c r="AT25" i="12"/>
  <c r="AS43" i="12"/>
  <c r="AS319" i="12"/>
  <c r="AT72" i="12"/>
  <c r="AU110" i="12"/>
  <c r="AV126" i="12"/>
  <c r="AV72" i="12"/>
  <c r="AW353" i="12"/>
  <c r="AS300" i="12"/>
  <c r="AR294" i="12"/>
  <c r="AR126" i="12"/>
  <c r="AW134" i="12"/>
  <c r="AW305" i="12"/>
  <c r="AT310" i="12"/>
  <c r="AU112" i="12"/>
  <c r="AT110" i="12"/>
  <c r="AS35" i="12"/>
  <c r="AV139" i="12"/>
  <c r="AV37" i="12"/>
  <c r="AT319" i="12"/>
  <c r="AW303" i="12"/>
  <c r="AT134" i="12"/>
  <c r="AU279" i="12"/>
  <c r="AW120" i="12"/>
  <c r="AR144" i="12"/>
  <c r="AT13" i="12"/>
  <c r="AT135" i="12"/>
  <c r="AS37" i="12"/>
  <c r="AU72" i="12"/>
  <c r="AV92" i="12"/>
  <c r="AU37" i="12"/>
  <c r="AR370" i="12"/>
  <c r="AW292" i="12"/>
  <c r="AU284" i="12"/>
  <c r="AW131" i="12"/>
  <c r="AV156" i="12"/>
  <c r="AU134" i="12"/>
  <c r="AU48" i="12"/>
  <c r="AT350" i="12"/>
  <c r="AR138" i="12"/>
  <c r="AU319" i="12"/>
  <c r="AV52" i="12"/>
  <c r="AV305" i="12"/>
  <c r="AF177" i="12"/>
  <c r="AY177" i="12"/>
  <c r="AW105" i="12"/>
  <c r="AS30" i="12"/>
  <c r="AT74" i="12"/>
  <c r="AR26" i="12"/>
  <c r="AY188" i="12"/>
  <c r="AF188" i="12"/>
  <c r="AY145" i="12"/>
  <c r="AF145" i="12"/>
  <c r="AF280" i="12"/>
  <c r="AY280" i="12"/>
  <c r="AF182" i="12"/>
  <c r="AY182" i="12"/>
  <c r="AY194" i="12"/>
  <c r="AF194" i="12"/>
  <c r="AF252" i="12"/>
  <c r="AY252" i="12"/>
  <c r="AY114" i="12"/>
  <c r="AF114" i="12"/>
  <c r="AF223" i="12"/>
  <c r="AY223" i="12"/>
  <c r="AF208" i="12"/>
  <c r="AY208" i="12"/>
  <c r="AF180" i="12"/>
  <c r="AY180" i="12"/>
  <c r="AF169" i="12"/>
  <c r="AY169" i="12"/>
  <c r="AF187" i="12"/>
  <c r="AY187" i="12"/>
  <c r="AF222" i="12"/>
  <c r="AY222" i="12"/>
  <c r="AF276" i="12"/>
  <c r="AY276" i="12"/>
  <c r="AF254" i="12"/>
  <c r="AY254" i="12"/>
  <c r="AF150" i="12"/>
  <c r="AY150" i="12"/>
  <c r="AY282" i="12"/>
  <c r="AF282" i="12"/>
  <c r="AF207" i="12"/>
  <c r="AY207" i="12"/>
  <c r="AY261" i="12"/>
  <c r="AF261" i="12"/>
  <c r="AW370" i="12"/>
  <c r="AV352" i="12"/>
  <c r="AR74" i="12"/>
  <c r="AR353" i="12"/>
  <c r="AT60" i="12"/>
  <c r="AR333" i="12"/>
  <c r="AU92" i="12"/>
  <c r="AV112" i="12"/>
  <c r="AW92" i="12"/>
  <c r="AR304" i="12"/>
  <c r="AW106" i="12"/>
  <c r="AS350" i="12"/>
  <c r="AR299" i="12"/>
  <c r="AV284" i="12"/>
  <c r="AU301" i="12"/>
  <c r="AS279" i="12"/>
  <c r="AR139" i="12"/>
  <c r="AU43" i="12"/>
  <c r="AW300" i="12"/>
  <c r="AT52" i="12"/>
  <c r="AV292" i="12"/>
  <c r="AT53" i="12"/>
  <c r="AS44" i="12"/>
  <c r="AW310" i="12"/>
  <c r="AV303" i="12"/>
  <c r="AS307" i="12"/>
  <c r="AW35" i="12"/>
  <c r="AU144" i="12"/>
  <c r="AV367" i="12"/>
  <c r="AV105" i="12"/>
  <c r="AT304" i="12"/>
  <c r="AR110" i="12"/>
  <c r="AV53" i="12"/>
  <c r="AW304" i="12"/>
  <c r="AW109" i="12"/>
  <c r="AT294" i="12"/>
  <c r="AS353" i="12"/>
  <c r="AR133" i="12"/>
  <c r="AV310" i="12"/>
  <c r="AW294" i="12"/>
  <c r="AV283" i="12"/>
  <c r="AU76" i="12"/>
  <c r="AY256" i="12"/>
  <c r="AF256" i="12"/>
  <c r="AY160" i="12"/>
  <c r="AF160" i="12"/>
  <c r="AU60" i="12"/>
  <c r="AV60" i="12"/>
  <c r="AS110" i="12"/>
  <c r="AS26" i="12"/>
  <c r="AW156" i="12"/>
  <c r="AY232" i="12"/>
  <c r="AF232" i="12"/>
  <c r="AY235" i="12"/>
  <c r="AF235" i="12"/>
  <c r="AY201" i="12"/>
  <c r="AF201" i="12"/>
  <c r="AF238" i="12"/>
  <c r="AY238" i="12"/>
  <c r="AY195" i="12"/>
  <c r="AF195" i="12"/>
  <c r="AY218" i="12"/>
  <c r="AF218" i="12"/>
  <c r="AF233" i="12"/>
  <c r="AY233" i="12"/>
  <c r="AY205" i="12"/>
  <c r="AF205" i="12"/>
  <c r="AY244" i="12"/>
  <c r="AF244" i="12"/>
  <c r="AF154" i="12"/>
  <c r="AY154" i="12"/>
  <c r="AY228" i="12"/>
  <c r="AF228" i="12"/>
  <c r="AY250" i="12"/>
  <c r="AF250" i="12"/>
  <c r="AF262" i="12"/>
  <c r="AY262" i="12"/>
  <c r="AF231" i="12"/>
  <c r="AY231" i="12"/>
  <c r="AF229" i="12"/>
  <c r="AY229" i="12"/>
  <c r="AF268" i="12"/>
  <c r="AY268" i="12"/>
  <c r="AF172" i="12"/>
  <c r="AY172" i="12"/>
  <c r="AY192" i="12"/>
  <c r="AF192" i="12"/>
  <c r="AY197" i="12"/>
  <c r="AF197" i="12"/>
  <c r="AV317" i="12"/>
  <c r="AR44" i="12"/>
  <c r="AT106" i="12"/>
  <c r="AW13" i="12"/>
  <c r="AU26" i="12"/>
  <c r="AV25" i="12"/>
  <c r="AW333" i="12"/>
  <c r="AV362" i="12"/>
  <c r="AW30" i="12"/>
  <c r="AS87" i="12"/>
  <c r="AT353" i="12"/>
  <c r="AW284" i="12"/>
  <c r="AT92" i="12"/>
  <c r="AW112" i="12"/>
  <c r="AR131" i="12"/>
  <c r="AW38" i="12"/>
  <c r="AU292" i="12"/>
  <c r="AU304" i="12"/>
  <c r="AR279" i="12"/>
  <c r="AS362" i="12"/>
  <c r="AU370" i="12"/>
  <c r="AU294" i="12"/>
  <c r="AT300" i="12"/>
  <c r="AT133" i="12"/>
  <c r="AV26" i="12"/>
  <c r="AR37" i="12"/>
  <c r="AS120" i="12"/>
  <c r="AU353" i="12"/>
  <c r="AT305" i="12"/>
  <c r="AV340" i="12"/>
  <c r="AT30" i="12"/>
  <c r="AU44" i="12"/>
  <c r="AT333" i="12"/>
  <c r="AV144" i="12"/>
  <c r="AR135" i="12"/>
  <c r="AR119" i="12"/>
  <c r="AT87" i="12"/>
  <c r="AW142" i="12"/>
  <c r="AT284" i="12"/>
  <c r="AU87" i="12"/>
  <c r="AU70" i="12"/>
  <c r="AR50" i="12"/>
  <c r="AT26" i="12"/>
  <c r="AT43" i="12"/>
  <c r="AY186" i="12"/>
  <c r="AF186" i="12"/>
  <c r="AY213" i="12"/>
  <c r="AF213" i="12"/>
  <c r="AF245" i="12"/>
  <c r="AY245" i="12"/>
  <c r="AY267" i="12"/>
  <c r="AF267" i="12"/>
  <c r="AY185" i="12"/>
  <c r="AF185" i="12"/>
  <c r="AY211" i="12"/>
  <c r="AF211" i="12"/>
  <c r="AF247" i="12"/>
  <c r="AY247" i="12"/>
  <c r="AF198" i="12"/>
  <c r="AY198" i="12"/>
  <c r="AF215" i="12"/>
  <c r="AY215" i="12"/>
  <c r="AF243" i="12"/>
  <c r="AY243" i="12"/>
  <c r="AY269" i="12"/>
  <c r="AF269" i="12"/>
  <c r="AF263" i="12"/>
  <c r="AY263" i="12"/>
  <c r="AF175" i="12"/>
  <c r="AY175" i="12"/>
  <c r="AY221" i="12"/>
  <c r="AF221" i="12"/>
  <c r="AF290" i="12"/>
  <c r="AY290" i="12"/>
  <c r="AF151" i="12"/>
  <c r="AY151" i="12"/>
  <c r="AF226" i="12"/>
  <c r="AY226" i="12"/>
  <c r="AY149" i="12"/>
  <c r="AF149" i="12"/>
  <c r="AF212" i="12"/>
  <c r="AY212" i="12"/>
  <c r="AY171" i="12"/>
  <c r="AF171" i="12"/>
  <c r="AF219" i="12"/>
  <c r="AY219" i="12"/>
  <c r="AY173" i="12"/>
  <c r="AF173" i="12"/>
  <c r="AF191" i="12"/>
  <c r="AY191" i="12"/>
  <c r="AU352" i="12"/>
  <c r="AV319" i="12"/>
  <c r="AS304" i="12"/>
  <c r="AS156" i="12"/>
  <c r="AW48" i="12"/>
  <c r="AW25" i="12"/>
  <c r="AS52" i="12"/>
  <c r="AT44" i="12"/>
  <c r="AU156" i="12"/>
  <c r="AU109" i="12"/>
  <c r="AU138" i="12"/>
  <c r="AS142" i="12"/>
  <c r="AT144" i="12"/>
  <c r="AT22" i="12"/>
  <c r="AW301" i="12"/>
  <c r="AV350" i="12"/>
  <c r="AT303" i="12"/>
  <c r="AS74" i="12"/>
  <c r="AS60" i="12"/>
  <c r="AV110" i="12"/>
  <c r="AV370" i="12"/>
  <c r="AS352" i="12"/>
  <c r="AV109" i="12"/>
  <c r="AS13" i="12"/>
  <c r="AS126" i="12"/>
  <c r="AR22" i="12"/>
  <c r="AW138" i="12"/>
  <c r="AS10" i="12"/>
  <c r="AT362" i="12"/>
  <c r="AU10" i="12"/>
  <c r="AV38" i="12"/>
  <c r="AR305" i="12"/>
  <c r="AR307" i="12"/>
  <c r="AS368" i="12"/>
  <c r="AW70" i="12"/>
  <c r="AR105" i="12"/>
  <c r="AT119" i="12"/>
  <c r="AS131" i="12"/>
  <c r="AV294" i="12"/>
  <c r="AU333" i="12"/>
  <c r="AU299" i="12"/>
  <c r="AU135" i="12"/>
  <c r="AR38" i="12"/>
  <c r="AT126" i="12"/>
  <c r="AT371" i="12"/>
  <c r="AS284" i="12"/>
  <c r="AW340" i="12"/>
  <c r="AW317" i="12"/>
  <c r="AF230" i="12"/>
  <c r="AY230" i="12"/>
  <c r="AV135" i="12"/>
  <c r="AU53" i="12"/>
  <c r="AV44" i="12"/>
  <c r="AZ14" i="12"/>
  <c r="S295" i="12"/>
  <c r="S128" i="12"/>
  <c r="S107" i="12"/>
  <c r="S323" i="12"/>
  <c r="S71" i="12"/>
  <c r="S312" i="12"/>
  <c r="S10" i="12"/>
  <c r="S306" i="12"/>
  <c r="S37" i="12"/>
  <c r="S82" i="12"/>
  <c r="S35" i="12"/>
  <c r="S339" i="12"/>
  <c r="S255" i="12"/>
  <c r="S163" i="12"/>
  <c r="S99" i="12"/>
  <c r="S59" i="12"/>
  <c r="S70" i="12"/>
  <c r="S30" i="12"/>
  <c r="S305" i="12"/>
  <c r="S200" i="12"/>
  <c r="S355" i="12"/>
  <c r="S33" i="12"/>
  <c r="S76" i="12"/>
  <c r="S293" i="12"/>
  <c r="S94" i="12"/>
  <c r="S134" i="12"/>
  <c r="S158" i="12"/>
  <c r="S197" i="12"/>
  <c r="S183" i="12"/>
  <c r="S310" i="12"/>
  <c r="S138" i="12"/>
  <c r="S162" i="12"/>
  <c r="S203" i="12"/>
  <c r="S237" i="12"/>
  <c r="S257" i="12"/>
  <c r="S284" i="12"/>
  <c r="S308" i="12"/>
  <c r="S318" i="12"/>
  <c r="S72" i="12"/>
  <c r="S105" i="12"/>
  <c r="S145" i="12"/>
  <c r="S65" i="12"/>
  <c r="S150" i="12"/>
  <c r="S147" i="12"/>
  <c r="S191" i="12"/>
  <c r="S207" i="12"/>
  <c r="S353" i="12"/>
  <c r="S25" i="12"/>
  <c r="S31" i="12"/>
  <c r="S113" i="12"/>
  <c r="S204" i="12"/>
  <c r="S98" i="12"/>
  <c r="S231" i="12"/>
  <c r="S172" i="12"/>
  <c r="S140" i="12"/>
  <c r="S280" i="12"/>
  <c r="S152" i="12"/>
  <c r="S8" i="12"/>
  <c r="S222" i="12"/>
  <c r="S49" i="12"/>
  <c r="S67" i="12"/>
  <c r="S85" i="12"/>
  <c r="S330" i="12"/>
  <c r="S322" i="12"/>
  <c r="S250" i="12"/>
  <c r="S96" i="12"/>
  <c r="S89" i="12"/>
  <c r="S29" i="12"/>
  <c r="S41" i="12"/>
  <c r="S296" i="12"/>
  <c r="S53" i="12"/>
  <c r="S93" i="12"/>
  <c r="S146" i="12"/>
  <c r="S210" i="12"/>
  <c r="S242" i="12"/>
  <c r="S309" i="12"/>
  <c r="S18" i="12"/>
  <c r="S32" i="12"/>
  <c r="S133" i="12"/>
  <c r="S156" i="12"/>
  <c r="S336" i="12"/>
  <c r="S132" i="12"/>
  <c r="S119" i="12"/>
  <c r="S290" i="12"/>
  <c r="S371" i="12"/>
  <c r="S370" i="12"/>
  <c r="S340" i="12"/>
  <c r="S215" i="12"/>
  <c r="S112" i="12"/>
  <c r="S54" i="12"/>
  <c r="S61" i="12"/>
  <c r="S346" i="12"/>
  <c r="S20" i="12"/>
  <c r="S50" i="12"/>
  <c r="S95" i="12"/>
  <c r="S16" i="12"/>
  <c r="S79" i="12"/>
  <c r="S83" i="12"/>
  <c r="S347" i="12"/>
  <c r="S202" i="12"/>
  <c r="S110" i="12"/>
  <c r="S179" i="12"/>
  <c r="S311" i="12"/>
  <c r="S176" i="12"/>
  <c r="S212" i="12"/>
  <c r="S287" i="12"/>
  <c r="S9" i="12"/>
  <c r="S84" i="12"/>
  <c r="S148" i="12"/>
  <c r="S253" i="12"/>
  <c r="S341" i="12"/>
  <c r="S12" i="12"/>
  <c r="S42" i="12"/>
  <c r="S117" i="12"/>
  <c r="S164" i="12"/>
  <c r="S135" i="12"/>
  <c r="S154" i="12"/>
  <c r="S238" i="12"/>
  <c r="S121" i="12"/>
  <c r="S246" i="12"/>
  <c r="S188" i="12"/>
  <c r="S193" i="12"/>
  <c r="S326" i="12"/>
  <c r="S304" i="12"/>
  <c r="S325" i="12"/>
  <c r="S342" i="12"/>
  <c r="S298" i="12"/>
  <c r="S332" i="12"/>
  <c r="S345" i="12"/>
  <c r="S47" i="12"/>
  <c r="S46" i="12"/>
  <c r="S144" i="12"/>
  <c r="S13" i="12"/>
  <c r="S142" i="12"/>
  <c r="S73" i="12"/>
  <c r="S218" i="12"/>
  <c r="S60" i="12"/>
  <c r="S81" i="12"/>
  <c r="S11" i="12"/>
  <c r="S15" i="12"/>
  <c r="S7" i="12"/>
  <c r="S28" i="12"/>
  <c r="S39" i="12"/>
  <c r="S55" i="12"/>
  <c r="S91" i="12"/>
  <c r="S264" i="12"/>
  <c r="S320" i="12"/>
  <c r="S40" i="12"/>
  <c r="S78" i="12"/>
  <c r="S86" i="12"/>
  <c r="S316" i="12"/>
  <c r="S115" i="12"/>
  <c r="S124" i="12"/>
  <c r="S43" i="12"/>
  <c r="S247" i="12"/>
  <c r="S258" i="12"/>
  <c r="S168" i="12"/>
  <c r="S199" i="12"/>
  <c r="S228" i="12"/>
  <c r="S181" i="12"/>
  <c r="S235" i="12"/>
  <c r="S108" i="12"/>
  <c r="S153" i="12"/>
  <c r="S169" i="12"/>
  <c r="S245" i="12"/>
  <c r="S260" i="12"/>
  <c r="S279" i="12"/>
  <c r="S292" i="12"/>
  <c r="S333" i="12"/>
  <c r="S349" i="12"/>
  <c r="S350" i="12"/>
  <c r="S249" i="12"/>
  <c r="S344" i="12"/>
  <c r="F14" i="12"/>
  <c r="W14" i="12"/>
  <c r="S14" i="12" s="1"/>
  <c r="F364" i="12"/>
  <c r="F178" i="12"/>
  <c r="F74" i="12"/>
  <c r="F154" i="12"/>
  <c r="F171" i="12"/>
  <c r="F79" i="12"/>
  <c r="F159" i="12"/>
  <c r="F328" i="12"/>
  <c r="F104" i="12"/>
  <c r="F60" i="12"/>
  <c r="F46" i="12"/>
  <c r="S56" i="12"/>
  <c r="S58" i="12"/>
  <c r="S103" i="12"/>
  <c r="S36" i="12"/>
  <c r="S64" i="12"/>
  <c r="S205" i="12"/>
  <c r="S102" i="12"/>
  <c r="S143" i="12"/>
  <c r="S157" i="12"/>
  <c r="S299" i="12"/>
  <c r="S17" i="12"/>
  <c r="S51" i="12"/>
  <c r="S174" i="12"/>
  <c r="S220" i="12"/>
  <c r="S273" i="12"/>
  <c r="S178" i="12"/>
  <c r="S214" i="12"/>
  <c r="S288" i="12"/>
  <c r="S201" i="12"/>
  <c r="S221" i="12"/>
  <c r="S243" i="12"/>
  <c r="S276" i="12"/>
  <c r="S300" i="12"/>
  <c r="S356" i="12"/>
  <c r="S368" i="12"/>
  <c r="S334" i="12"/>
  <c r="S351" i="12"/>
  <c r="S319" i="12"/>
  <c r="S367" i="12"/>
  <c r="S263" i="12"/>
  <c r="S252" i="12"/>
  <c r="S321" i="12"/>
  <c r="S362" i="12"/>
  <c r="S352" i="12"/>
  <c r="S302" i="12"/>
  <c r="S335" i="12"/>
  <c r="S256" i="12"/>
  <c r="S106" i="12"/>
  <c r="S261" i="12"/>
  <c r="S211" i="12"/>
  <c r="S248" i="12"/>
  <c r="S184" i="12"/>
  <c r="S149" i="12"/>
  <c r="S139" i="12"/>
  <c r="S361" i="12"/>
  <c r="S223" i="12"/>
  <c r="S180" i="12"/>
  <c r="S187" i="12"/>
  <c r="S313" i="12"/>
  <c r="S161" i="12"/>
  <c r="S101" i="12"/>
  <c r="S88" i="12"/>
  <c r="S74" i="12"/>
  <c r="S213" i="12"/>
  <c r="S192" i="12"/>
  <c r="S137" i="12"/>
  <c r="S57" i="12"/>
  <c r="S26" i="12"/>
  <c r="S155" i="12"/>
  <c r="S226" i="12"/>
  <c r="S75" i="12"/>
  <c r="S190" i="12"/>
  <c r="S109" i="12"/>
  <c r="S104" i="12"/>
  <c r="S126" i="12"/>
  <c r="S363" i="12"/>
  <c r="S338" i="12"/>
  <c r="S301" i="12"/>
  <c r="S331" i="12"/>
  <c r="S297" i="12"/>
  <c r="S196" i="12"/>
  <c r="S177" i="12"/>
  <c r="S166" i="12"/>
  <c r="S364" i="12"/>
  <c r="S175" i="12"/>
  <c r="S337" i="12"/>
  <c r="S171" i="12"/>
  <c r="S360" i="12"/>
  <c r="S271" i="12"/>
  <c r="S254" i="12"/>
  <c r="S129" i="12"/>
  <c r="S130" i="12"/>
  <c r="S90" i="12"/>
  <c r="S80" i="12"/>
  <c r="S239" i="12"/>
  <c r="S275" i="12"/>
  <c r="S136" i="12"/>
  <c r="S100" i="12"/>
  <c r="S167" i="12"/>
  <c r="S127" i="12"/>
  <c r="S48" i="12"/>
  <c r="S343" i="12"/>
  <c r="S38" i="12"/>
  <c r="S283" i="12"/>
  <c r="S122" i="12"/>
  <c r="S348" i="12"/>
  <c r="S369" i="12"/>
  <c r="S357" i="12"/>
  <c r="S328" i="12"/>
  <c r="S265" i="12"/>
  <c r="S315" i="12"/>
  <c r="S354" i="12"/>
  <c r="S277" i="12"/>
  <c r="S267" i="12"/>
  <c r="S324" i="12"/>
  <c r="S282" i="12"/>
  <c r="S206" i="12"/>
  <c r="S278" i="12"/>
  <c r="S232" i="12"/>
  <c r="S186" i="12"/>
  <c r="S170" i="12"/>
  <c r="S151" i="12"/>
  <c r="S141" i="12"/>
  <c r="S307" i="12"/>
  <c r="S289" i="12"/>
  <c r="S234" i="12"/>
  <c r="S225" i="12"/>
  <c r="S195" i="12"/>
  <c r="S272" i="12"/>
  <c r="S159" i="12"/>
  <c r="S63" i="12"/>
  <c r="S21" i="12"/>
  <c r="S285" i="12"/>
  <c r="S19" i="12"/>
  <c r="S314" i="12"/>
  <c r="S233" i="12"/>
  <c r="S111" i="12"/>
  <c r="S27" i="12"/>
  <c r="S120" i="12"/>
  <c r="S259" i="12"/>
  <c r="S194" i="12"/>
  <c r="S44" i="12"/>
  <c r="S62" i="12"/>
  <c r="S92" i="12"/>
  <c r="S34" i="12"/>
  <c r="S165" i="12"/>
  <c r="S262" i="12"/>
  <c r="S227" i="12"/>
  <c r="S216" i="12"/>
  <c r="S22" i="12"/>
  <c r="S303" i="12"/>
  <c r="S68" i="12"/>
  <c r="S23" i="12"/>
  <c r="S125" i="12"/>
  <c r="S229" i="12"/>
  <c r="S118" i="12"/>
  <c r="S189" i="12"/>
  <c r="S77" i="12"/>
  <c r="S24" i="12"/>
  <c r="S266" i="12"/>
  <c r="S114" i="12"/>
  <c r="S45" i="12"/>
  <c r="S97" i="12"/>
  <c r="S182" i="12"/>
  <c r="S131" i="12"/>
  <c r="S208" i="12"/>
  <c r="S217" i="12"/>
  <c r="S224" i="12"/>
  <c r="S160" i="12"/>
  <c r="S173" i="12"/>
  <c r="S241" i="12"/>
  <c r="S291" i="12"/>
  <c r="S327" i="12"/>
  <c r="S251" i="12"/>
  <c r="S274" i="12"/>
  <c r="S52" i="12"/>
  <c r="S116" i="12"/>
  <c r="S268" i="12"/>
  <c r="S244" i="12"/>
  <c r="S87" i="12"/>
  <c r="S240" i="12"/>
  <c r="S209" i="12"/>
  <c r="S236" i="12"/>
  <c r="S365" i="12"/>
  <c r="S185" i="12"/>
  <c r="S198" i="12"/>
  <c r="S269" i="12"/>
  <c r="S281" i="12"/>
  <c r="S286" i="12"/>
  <c r="S219" i="12"/>
  <c r="S270" i="12"/>
  <c r="S294" i="12"/>
  <c r="S329" i="12"/>
  <c r="S358" i="12"/>
  <c r="S366" i="12"/>
  <c r="S359" i="12"/>
  <c r="F315" i="12"/>
  <c r="F44" i="12"/>
  <c r="F191" i="12"/>
  <c r="F321" i="12"/>
  <c r="F259" i="12"/>
  <c r="F282" i="12"/>
  <c r="F320" i="12"/>
  <c r="F19" i="12"/>
  <c r="F17" i="12"/>
  <c r="F39" i="12"/>
  <c r="F206" i="12"/>
  <c r="F22" i="12"/>
  <c r="F235" i="12"/>
  <c r="F99" i="12"/>
  <c r="F306" i="12"/>
  <c r="F89" i="12"/>
  <c r="F216" i="12"/>
  <c r="F166" i="12"/>
  <c r="F229" i="12"/>
  <c r="F132" i="12"/>
  <c r="F137" i="12"/>
  <c r="F288" i="12"/>
  <c r="F47" i="12"/>
  <c r="F69" i="12"/>
  <c r="F232" i="12"/>
  <c r="F48" i="12"/>
  <c r="F176" i="12"/>
  <c r="F145" i="12"/>
  <c r="F195" i="12"/>
  <c r="F71" i="12"/>
  <c r="F225" i="12"/>
  <c r="F357" i="12"/>
  <c r="F129" i="12"/>
  <c r="F136" i="12"/>
  <c r="F215" i="12"/>
  <c r="F142" i="12"/>
  <c r="F23" i="12"/>
  <c r="F43" i="12"/>
  <c r="F327" i="12"/>
  <c r="F126" i="12"/>
  <c r="F131" i="12"/>
  <c r="F183" i="12"/>
  <c r="F264" i="12"/>
  <c r="F351" i="12"/>
  <c r="F256" i="12"/>
  <c r="F72" i="12"/>
  <c r="F331" i="12"/>
  <c r="F346" i="12"/>
  <c r="F160" i="12"/>
  <c r="F128" i="12"/>
  <c r="F9" i="12"/>
  <c r="F62" i="12"/>
  <c r="F173" i="12"/>
  <c r="F42" i="12"/>
  <c r="F85" i="12"/>
  <c r="F359" i="12"/>
  <c r="F239" i="12"/>
  <c r="F182" i="12"/>
  <c r="F146" i="12"/>
  <c r="F158" i="12"/>
  <c r="F269" i="12"/>
  <c r="F227" i="12"/>
  <c r="F355" i="12"/>
  <c r="F268" i="12"/>
  <c r="F193" i="12"/>
  <c r="F102" i="12"/>
  <c r="F348" i="12"/>
  <c r="F224" i="12"/>
  <c r="F352" i="12"/>
  <c r="F356" i="12"/>
  <c r="F340" i="12"/>
  <c r="F24" i="12"/>
  <c r="F138" i="12"/>
  <c r="F31" i="12"/>
  <c r="F111" i="12"/>
  <c r="F78" i="12"/>
  <c r="F294" i="12"/>
  <c r="F286" i="12"/>
  <c r="F342" i="12"/>
  <c r="F152" i="12"/>
  <c r="F360" i="12"/>
  <c r="F56" i="12"/>
  <c r="F354" i="12"/>
  <c r="F311" i="12"/>
  <c r="F112" i="12"/>
  <c r="F189" i="12"/>
  <c r="F91" i="12"/>
  <c r="F291" i="12"/>
  <c r="F275" i="12"/>
  <c r="F157" i="12"/>
  <c r="F201" i="12"/>
  <c r="F202" i="12"/>
  <c r="F274" i="12"/>
  <c r="F228" i="12"/>
  <c r="F298" i="12"/>
  <c r="F248" i="12"/>
  <c r="F276" i="12"/>
  <c r="F330" i="12"/>
  <c r="F41" i="12"/>
  <c r="F13" i="12"/>
  <c r="F11" i="12"/>
  <c r="F344" i="12"/>
  <c r="F86" i="12"/>
  <c r="F21" i="12"/>
  <c r="F310" i="12"/>
  <c r="F366" i="12"/>
  <c r="F109" i="12"/>
  <c r="F369" i="12"/>
  <c r="F153" i="12"/>
  <c r="F110" i="12"/>
  <c r="F30" i="12"/>
  <c r="F20" i="12"/>
  <c r="F254" i="12"/>
  <c r="F196" i="12"/>
  <c r="F59" i="12"/>
  <c r="F319" i="12"/>
  <c r="F139" i="12"/>
  <c r="F278" i="12"/>
  <c r="F75" i="12"/>
  <c r="F219" i="12"/>
  <c r="F36" i="12"/>
  <c r="F188" i="12"/>
  <c r="F214" i="12"/>
  <c r="F207" i="12"/>
  <c r="F285" i="12"/>
  <c r="F277" i="12"/>
  <c r="F292" i="12"/>
  <c r="F308" i="12"/>
  <c r="F334" i="12"/>
  <c r="F257" i="12"/>
  <c r="F303" i="12"/>
  <c r="F169" i="12"/>
  <c r="F300" i="12"/>
  <c r="F53" i="12"/>
  <c r="F243" i="12"/>
  <c r="F115" i="12"/>
  <c r="F103" i="12"/>
  <c r="F258" i="12"/>
  <c r="F222" i="12"/>
  <c r="F323" i="12"/>
  <c r="F309" i="12"/>
  <c r="F233" i="12"/>
  <c r="F155" i="12"/>
  <c r="F147" i="12"/>
  <c r="F307" i="12"/>
  <c r="F367" i="12"/>
  <c r="F231" i="12"/>
  <c r="F353" i="12"/>
  <c r="F238" i="12"/>
  <c r="F218" i="12"/>
  <c r="F70" i="12"/>
  <c r="F45" i="12"/>
  <c r="F125" i="12"/>
  <c r="F66" i="12"/>
  <c r="F170" i="12"/>
  <c r="F122" i="12"/>
  <c r="F299" i="12"/>
  <c r="F341" i="12"/>
  <c r="F253" i="12"/>
  <c r="F197" i="12"/>
  <c r="F168" i="12"/>
  <c r="F343" i="12"/>
  <c r="F162" i="12"/>
  <c r="F156" i="12"/>
  <c r="F371" i="12"/>
  <c r="F363" i="12"/>
  <c r="F54" i="12"/>
  <c r="F63" i="12"/>
  <c r="F283" i="12"/>
  <c r="F134" i="12"/>
  <c r="F230" i="12"/>
  <c r="F15" i="12"/>
  <c r="F338" i="12"/>
  <c r="F281" i="12"/>
  <c r="F289" i="12"/>
  <c r="F97" i="12"/>
  <c r="F245" i="12"/>
  <c r="F143" i="12"/>
  <c r="F301" i="12"/>
  <c r="F312" i="12"/>
  <c r="F290" i="12"/>
  <c r="F336" i="12"/>
  <c r="F64" i="12"/>
  <c r="F332" i="12"/>
  <c r="F8" i="12"/>
  <c r="F29" i="12"/>
  <c r="F140" i="12"/>
  <c r="F329" i="12"/>
  <c r="F87" i="12"/>
  <c r="F361" i="12"/>
  <c r="F185" i="12"/>
  <c r="F287" i="12"/>
  <c r="F151" i="12"/>
  <c r="F76" i="12"/>
  <c r="F365" i="12"/>
  <c r="F241" i="12"/>
  <c r="F116" i="12"/>
  <c r="F220" i="12"/>
  <c r="F18" i="12"/>
  <c r="F32" i="12"/>
  <c r="F51" i="12"/>
  <c r="F114" i="12"/>
  <c r="F67" i="12"/>
  <c r="F40" i="12"/>
  <c r="F88" i="12"/>
  <c r="F141" i="12"/>
  <c r="F135" i="12"/>
  <c r="F164" i="12"/>
  <c r="F83" i="12"/>
  <c r="F175" i="12"/>
  <c r="F213" i="12"/>
  <c r="F133" i="12"/>
  <c r="F242" i="12"/>
  <c r="F252" i="12"/>
  <c r="F250" i="12"/>
  <c r="F305" i="12"/>
  <c r="F90" i="12"/>
  <c r="F272" i="12"/>
  <c r="F50" i="12"/>
  <c r="F362" i="12"/>
  <c r="F205" i="12"/>
  <c r="F237" i="12"/>
  <c r="F316" i="12"/>
  <c r="F12" i="12"/>
  <c r="F161" i="12"/>
  <c r="F165" i="12"/>
  <c r="F82" i="12"/>
  <c r="F296" i="12"/>
  <c r="F236" i="12"/>
  <c r="F118" i="12"/>
  <c r="F226" i="12"/>
  <c r="F333" i="12"/>
  <c r="F179" i="12"/>
  <c r="F93" i="12"/>
  <c r="F174" i="12"/>
  <c r="F249" i="12"/>
  <c r="F345" i="12"/>
  <c r="F325" i="12"/>
  <c r="F7" i="12"/>
  <c r="F120" i="12"/>
  <c r="F198" i="12"/>
  <c r="F297" i="12"/>
  <c r="F25" i="12"/>
  <c r="F337" i="12"/>
  <c r="F10" i="12"/>
  <c r="F37" i="12"/>
  <c r="F98" i="12"/>
  <c r="F55" i="12"/>
  <c r="F273" i="12"/>
  <c r="F350" i="12"/>
  <c r="F68" i="12"/>
  <c r="F265" i="12"/>
  <c r="F347" i="12"/>
  <c r="F172" i="12"/>
  <c r="F210" i="12"/>
  <c r="F358" i="12"/>
  <c r="F150" i="12"/>
  <c r="F167" i="12"/>
  <c r="F212" i="12"/>
  <c r="F317" i="12"/>
  <c r="F314" i="12"/>
  <c r="F339" i="12"/>
  <c r="F302" i="12"/>
  <c r="F130" i="12"/>
  <c r="F119" i="12"/>
  <c r="F27" i="12"/>
  <c r="F107" i="12"/>
  <c r="F94" i="12"/>
  <c r="F234" i="12"/>
  <c r="F244" i="12"/>
  <c r="F304" i="12"/>
  <c r="F101" i="12"/>
  <c r="F84" i="12"/>
  <c r="F284" i="12"/>
  <c r="F184" i="12"/>
  <c r="F127" i="12"/>
  <c r="F177" i="12"/>
  <c r="F65" i="12"/>
  <c r="F123" i="12"/>
  <c r="F33" i="12"/>
  <c r="F204" i="12"/>
  <c r="F121" i="12"/>
  <c r="F113" i="12"/>
  <c r="F117" i="12"/>
  <c r="F187" i="12"/>
  <c r="F251" i="12"/>
  <c r="F96" i="12"/>
  <c r="F368" i="12"/>
  <c r="F280" i="12"/>
  <c r="F26" i="12"/>
  <c r="F190" i="12"/>
  <c r="F247" i="12"/>
  <c r="F61" i="12"/>
  <c r="F267" i="12"/>
  <c r="F38" i="12"/>
  <c r="F223" i="12"/>
  <c r="F186" i="12"/>
  <c r="F148" i="12"/>
  <c r="F335" i="12"/>
  <c r="F318" i="12"/>
  <c r="F180" i="12"/>
  <c r="F200" i="12"/>
  <c r="F271" i="12"/>
  <c r="F192" i="12"/>
  <c r="F295" i="12"/>
  <c r="F262" i="12"/>
  <c r="F349" i="12"/>
  <c r="F324" i="12"/>
  <c r="F279" i="12"/>
  <c r="F49" i="12"/>
  <c r="F95" i="12"/>
  <c r="F240" i="12"/>
  <c r="F163" i="12"/>
  <c r="F81" i="12"/>
  <c r="F73" i="12"/>
  <c r="F260" i="12"/>
  <c r="F322" i="12"/>
  <c r="F124" i="12"/>
  <c r="F293" i="12"/>
  <c r="F144" i="12"/>
  <c r="F52" i="12"/>
  <c r="F326" i="12"/>
  <c r="F28" i="12"/>
  <c r="F270" i="12"/>
  <c r="F217" i="12"/>
  <c r="F209" i="12"/>
  <c r="F77" i="12"/>
  <c r="F35" i="12"/>
  <c r="F211" i="12"/>
  <c r="F34" i="12"/>
  <c r="F203" i="12"/>
  <c r="F221" i="12"/>
  <c r="F370" i="12"/>
  <c r="F105" i="12"/>
  <c r="F92" i="12"/>
  <c r="F261" i="12"/>
  <c r="F313" i="12"/>
  <c r="F16" i="12"/>
  <c r="F106" i="12"/>
  <c r="F208" i="12"/>
  <c r="F80" i="12"/>
  <c r="F263" i="12"/>
  <c r="F58" i="12"/>
  <c r="F100" i="12"/>
  <c r="F181" i="12"/>
  <c r="F108" i="12"/>
  <c r="F266" i="12"/>
  <c r="F199" i="12"/>
  <c r="F255" i="12"/>
  <c r="F246" i="12"/>
  <c r="F57" i="12"/>
  <c r="F149" i="12"/>
  <c r="F194" i="12"/>
  <c r="AW9" i="12" l="1"/>
  <c r="AU9" i="12"/>
  <c r="AP7" i="12"/>
  <c r="AE7" i="12" s="1"/>
  <c r="AV7" i="12"/>
  <c r="AV115" i="12"/>
  <c r="AT8" i="12"/>
  <c r="AR9" i="12"/>
  <c r="AV9" i="12"/>
  <c r="AW59" i="12"/>
  <c r="AT9" i="12"/>
  <c r="AR346" i="12"/>
  <c r="AS9" i="12"/>
  <c r="AV59" i="12"/>
  <c r="AR62" i="12"/>
  <c r="AW41" i="12"/>
  <c r="AT343" i="12"/>
  <c r="AR366" i="12"/>
  <c r="AS20" i="12"/>
  <c r="AU94" i="12"/>
  <c r="AW122" i="12"/>
  <c r="AS366" i="12"/>
  <c r="AV21" i="12"/>
  <c r="AD21" i="12" s="1"/>
  <c r="AW330" i="12"/>
  <c r="AV20" i="12"/>
  <c r="AW21" i="12"/>
  <c r="AR122" i="12"/>
  <c r="AU8" i="12"/>
  <c r="AT89" i="12"/>
  <c r="AS8" i="12"/>
  <c r="AW366" i="12"/>
  <c r="AR36" i="12"/>
  <c r="AT363" i="12"/>
  <c r="AS127" i="12"/>
  <c r="AS36" i="12"/>
  <c r="AW58" i="12"/>
  <c r="AT358" i="12"/>
  <c r="AR56" i="12"/>
  <c r="AR86" i="12"/>
  <c r="AV15" i="12"/>
  <c r="AT58" i="12"/>
  <c r="AU309" i="12"/>
  <c r="AV73" i="12"/>
  <c r="AS17" i="12"/>
  <c r="AT56" i="12"/>
  <c r="AW75" i="12"/>
  <c r="AU141" i="12"/>
  <c r="AT127" i="12"/>
  <c r="AT17" i="12"/>
  <c r="AW98" i="12"/>
  <c r="AU56" i="12"/>
  <c r="AD38" i="12"/>
  <c r="B38" i="12" s="1"/>
  <c r="AD350" i="12"/>
  <c r="AD139" i="12"/>
  <c r="AD126" i="12"/>
  <c r="AD371" i="12"/>
  <c r="B371" i="12" s="1"/>
  <c r="AD133" i="12"/>
  <c r="AD35" i="12"/>
  <c r="AD13" i="12"/>
  <c r="AD370" i="12"/>
  <c r="AD53" i="12"/>
  <c r="B53" i="12" s="1"/>
  <c r="AD92" i="12"/>
  <c r="B92" i="12" s="1"/>
  <c r="AD337" i="12"/>
  <c r="AD326" i="12"/>
  <c r="AD115" i="12"/>
  <c r="AD10" i="12"/>
  <c r="AR15" i="12"/>
  <c r="AD112" i="12"/>
  <c r="AD52" i="12"/>
  <c r="B52" i="12" s="1"/>
  <c r="AD120" i="12"/>
  <c r="B120" i="12" s="1"/>
  <c r="AD87" i="12"/>
  <c r="AD105" i="12"/>
  <c r="AV369" i="12"/>
  <c r="AT329" i="12"/>
  <c r="AD107" i="12"/>
  <c r="B107" i="12" s="1"/>
  <c r="AD131" i="12"/>
  <c r="AD138" i="12"/>
  <c r="AU15" i="12"/>
  <c r="AU36" i="12"/>
  <c r="AD294" i="12"/>
  <c r="AD362" i="12"/>
  <c r="B362" i="12" s="1"/>
  <c r="AD333" i="12"/>
  <c r="AD15" i="12"/>
  <c r="AD117" i="12"/>
  <c r="B117" i="12" s="1"/>
  <c r="AD306" i="12"/>
  <c r="AD106" i="12"/>
  <c r="AD283" i="12"/>
  <c r="AD279" i="12"/>
  <c r="B279" i="12" s="1"/>
  <c r="AD67" i="12"/>
  <c r="AD82" i="12"/>
  <c r="AD51" i="12"/>
  <c r="AD159" i="12"/>
  <c r="AD74" i="12"/>
  <c r="B74" i="12" s="1"/>
  <c r="AD59" i="12"/>
  <c r="B59" i="12" s="1"/>
  <c r="AD305" i="12"/>
  <c r="B305" i="12" s="1"/>
  <c r="AD57" i="12"/>
  <c r="AD307" i="12"/>
  <c r="B307" i="12" s="1"/>
  <c r="AD144" i="12"/>
  <c r="B144" i="12" s="1"/>
  <c r="AD310" i="12"/>
  <c r="B310" i="12" s="1"/>
  <c r="AD352" i="12"/>
  <c r="AD63" i="12"/>
  <c r="AD9" i="12"/>
  <c r="AD319" i="12"/>
  <c r="AD26" i="12"/>
  <c r="AD367" i="12"/>
  <c r="B367" i="12" s="1"/>
  <c r="AD284" i="12"/>
  <c r="AS83" i="12"/>
  <c r="AD323" i="12"/>
  <c r="B323" i="12" s="1"/>
  <c r="AV36" i="12"/>
  <c r="AD304" i="12"/>
  <c r="B304" i="12" s="1"/>
  <c r="AD43" i="12"/>
  <c r="B43" i="12" s="1"/>
  <c r="AD30" i="12"/>
  <c r="AD70" i="12"/>
  <c r="B70" i="12" s="1"/>
  <c r="AV363" i="12"/>
  <c r="AD109" i="12"/>
  <c r="AD340" i="12"/>
  <c r="AD54" i="12"/>
  <c r="B54" i="12" s="1"/>
  <c r="AD300" i="12"/>
  <c r="B300" i="12" s="1"/>
  <c r="AD368" i="12"/>
  <c r="B368" i="12" s="1"/>
  <c r="AD317" i="12"/>
  <c r="B317" i="12" s="1"/>
  <c r="AD27" i="12"/>
  <c r="AD44" i="12"/>
  <c r="AD303" i="12"/>
  <c r="B303" i="12" s="1"/>
  <c r="AD110" i="12"/>
  <c r="B110" i="12" s="1"/>
  <c r="AD25" i="12"/>
  <c r="AD60" i="12"/>
  <c r="AD156" i="12"/>
  <c r="B156" i="12" s="1"/>
  <c r="AD285" i="12"/>
  <c r="B285" i="12" s="1"/>
  <c r="AD118" i="12"/>
  <c r="AD301" i="12"/>
  <c r="AD299" i="12"/>
  <c r="AD22" i="12"/>
  <c r="B22" i="12" s="1"/>
  <c r="AD134" i="12"/>
  <c r="AD135" i="12"/>
  <c r="AS24" i="12"/>
  <c r="AD119" i="12"/>
  <c r="B119" i="12" s="1"/>
  <c r="AD48" i="12"/>
  <c r="AD292" i="12"/>
  <c r="B292" i="12" s="1"/>
  <c r="AD37" i="12"/>
  <c r="B37" i="12" s="1"/>
  <c r="AD72" i="12"/>
  <c r="AD12" i="12"/>
  <c r="AD29" i="12"/>
  <c r="B29" i="12" s="1"/>
  <c r="AD91" i="12"/>
  <c r="B91" i="12" s="1"/>
  <c r="AD336" i="12"/>
  <c r="AD40" i="12"/>
  <c r="B40" i="12" s="1"/>
  <c r="AT36" i="12"/>
  <c r="AD353" i="12"/>
  <c r="AD50" i="12"/>
  <c r="AD76" i="12"/>
  <c r="B76" i="12" s="1"/>
  <c r="AR348" i="12"/>
  <c r="AD79" i="12"/>
  <c r="B79" i="12" s="1"/>
  <c r="AD142" i="12"/>
  <c r="B142" i="12" s="1"/>
  <c r="AS369" i="12"/>
  <c r="AV56" i="12"/>
  <c r="AS295" i="12"/>
  <c r="AR32" i="12"/>
  <c r="AS56" i="12"/>
  <c r="AW56" i="12"/>
  <c r="AW369" i="12"/>
  <c r="AV58" i="12"/>
  <c r="AW15" i="12"/>
  <c r="AU73" i="12"/>
  <c r="AR369" i="12"/>
  <c r="AU369" i="12"/>
  <c r="AR311" i="12"/>
  <c r="AS58" i="12"/>
  <c r="AR58" i="12"/>
  <c r="AU75" i="12"/>
  <c r="AU351" i="12"/>
  <c r="AR17" i="12"/>
  <c r="AT369" i="12"/>
  <c r="AR341" i="12"/>
  <c r="AV75" i="12"/>
  <c r="AU58" i="12"/>
  <c r="AV85" i="12"/>
  <c r="AV66" i="12"/>
  <c r="AU321" i="12"/>
  <c r="AT16" i="12"/>
  <c r="AU341" i="12"/>
  <c r="AW89" i="12"/>
  <c r="AR75" i="12"/>
  <c r="AT31" i="12"/>
  <c r="AU69" i="12"/>
  <c r="AW16" i="12"/>
  <c r="AV89" i="12"/>
  <c r="AT312" i="12"/>
  <c r="AS330" i="12"/>
  <c r="AW31" i="12"/>
  <c r="AS298" i="12"/>
  <c r="AS15" i="12"/>
  <c r="AR89" i="12"/>
  <c r="AU84" i="12"/>
  <c r="AR130" i="12"/>
  <c r="AS89" i="12"/>
  <c r="AV344" i="12"/>
  <c r="AU23" i="12"/>
  <c r="AR325" i="12"/>
  <c r="AS55" i="12"/>
  <c r="AT59" i="12"/>
  <c r="AU59" i="12"/>
  <c r="AS313" i="12"/>
  <c r="AS59" i="12"/>
  <c r="AV313" i="12"/>
  <c r="AU108" i="12"/>
  <c r="AV366" i="12"/>
  <c r="AU366" i="12"/>
  <c r="AS66" i="12"/>
  <c r="AR59" i="12"/>
  <c r="AR20" i="12"/>
  <c r="AS42" i="12"/>
  <c r="AU89" i="12"/>
  <c r="AR39" i="12"/>
  <c r="AU32" i="12"/>
  <c r="AT66" i="12"/>
  <c r="AW39" i="12"/>
  <c r="AS69" i="12"/>
  <c r="AU344" i="12"/>
  <c r="AR94" i="12"/>
  <c r="AR296" i="12"/>
  <c r="AT366" i="12"/>
  <c r="AW296" i="12"/>
  <c r="AW32" i="12"/>
  <c r="AR66" i="12"/>
  <c r="AT55" i="12"/>
  <c r="AT15" i="12"/>
  <c r="AV16" i="12"/>
  <c r="AU42" i="12"/>
  <c r="AV360" i="12"/>
  <c r="AV11" i="12"/>
  <c r="AT20" i="12"/>
  <c r="AS39" i="12"/>
  <c r="AR18" i="12"/>
  <c r="AW73" i="12"/>
  <c r="AT42" i="12"/>
  <c r="AU39" i="12"/>
  <c r="AR73" i="12"/>
  <c r="AW351" i="12"/>
  <c r="AS41" i="12"/>
  <c r="AU332" i="12"/>
  <c r="AU18" i="12"/>
  <c r="AU7" i="12"/>
  <c r="AW357" i="12"/>
  <c r="AR360" i="12"/>
  <c r="AR127" i="12"/>
  <c r="AW11" i="12"/>
  <c r="AR42" i="12"/>
  <c r="AR41" i="12"/>
  <c r="AU95" i="12"/>
  <c r="AS316" i="12"/>
  <c r="AS16" i="12"/>
  <c r="AT73" i="12"/>
  <c r="AS32" i="12"/>
  <c r="AT21" i="12"/>
  <c r="AW36" i="12"/>
  <c r="AS7" i="12"/>
  <c r="AS360" i="12"/>
  <c r="AT69" i="12"/>
  <c r="AT360" i="12"/>
  <c r="AS11" i="12"/>
  <c r="AW7" i="12"/>
  <c r="AV68" i="12"/>
  <c r="AU83" i="12"/>
  <c r="AW95" i="12"/>
  <c r="AU17" i="12"/>
  <c r="AV8" i="12"/>
  <c r="AT39" i="12"/>
  <c r="AR8" i="12"/>
  <c r="AW8" i="12"/>
  <c r="AV41" i="12"/>
  <c r="AV69" i="12"/>
  <c r="AR98" i="12"/>
  <c r="AW20" i="12"/>
  <c r="AT129" i="12"/>
  <c r="AR7" i="12"/>
  <c r="AU21" i="12"/>
  <c r="AW360" i="12"/>
  <c r="AT18" i="12"/>
  <c r="AR11" i="12"/>
  <c r="AS88" i="12"/>
  <c r="AV18" i="12"/>
  <c r="AW18" i="12"/>
  <c r="AV123" i="12"/>
  <c r="AT88" i="12"/>
  <c r="AT101" i="12"/>
  <c r="AU20" i="12"/>
  <c r="AU11" i="12"/>
  <c r="AS130" i="12"/>
  <c r="AV103" i="12"/>
  <c r="AW355" i="12"/>
  <c r="AT7" i="12"/>
  <c r="AS21" i="12"/>
  <c r="AV32" i="12"/>
  <c r="AU55" i="12"/>
  <c r="AR69" i="12"/>
  <c r="AU31" i="12"/>
  <c r="AW17" i="12"/>
  <c r="AU16" i="12"/>
  <c r="AR31" i="12"/>
  <c r="AS31" i="12"/>
  <c r="AT11" i="12"/>
  <c r="AT315" i="12"/>
  <c r="AV31" i="12"/>
  <c r="AU360" i="12"/>
  <c r="AW69" i="12"/>
  <c r="AS18" i="12"/>
  <c r="AT123" i="12"/>
  <c r="AR16" i="12"/>
  <c r="AV78" i="12"/>
  <c r="AT359" i="12"/>
  <c r="AR21" i="12"/>
  <c r="AT32" i="12"/>
  <c r="AW66" i="12"/>
  <c r="AU358" i="12"/>
  <c r="AS73" i="12"/>
  <c r="AT86" i="12"/>
  <c r="AV55" i="12"/>
  <c r="AR55" i="12"/>
  <c r="AV39" i="12"/>
  <c r="AT41" i="12"/>
  <c r="AV334" i="12"/>
  <c r="AV42" i="12"/>
  <c r="AW42" i="12"/>
  <c r="AW55" i="12"/>
  <c r="AV17" i="12"/>
  <c r="AU66" i="12"/>
  <c r="AV346" i="12"/>
  <c r="AV354" i="12"/>
  <c r="AW278" i="12"/>
  <c r="AV322" i="12"/>
  <c r="AW332" i="12"/>
  <c r="AV101" i="12"/>
  <c r="AW101" i="12"/>
  <c r="AU346" i="12"/>
  <c r="AT95" i="12"/>
  <c r="AV298" i="12"/>
  <c r="AV278" i="12"/>
  <c r="AT77" i="12"/>
  <c r="AW90" i="12"/>
  <c r="AT332" i="12"/>
  <c r="AR345" i="12"/>
  <c r="AU127" i="12"/>
  <c r="AR354" i="12"/>
  <c r="AT328" i="12"/>
  <c r="AT354" i="12"/>
  <c r="AU354" i="12"/>
  <c r="AS332" i="12"/>
  <c r="AU345" i="12"/>
  <c r="AT130" i="12"/>
  <c r="AT298" i="12"/>
  <c r="AR97" i="12"/>
  <c r="AV335" i="12"/>
  <c r="AW49" i="12"/>
  <c r="AU101" i="12"/>
  <c r="AU355" i="12"/>
  <c r="AS90" i="12"/>
  <c r="AR95" i="12"/>
  <c r="AS345" i="12"/>
  <c r="AS354" i="12"/>
  <c r="AW298" i="12"/>
  <c r="AT90" i="12"/>
  <c r="AR332" i="12"/>
  <c r="AW103" i="12"/>
  <c r="AS77" i="12"/>
  <c r="AU322" i="12"/>
  <c r="AV332" i="12"/>
  <c r="AT65" i="12"/>
  <c r="AS101" i="12"/>
  <c r="AT346" i="12"/>
  <c r="AV345" i="12"/>
  <c r="AR316" i="12"/>
  <c r="AU278" i="12"/>
  <c r="AS143" i="12"/>
  <c r="AR339" i="12"/>
  <c r="AV143" i="12"/>
  <c r="AR101" i="12"/>
  <c r="AV127" i="12"/>
  <c r="AR361" i="12"/>
  <c r="AR103" i="12"/>
  <c r="AV349" i="12"/>
  <c r="AS49" i="12"/>
  <c r="AU339" i="12"/>
  <c r="AW345" i="12"/>
  <c r="AU143" i="12"/>
  <c r="AU103" i="12"/>
  <c r="AR298" i="12"/>
  <c r="AW354" i="12"/>
  <c r="AW322" i="12"/>
  <c r="AW130" i="12"/>
  <c r="AU298" i="12"/>
  <c r="AT49" i="12"/>
  <c r="AU316" i="12"/>
  <c r="AT316" i="12"/>
  <c r="AR68" i="12"/>
  <c r="AU115" i="12"/>
  <c r="AR34" i="12"/>
  <c r="AW115" i="12"/>
  <c r="AT364" i="12"/>
  <c r="AR123" i="12"/>
  <c r="AT83" i="12"/>
  <c r="AU122" i="12"/>
  <c r="AR335" i="12"/>
  <c r="AV351" i="12"/>
  <c r="AS108" i="12"/>
  <c r="AV330" i="12"/>
  <c r="AS335" i="12"/>
  <c r="AS62" i="12"/>
  <c r="AU34" i="12"/>
  <c r="AU296" i="12"/>
  <c r="AU347" i="12"/>
  <c r="AU315" i="12"/>
  <c r="AR90" i="12"/>
  <c r="AW331" i="12"/>
  <c r="AS61" i="12"/>
  <c r="AU364" i="12"/>
  <c r="AT46" i="12"/>
  <c r="AU46" i="12"/>
  <c r="AW34" i="12"/>
  <c r="AT78" i="12"/>
  <c r="AW83" i="12"/>
  <c r="AU330" i="12"/>
  <c r="AS364" i="12"/>
  <c r="AV328" i="12"/>
  <c r="AT28" i="12"/>
  <c r="AV296" i="12"/>
  <c r="AV83" i="12"/>
  <c r="AR328" i="12"/>
  <c r="AT335" i="12"/>
  <c r="AT341" i="12"/>
  <c r="AR83" i="12"/>
  <c r="AR46" i="12"/>
  <c r="AV77" i="12"/>
  <c r="AT93" i="12"/>
  <c r="AT34" i="12"/>
  <c r="AV178" i="12"/>
  <c r="AS33" i="12"/>
  <c r="AU313" i="12"/>
  <c r="AS331" i="12"/>
  <c r="AT128" i="12"/>
  <c r="AV364" i="12"/>
  <c r="AS328" i="12"/>
  <c r="AT75" i="12"/>
  <c r="AS85" i="12"/>
  <c r="AV94" i="12"/>
  <c r="AS296" i="12"/>
  <c r="AU96" i="12"/>
  <c r="AR312" i="12"/>
  <c r="AU302" i="12"/>
  <c r="AV34" i="12"/>
  <c r="AV96" i="12"/>
  <c r="AW335" i="12"/>
  <c r="AV90" i="12"/>
  <c r="AW344" i="12"/>
  <c r="AU335" i="12"/>
  <c r="AW313" i="12"/>
  <c r="AU90" i="12"/>
  <c r="AW140" i="12"/>
  <c r="AR115" i="12"/>
  <c r="AW178" i="12"/>
  <c r="AW359" i="12"/>
  <c r="AR331" i="12"/>
  <c r="AS46" i="12"/>
  <c r="AR88" i="12"/>
  <c r="AS68" i="12"/>
  <c r="AR85" i="12"/>
  <c r="AT96" i="12"/>
  <c r="AV128" i="12"/>
  <c r="AV347" i="12"/>
  <c r="AS140" i="12"/>
  <c r="AR140" i="12"/>
  <c r="AU361" i="12"/>
  <c r="AU140" i="12"/>
  <c r="AS123" i="12"/>
  <c r="AT293" i="12"/>
  <c r="AU348" i="12"/>
  <c r="AR293" i="12"/>
  <c r="AR364" i="12"/>
  <c r="AW312" i="12"/>
  <c r="AW338" i="12"/>
  <c r="AT68" i="12"/>
  <c r="AR93" i="12"/>
  <c r="AW85" i="12"/>
  <c r="AR96" i="12"/>
  <c r="AU33" i="12"/>
  <c r="AT347" i="12"/>
  <c r="AT331" i="12"/>
  <c r="AR297" i="12"/>
  <c r="AV325" i="12"/>
  <c r="AW364" i="12"/>
  <c r="AT302" i="12"/>
  <c r="AS359" i="12"/>
  <c r="AT140" i="12"/>
  <c r="AS361" i="12"/>
  <c r="AT85" i="12"/>
  <c r="AU359" i="12"/>
  <c r="AT330" i="12"/>
  <c r="AW293" i="12"/>
  <c r="AR359" i="12"/>
  <c r="AU93" i="12"/>
  <c r="AW361" i="12"/>
  <c r="AS178" i="12"/>
  <c r="AS358" i="12"/>
  <c r="AU349" i="12"/>
  <c r="AS348" i="12"/>
  <c r="AR349" i="12"/>
  <c r="AW341" i="12"/>
  <c r="AV331" i="12"/>
  <c r="AU331" i="12"/>
  <c r="AV93" i="12"/>
  <c r="AV358" i="12"/>
  <c r="AW349" i="12"/>
  <c r="AW123" i="12"/>
  <c r="AT325" i="12"/>
  <c r="AW88" i="12"/>
  <c r="AT19" i="12"/>
  <c r="AT349" i="12"/>
  <c r="AT81" i="12"/>
  <c r="AS286" i="12"/>
  <c r="AV293" i="12"/>
  <c r="AS93" i="12"/>
  <c r="AS302" i="12"/>
  <c r="AT361" i="12"/>
  <c r="AU178" i="12"/>
  <c r="AR358" i="12"/>
  <c r="AW315" i="12"/>
  <c r="AS78" i="12"/>
  <c r="AW78" i="12"/>
  <c r="AT348" i="12"/>
  <c r="AS341" i="12"/>
  <c r="AU293" i="12"/>
  <c r="AU325" i="12"/>
  <c r="AS325" i="12"/>
  <c r="AU123" i="12"/>
  <c r="AU308" i="12"/>
  <c r="AR347" i="12"/>
  <c r="AW19" i="12"/>
  <c r="AV88" i="12"/>
  <c r="AU297" i="12"/>
  <c r="AV46" i="12"/>
  <c r="AW347" i="12"/>
  <c r="AW46" i="12"/>
  <c r="AV312" i="12"/>
  <c r="AU68" i="12"/>
  <c r="AV140" i="12"/>
  <c r="AW325" i="12"/>
  <c r="AS349" i="12"/>
  <c r="AW68" i="12"/>
  <c r="AW93" i="12"/>
  <c r="AW302" i="12"/>
  <c r="AV361" i="12"/>
  <c r="AR178" i="12"/>
  <c r="AW358" i="12"/>
  <c r="AV359" i="12"/>
  <c r="AW348" i="12"/>
  <c r="AV81" i="12"/>
  <c r="AS293" i="12"/>
  <c r="AU88" i="12"/>
  <c r="AU363" i="12"/>
  <c r="AS115" i="12"/>
  <c r="AP365" i="12"/>
  <c r="AE365" i="12" s="1"/>
  <c r="AV365" i="12"/>
  <c r="AS365" i="12"/>
  <c r="AP116" i="12"/>
  <c r="AE116" i="12" s="1"/>
  <c r="AR116" i="12"/>
  <c r="AV116" i="12"/>
  <c r="AP47" i="12"/>
  <c r="AE47" i="12" s="1"/>
  <c r="AR47" i="12"/>
  <c r="AV47" i="12"/>
  <c r="AU100" i="12"/>
  <c r="AP311" i="12"/>
  <c r="AE311" i="12" s="1"/>
  <c r="AS311" i="12"/>
  <c r="AV311" i="12"/>
  <c r="AU311" i="12"/>
  <c r="AP314" i="12"/>
  <c r="AE314" i="12" s="1"/>
  <c r="AW314" i="12"/>
  <c r="AR314" i="12"/>
  <c r="AP355" i="12"/>
  <c r="AE355" i="12" s="1"/>
  <c r="AV355" i="12"/>
  <c r="AS355" i="12"/>
  <c r="AP111" i="12"/>
  <c r="AE111" i="12" s="1"/>
  <c r="AR111" i="12"/>
  <c r="AS111" i="12"/>
  <c r="AU111" i="12"/>
  <c r="AP321" i="12"/>
  <c r="AE321" i="12" s="1"/>
  <c r="AS321" i="12"/>
  <c r="AV321" i="12"/>
  <c r="AT47" i="12"/>
  <c r="AV97" i="12"/>
  <c r="AU47" i="12"/>
  <c r="AP104" i="12"/>
  <c r="AE104" i="12" s="1"/>
  <c r="AT104" i="12"/>
  <c r="AW104" i="12"/>
  <c r="AU104" i="12"/>
  <c r="AS104" i="12"/>
  <c r="AP113" i="12"/>
  <c r="AE113" i="12" s="1"/>
  <c r="AT113" i="12"/>
  <c r="AV113" i="12"/>
  <c r="AS113" i="12"/>
  <c r="AR113" i="12"/>
  <c r="AW113" i="12"/>
  <c r="AP356" i="12"/>
  <c r="AE356" i="12" s="1"/>
  <c r="AV356" i="12"/>
  <c r="AU356" i="12"/>
  <c r="AR356" i="12"/>
  <c r="AW356" i="12"/>
  <c r="AW45" i="12"/>
  <c r="AW47" i="12"/>
  <c r="AP94" i="12"/>
  <c r="AE94" i="12" s="1"/>
  <c r="AW94" i="12"/>
  <c r="AP84" i="12"/>
  <c r="AE84" i="12" s="1"/>
  <c r="AS84" i="12"/>
  <c r="AV84" i="12"/>
  <c r="AR84" i="12"/>
  <c r="AP343" i="12"/>
  <c r="AE343" i="12" s="1"/>
  <c r="AV343" i="12"/>
  <c r="AR343" i="12"/>
  <c r="AW343" i="12"/>
  <c r="AP62" i="12"/>
  <c r="AE62" i="12" s="1"/>
  <c r="AT62" i="12"/>
  <c r="AU62" i="12"/>
  <c r="AP86" i="12"/>
  <c r="AE86" i="12" s="1"/>
  <c r="AU86" i="12"/>
  <c r="AV86" i="12"/>
  <c r="AW116" i="12"/>
  <c r="AU116" i="12"/>
  <c r="AU136" i="12"/>
  <c r="AR136" i="12"/>
  <c r="AR19" i="12"/>
  <c r="AV65" i="12"/>
  <c r="AR104" i="12"/>
  <c r="AS47" i="12"/>
  <c r="AT321" i="12"/>
  <c r="AV168" i="12"/>
  <c r="AP61" i="12"/>
  <c r="AE61" i="12" s="1"/>
  <c r="AV61" i="12"/>
  <c r="AU61" i="12"/>
  <c r="AR61" i="12"/>
  <c r="AT61" i="12"/>
  <c r="AP167" i="12"/>
  <c r="AE167" i="12" s="1"/>
  <c r="AR167" i="12"/>
  <c r="AW167" i="12"/>
  <c r="AT167" i="12"/>
  <c r="AS167" i="12"/>
  <c r="AW86" i="12"/>
  <c r="AP297" i="12"/>
  <c r="AE297" i="12" s="1"/>
  <c r="AS297" i="12"/>
  <c r="AT297" i="12"/>
  <c r="AV297" i="12"/>
  <c r="AP357" i="12"/>
  <c r="AE357" i="12" s="1"/>
  <c r="AV357" i="12"/>
  <c r="AU357" i="12"/>
  <c r="AS357" i="12"/>
  <c r="AP137" i="12"/>
  <c r="AE137" i="12" s="1"/>
  <c r="AV137" i="12"/>
  <c r="AU137" i="12"/>
  <c r="AS137" i="12"/>
  <c r="AW137" i="12"/>
  <c r="AT137" i="12"/>
  <c r="AP80" i="12"/>
  <c r="AE80" i="12" s="1"/>
  <c r="AR80" i="12"/>
  <c r="AT80" i="12"/>
  <c r="AW80" i="12"/>
  <c r="AU80" i="12"/>
  <c r="AV80" i="12"/>
  <c r="AP320" i="12"/>
  <c r="AE320" i="12" s="1"/>
  <c r="AS320" i="12"/>
  <c r="AV320" i="12"/>
  <c r="AU320" i="12"/>
  <c r="AP324" i="12"/>
  <c r="AE324" i="12" s="1"/>
  <c r="AW324" i="12"/>
  <c r="AS324" i="12"/>
  <c r="AT324" i="12"/>
  <c r="AV324" i="12"/>
  <c r="AU324" i="12"/>
  <c r="AR365" i="12"/>
  <c r="AP97" i="12"/>
  <c r="AE97" i="12" s="1"/>
  <c r="AT97" i="12"/>
  <c r="AW97" i="12"/>
  <c r="AP132" i="12"/>
  <c r="AE132" i="12" s="1"/>
  <c r="AU132" i="12"/>
  <c r="AR132" i="12"/>
  <c r="AS132" i="12"/>
  <c r="AW132" i="12"/>
  <c r="AP129" i="12"/>
  <c r="AE129" i="12" s="1"/>
  <c r="AR129" i="12"/>
  <c r="AW129" i="12"/>
  <c r="AP81" i="12"/>
  <c r="AE81" i="12" s="1"/>
  <c r="AS81" i="12"/>
  <c r="AU81" i="12"/>
  <c r="AR81" i="12"/>
  <c r="AW111" i="12"/>
  <c r="AP329" i="12"/>
  <c r="AE329" i="12" s="1"/>
  <c r="AV329" i="12"/>
  <c r="AS329" i="12"/>
  <c r="AU329" i="12"/>
  <c r="AP308" i="12"/>
  <c r="AE308" i="12" s="1"/>
  <c r="AW308" i="12"/>
  <c r="AR308" i="12"/>
  <c r="AT308" i="12"/>
  <c r="AU129" i="12"/>
  <c r="AS308" i="12"/>
  <c r="AV132" i="12"/>
  <c r="AV111" i="12"/>
  <c r="AP28" i="12"/>
  <c r="AE28" i="12" s="1"/>
  <c r="AU28" i="12"/>
  <c r="AS28" i="12"/>
  <c r="AP318" i="12"/>
  <c r="AE318" i="12" s="1"/>
  <c r="AV318" i="12"/>
  <c r="AR318" i="12"/>
  <c r="AU318" i="12"/>
  <c r="AS318" i="12"/>
  <c r="AP327" i="12"/>
  <c r="AE327" i="12" s="1"/>
  <c r="AR327" i="12"/>
  <c r="AT327" i="12"/>
  <c r="AW327" i="12"/>
  <c r="AV327" i="12"/>
  <c r="AS327" i="12"/>
  <c r="AP102" i="12"/>
  <c r="AE102" i="12" s="1"/>
  <c r="AS102" i="12"/>
  <c r="AR102" i="12"/>
  <c r="AW102" i="12"/>
  <c r="AP108" i="12"/>
  <c r="AE108" i="12" s="1"/>
  <c r="AR108" i="12"/>
  <c r="AV108" i="12"/>
  <c r="AP286" i="12"/>
  <c r="AE286" i="12" s="1"/>
  <c r="AR286" i="12"/>
  <c r="AT286" i="12"/>
  <c r="AU286" i="12"/>
  <c r="AP64" i="12"/>
  <c r="AE64" i="12" s="1"/>
  <c r="AS64" i="12"/>
  <c r="AT64" i="12"/>
  <c r="AU64" i="12"/>
  <c r="AW64" i="12"/>
  <c r="AV64" i="12"/>
  <c r="AW329" i="12"/>
  <c r="AS356" i="12"/>
  <c r="AT132" i="12"/>
  <c r="AU97" i="12"/>
  <c r="AU19" i="12"/>
  <c r="AS116" i="12"/>
  <c r="AT314" i="12"/>
  <c r="AU314" i="12"/>
  <c r="AW286" i="12"/>
  <c r="AV102" i="12"/>
  <c r="AP289" i="12"/>
  <c r="AE289" i="12" s="1"/>
  <c r="AS289" i="12"/>
  <c r="AV289" i="12"/>
  <c r="AT289" i="12"/>
  <c r="AR289" i="12"/>
  <c r="AU289" i="12"/>
  <c r="AU167" i="12"/>
  <c r="AP158" i="12"/>
  <c r="AE158" i="12" s="1"/>
  <c r="AR158" i="12"/>
  <c r="AT158" i="12"/>
  <c r="AV158" i="12"/>
  <c r="AU158" i="12"/>
  <c r="AW158" i="12"/>
  <c r="AT357" i="12"/>
  <c r="AP71" i="12"/>
  <c r="AE71" i="12" s="1"/>
  <c r="AT71" i="12"/>
  <c r="AU71" i="12"/>
  <c r="AR71" i="12"/>
  <c r="AS71" i="12"/>
  <c r="AW71" i="12"/>
  <c r="AP342" i="12"/>
  <c r="AE342" i="12" s="1"/>
  <c r="AV342" i="12"/>
  <c r="AT342" i="12"/>
  <c r="AU342" i="12"/>
  <c r="AR342" i="12"/>
  <c r="AW342" i="12"/>
  <c r="AP100" i="12"/>
  <c r="AE100" i="12" s="1"/>
  <c r="AS100" i="12"/>
  <c r="AW100" i="12"/>
  <c r="AP45" i="12"/>
  <c r="AE45" i="12" s="1"/>
  <c r="AU45" i="12"/>
  <c r="AT45" i="12"/>
  <c r="AR45" i="12"/>
  <c r="AS45" i="12"/>
  <c r="AT100" i="12"/>
  <c r="AP99" i="12"/>
  <c r="AE99" i="12" s="1"/>
  <c r="AV99" i="12"/>
  <c r="AU99" i="12"/>
  <c r="AS99" i="12"/>
  <c r="AW99" i="12"/>
  <c r="AT99" i="12"/>
  <c r="AP168" i="12"/>
  <c r="AE168" i="12" s="1"/>
  <c r="AR168" i="12"/>
  <c r="AW168" i="12"/>
  <c r="AP141" i="12"/>
  <c r="AE141" i="12" s="1"/>
  <c r="AT141" i="12"/>
  <c r="AR141" i="12"/>
  <c r="AP136" i="12"/>
  <c r="AE136" i="12" s="1"/>
  <c r="AV136" i="12"/>
  <c r="AS136" i="12"/>
  <c r="AU365" i="12"/>
  <c r="AW321" i="12"/>
  <c r="AV100" i="12"/>
  <c r="AT111" i="12"/>
  <c r="AW141" i="12"/>
  <c r="AW136" i="12"/>
  <c r="AR355" i="12"/>
  <c r="AS80" i="12"/>
  <c r="AS168" i="12"/>
  <c r="AU168" i="12"/>
  <c r="AP24" i="12"/>
  <c r="AE24" i="12" s="1"/>
  <c r="AV24" i="12"/>
  <c r="AT24" i="12"/>
  <c r="AU24" i="12"/>
  <c r="AW24" i="12"/>
  <c r="AP287" i="12"/>
  <c r="AE287" i="12" s="1"/>
  <c r="AT287" i="12"/>
  <c r="AS287" i="12"/>
  <c r="AW287" i="12"/>
  <c r="AR287" i="12"/>
  <c r="AU287" i="12"/>
  <c r="AP65" i="12"/>
  <c r="AE65" i="12" s="1"/>
  <c r="AU65" i="12"/>
  <c r="AS65" i="12"/>
  <c r="AP339" i="12"/>
  <c r="AE339" i="12" s="1"/>
  <c r="AV339" i="12"/>
  <c r="AS339" i="12"/>
  <c r="AP338" i="12"/>
  <c r="AE338" i="12" s="1"/>
  <c r="AR338" i="12"/>
  <c r="AT338" i="12"/>
  <c r="AU338" i="12"/>
  <c r="AS338" i="12"/>
  <c r="AP19" i="12"/>
  <c r="AE19" i="12" s="1"/>
  <c r="AS19" i="12"/>
  <c r="AP121" i="12"/>
  <c r="AE121" i="12" s="1"/>
  <c r="AW121" i="12"/>
  <c r="AR121" i="12"/>
  <c r="AU121" i="12"/>
  <c r="AS121" i="12"/>
  <c r="AP23" i="12"/>
  <c r="AE23" i="12" s="1"/>
  <c r="AS23" i="12"/>
  <c r="AW23" i="12"/>
  <c r="AV23" i="12"/>
  <c r="AT23" i="12"/>
  <c r="AF14" i="12"/>
  <c r="AY14" i="12"/>
  <c r="AP14" i="12" s="1"/>
  <c r="AE14" i="12" s="1"/>
  <c r="AU102" i="12"/>
  <c r="AT94" i="12"/>
  <c r="AV28" i="12"/>
  <c r="AW62" i="12"/>
  <c r="AS314" i="12"/>
  <c r="AT116" i="12"/>
  <c r="AR324" i="12"/>
  <c r="AS129" i="12"/>
  <c r="AR28" i="12"/>
  <c r="AS141" i="12"/>
  <c r="AR320" i="12"/>
  <c r="AT318" i="12"/>
  <c r="AT108" i="12"/>
  <c r="AT320" i="12"/>
  <c r="AV287" i="12"/>
  <c r="AW365" i="12"/>
  <c r="AT84" i="12"/>
  <c r="AU327" i="12"/>
  <c r="AT311" i="12"/>
  <c r="AS343" i="12"/>
  <c r="AP98" i="12"/>
  <c r="AE98" i="12" s="1"/>
  <c r="AT98" i="12"/>
  <c r="AS98" i="12"/>
  <c r="AV98" i="12"/>
  <c r="AP295" i="12"/>
  <c r="AE295" i="12" s="1"/>
  <c r="AU295" i="12"/>
  <c r="AT295" i="12"/>
  <c r="AV295" i="12"/>
  <c r="AW295" i="12"/>
  <c r="AW65" i="12"/>
  <c r="AW339" i="12"/>
  <c r="AT121" i="12"/>
  <c r="AP309" i="12"/>
  <c r="AE309" i="12" s="1"/>
  <c r="AR309" i="12"/>
  <c r="AT309" i="12"/>
  <c r="AW309" i="12"/>
  <c r="AS309" i="12"/>
  <c r="AU130" i="12"/>
  <c r="AR315" i="12"/>
  <c r="AS75" i="12"/>
  <c r="AT122" i="12"/>
  <c r="AS363" i="12"/>
  <c r="AS312" i="12"/>
  <c r="AW334" i="12"/>
  <c r="AU78" i="12"/>
  <c r="AT344" i="12"/>
  <c r="AU49" i="12"/>
  <c r="AS322" i="12"/>
  <c r="AR143" i="12"/>
  <c r="AS122" i="12"/>
  <c r="AR33" i="12"/>
  <c r="AV341" i="12"/>
  <c r="AR77" i="12"/>
  <c r="AV302" i="12"/>
  <c r="AS315" i="12"/>
  <c r="AR330" i="12"/>
  <c r="AR49" i="12"/>
  <c r="AV315" i="12"/>
  <c r="AW316" i="12"/>
  <c r="AR334" i="12"/>
  <c r="AR78" i="12"/>
  <c r="AW33" i="12"/>
  <c r="AS96" i="12"/>
  <c r="AS346" i="12"/>
  <c r="AW363" i="12"/>
  <c r="AR128" i="12"/>
  <c r="AS351" i="12"/>
  <c r="AU328" i="12"/>
  <c r="AR302" i="12"/>
  <c r="AS34" i="12"/>
  <c r="AS95" i="12"/>
  <c r="AU312" i="12"/>
  <c r="AR344" i="12"/>
  <c r="AT334" i="12"/>
  <c r="AT278" i="12"/>
  <c r="AW128" i="12"/>
  <c r="AV49" i="12"/>
  <c r="AV122" i="12"/>
  <c r="AR313" i="12"/>
  <c r="AS344" i="12"/>
  <c r="AS278" i="12"/>
  <c r="AT143" i="12"/>
  <c r="AV33" i="12"/>
  <c r="AS103" i="12"/>
  <c r="AT313" i="12"/>
  <c r="AS334" i="12"/>
  <c r="AR278" i="12"/>
  <c r="AR322" i="12"/>
  <c r="AV130" i="12"/>
  <c r="AT103" i="12"/>
  <c r="AR363" i="12"/>
  <c r="AU128" i="12"/>
  <c r="AT322" i="12"/>
  <c r="AW143" i="12"/>
  <c r="AW77" i="12"/>
  <c r="AW96" i="12"/>
  <c r="AT33" i="12"/>
  <c r="AU77" i="12"/>
  <c r="AS128" i="12"/>
  <c r="AR351" i="12"/>
  <c r="AW328" i="12"/>
  <c r="AT351" i="12"/>
  <c r="AU334" i="12"/>
  <c r="AV95" i="12"/>
  <c r="AW346" i="12"/>
  <c r="AV316" i="12"/>
  <c r="AV348" i="12"/>
  <c r="AS347" i="12"/>
  <c r="AW127" i="12"/>
  <c r="AU85" i="12"/>
  <c r="AT345" i="12"/>
  <c r="AT178" i="12"/>
  <c r="AP125" i="12"/>
  <c r="AE125" i="12" s="1"/>
  <c r="AU125" i="12"/>
  <c r="AS125" i="12"/>
  <c r="AV125" i="12"/>
  <c r="AW125" i="12"/>
  <c r="AR125" i="12"/>
  <c r="AT125" i="12"/>
  <c r="AP243" i="12"/>
  <c r="AE243" i="12" s="1"/>
  <c r="AS243" i="12"/>
  <c r="AU243" i="12"/>
  <c r="AR243" i="12"/>
  <c r="AV243" i="12"/>
  <c r="AW243" i="12"/>
  <c r="AT243" i="12"/>
  <c r="AP245" i="12"/>
  <c r="AE245" i="12" s="1"/>
  <c r="AS245" i="12"/>
  <c r="AR245" i="12"/>
  <c r="AT245" i="12"/>
  <c r="AU245" i="12"/>
  <c r="AW245" i="12"/>
  <c r="AV245" i="12"/>
  <c r="AP231" i="12"/>
  <c r="AE231" i="12" s="1"/>
  <c r="AS231" i="12"/>
  <c r="AU231" i="12"/>
  <c r="AR231" i="12"/>
  <c r="AV231" i="12"/>
  <c r="AW231" i="12"/>
  <c r="AT231" i="12"/>
  <c r="AP154" i="12"/>
  <c r="AE154" i="12" s="1"/>
  <c r="AW154" i="12"/>
  <c r="AS154" i="12"/>
  <c r="AV154" i="12"/>
  <c r="AR154" i="12"/>
  <c r="AU154" i="12"/>
  <c r="AT154" i="12"/>
  <c r="AP233" i="12"/>
  <c r="AE233" i="12" s="1"/>
  <c r="AW233" i="12"/>
  <c r="AU233" i="12"/>
  <c r="AT233" i="12"/>
  <c r="AR233" i="12"/>
  <c r="AS233" i="12"/>
  <c r="AV233" i="12"/>
  <c r="AP227" i="12"/>
  <c r="AE227" i="12" s="1"/>
  <c r="AW227" i="12"/>
  <c r="AS227" i="12"/>
  <c r="AU227" i="12"/>
  <c r="AR227" i="12"/>
  <c r="AV227" i="12"/>
  <c r="AT227" i="12"/>
  <c r="AP266" i="12"/>
  <c r="AE266" i="12" s="1"/>
  <c r="AW266" i="12"/>
  <c r="AT266" i="12"/>
  <c r="AR266" i="12"/>
  <c r="AV266" i="12"/>
  <c r="AU266" i="12"/>
  <c r="AS266" i="12"/>
  <c r="AP170" i="12"/>
  <c r="AE170" i="12" s="1"/>
  <c r="AV170" i="12"/>
  <c r="AR170" i="12"/>
  <c r="AT170" i="12"/>
  <c r="AU170" i="12"/>
  <c r="AW170" i="12"/>
  <c r="AS170" i="12"/>
  <c r="AP236" i="12"/>
  <c r="AE236" i="12" s="1"/>
  <c r="AR236" i="12"/>
  <c r="AS236" i="12"/>
  <c r="AW236" i="12"/>
  <c r="AV236" i="12"/>
  <c r="AU236" i="12"/>
  <c r="AT236" i="12"/>
  <c r="AP277" i="12"/>
  <c r="AE277" i="12" s="1"/>
  <c r="AT277" i="12"/>
  <c r="AS277" i="12"/>
  <c r="AV277" i="12"/>
  <c r="AW277" i="12"/>
  <c r="AU277" i="12"/>
  <c r="AR277" i="12"/>
  <c r="AP163" i="12"/>
  <c r="AE163" i="12" s="1"/>
  <c r="AW163" i="12"/>
  <c r="AR163" i="12"/>
  <c r="AU163" i="12"/>
  <c r="AS163" i="12"/>
  <c r="AT163" i="12"/>
  <c r="AV163" i="12"/>
  <c r="AP224" i="12"/>
  <c r="AE224" i="12" s="1"/>
  <c r="AR224" i="12"/>
  <c r="AW224" i="12"/>
  <c r="AT224" i="12"/>
  <c r="AS224" i="12"/>
  <c r="AV224" i="12"/>
  <c r="AU224" i="12"/>
  <c r="AP253" i="12"/>
  <c r="AE253" i="12" s="1"/>
  <c r="AS253" i="12"/>
  <c r="AU253" i="12"/>
  <c r="AW253" i="12"/>
  <c r="AT253" i="12"/>
  <c r="AR253" i="12"/>
  <c r="AV253" i="12"/>
  <c r="AP184" i="12"/>
  <c r="AE184" i="12" s="1"/>
  <c r="AV184" i="12"/>
  <c r="AS184" i="12"/>
  <c r="AT184" i="12"/>
  <c r="AU184" i="12"/>
  <c r="AW184" i="12"/>
  <c r="AR184" i="12"/>
  <c r="AP173" i="12"/>
  <c r="AE173" i="12" s="1"/>
  <c r="AW173" i="12"/>
  <c r="AT173" i="12"/>
  <c r="AR173" i="12"/>
  <c r="AU173" i="12"/>
  <c r="AV173" i="12"/>
  <c r="AS173" i="12"/>
  <c r="AP149" i="12"/>
  <c r="AE149" i="12" s="1"/>
  <c r="AW149" i="12"/>
  <c r="AV149" i="12"/>
  <c r="AR149" i="12"/>
  <c r="AT149" i="12"/>
  <c r="AS149" i="12"/>
  <c r="AU149" i="12"/>
  <c r="AP221" i="12"/>
  <c r="AE221" i="12" s="1"/>
  <c r="AR221" i="12"/>
  <c r="AW221" i="12"/>
  <c r="AV221" i="12"/>
  <c r="AT221" i="12"/>
  <c r="AS221" i="12"/>
  <c r="AU221" i="12"/>
  <c r="AP192" i="12"/>
  <c r="AE192" i="12" s="1"/>
  <c r="AR192" i="12"/>
  <c r="AT192" i="12"/>
  <c r="AV192" i="12"/>
  <c r="AU192" i="12"/>
  <c r="AW192" i="12"/>
  <c r="AS192" i="12"/>
  <c r="AP201" i="12"/>
  <c r="AE201" i="12" s="1"/>
  <c r="AW201" i="12"/>
  <c r="AV201" i="12"/>
  <c r="AU201" i="12"/>
  <c r="AS201" i="12"/>
  <c r="AT201" i="12"/>
  <c r="AR201" i="12"/>
  <c r="AP254" i="12"/>
  <c r="AE254" i="12" s="1"/>
  <c r="AW254" i="12"/>
  <c r="AR254" i="12"/>
  <c r="AT254" i="12"/>
  <c r="AU254" i="12"/>
  <c r="AV254" i="12"/>
  <c r="AS254" i="12"/>
  <c r="AP169" i="12"/>
  <c r="AE169" i="12" s="1"/>
  <c r="AW169" i="12"/>
  <c r="AT169" i="12"/>
  <c r="AV169" i="12"/>
  <c r="AU169" i="12"/>
  <c r="AR169" i="12"/>
  <c r="AS169" i="12"/>
  <c r="AP280" i="12"/>
  <c r="AE280" i="12" s="1"/>
  <c r="AR280" i="12"/>
  <c r="AW280" i="12"/>
  <c r="AT280" i="12"/>
  <c r="AV280" i="12"/>
  <c r="AS280" i="12"/>
  <c r="AU280" i="12"/>
  <c r="AP251" i="12"/>
  <c r="AE251" i="12" s="1"/>
  <c r="AR251" i="12"/>
  <c r="AT251" i="12"/>
  <c r="AV251" i="12"/>
  <c r="AS251" i="12"/>
  <c r="AW251" i="12"/>
  <c r="AU251" i="12"/>
  <c r="AP291" i="12"/>
  <c r="AE291" i="12" s="1"/>
  <c r="AT291" i="12"/>
  <c r="AW291" i="12"/>
  <c r="AR291" i="12"/>
  <c r="AV291" i="12"/>
  <c r="AU291" i="12"/>
  <c r="AS291" i="12"/>
  <c r="AP274" i="12"/>
  <c r="AE274" i="12" s="1"/>
  <c r="AT274" i="12"/>
  <c r="AR274" i="12"/>
  <c r="AS274" i="12"/>
  <c r="AU274" i="12"/>
  <c r="AW274" i="12"/>
  <c r="AV274" i="12"/>
  <c r="AP179" i="12"/>
  <c r="AE179" i="12" s="1"/>
  <c r="AV179" i="12"/>
  <c r="AS179" i="12"/>
  <c r="AU179" i="12"/>
  <c r="AR179" i="12"/>
  <c r="AT179" i="12"/>
  <c r="AW179" i="12"/>
  <c r="AP175" i="12"/>
  <c r="AE175" i="12" s="1"/>
  <c r="AW175" i="12"/>
  <c r="AU175" i="12"/>
  <c r="AT175" i="12"/>
  <c r="AS175" i="12"/>
  <c r="AR175" i="12"/>
  <c r="AV175" i="12"/>
  <c r="AP172" i="12"/>
  <c r="AE172" i="12" s="1"/>
  <c r="AV172" i="12"/>
  <c r="AU172" i="12"/>
  <c r="AT172" i="12"/>
  <c r="AS172" i="12"/>
  <c r="AR172" i="12"/>
  <c r="AW172" i="12"/>
  <c r="AP181" i="12"/>
  <c r="AE181" i="12" s="1"/>
  <c r="AV181" i="12"/>
  <c r="AW181" i="12"/>
  <c r="AU181" i="12"/>
  <c r="AR181" i="12"/>
  <c r="AT181" i="12"/>
  <c r="AS181" i="12"/>
  <c r="AP183" i="12"/>
  <c r="AE183" i="12" s="1"/>
  <c r="AS183" i="12"/>
  <c r="AR183" i="12"/>
  <c r="AT183" i="12"/>
  <c r="AV183" i="12"/>
  <c r="AU183" i="12"/>
  <c r="AW183" i="12"/>
  <c r="AP157" i="12"/>
  <c r="AE157" i="12" s="1"/>
  <c r="AR157" i="12"/>
  <c r="AU157" i="12"/>
  <c r="AS157" i="12"/>
  <c r="AT157" i="12"/>
  <c r="AW157" i="12"/>
  <c r="AV157" i="12"/>
  <c r="AP199" i="12"/>
  <c r="AE199" i="12" s="1"/>
  <c r="AR199" i="12"/>
  <c r="AV199" i="12"/>
  <c r="AT199" i="12"/>
  <c r="AS199" i="12"/>
  <c r="AU199" i="12"/>
  <c r="AW199" i="12"/>
  <c r="AP213" i="12"/>
  <c r="AE213" i="12" s="1"/>
  <c r="AW213" i="12"/>
  <c r="AV213" i="12"/>
  <c r="AT213" i="12"/>
  <c r="AS213" i="12"/>
  <c r="AU213" i="12"/>
  <c r="AR213" i="12"/>
  <c r="AP244" i="12"/>
  <c r="AE244" i="12" s="1"/>
  <c r="AR244" i="12"/>
  <c r="AU244" i="12"/>
  <c r="AT244" i="12"/>
  <c r="AV244" i="12"/>
  <c r="AS244" i="12"/>
  <c r="AW244" i="12"/>
  <c r="AP252" i="12"/>
  <c r="AE252" i="12" s="1"/>
  <c r="AW252" i="12"/>
  <c r="AS252" i="12"/>
  <c r="AT252" i="12"/>
  <c r="AV252" i="12"/>
  <c r="AR252" i="12"/>
  <c r="AU252" i="12"/>
  <c r="AP273" i="12"/>
  <c r="AE273" i="12" s="1"/>
  <c r="AR273" i="12"/>
  <c r="AW273" i="12"/>
  <c r="AU273" i="12"/>
  <c r="AT273" i="12"/>
  <c r="AV273" i="12"/>
  <c r="AS273" i="12"/>
  <c r="AP176" i="12"/>
  <c r="AE176" i="12" s="1"/>
  <c r="AU176" i="12"/>
  <c r="AV176" i="12"/>
  <c r="AT176" i="12"/>
  <c r="AW176" i="12"/>
  <c r="AS176" i="12"/>
  <c r="AR176" i="12"/>
  <c r="AP161" i="12"/>
  <c r="AE161" i="12" s="1"/>
  <c r="AR161" i="12"/>
  <c r="AU161" i="12"/>
  <c r="AV161" i="12"/>
  <c r="AS161" i="12"/>
  <c r="AW161" i="12"/>
  <c r="AT161" i="12"/>
  <c r="AP190" i="12"/>
  <c r="AE190" i="12" s="1"/>
  <c r="AU190" i="12"/>
  <c r="AS190" i="12"/>
  <c r="AT190" i="12"/>
  <c r="AW190" i="12"/>
  <c r="AV190" i="12"/>
  <c r="AR190" i="12"/>
  <c r="AP151" i="12"/>
  <c r="AE151" i="12" s="1"/>
  <c r="AT151" i="12"/>
  <c r="AW151" i="12"/>
  <c r="AR151" i="12"/>
  <c r="AS151" i="12"/>
  <c r="AV151" i="12"/>
  <c r="AU151" i="12"/>
  <c r="AP263" i="12"/>
  <c r="AE263" i="12" s="1"/>
  <c r="AS263" i="12"/>
  <c r="AT263" i="12"/>
  <c r="AW263" i="12"/>
  <c r="AR263" i="12"/>
  <c r="AV263" i="12"/>
  <c r="AU263" i="12"/>
  <c r="AP198" i="12"/>
  <c r="AE198" i="12" s="1"/>
  <c r="AW198" i="12"/>
  <c r="AV198" i="12"/>
  <c r="AS198" i="12"/>
  <c r="AT198" i="12"/>
  <c r="AR198" i="12"/>
  <c r="AU198" i="12"/>
  <c r="AP268" i="12"/>
  <c r="AE268" i="12" s="1"/>
  <c r="AR268" i="12"/>
  <c r="AV268" i="12"/>
  <c r="AW268" i="12"/>
  <c r="AS268" i="12"/>
  <c r="AT268" i="12"/>
  <c r="AU268" i="12"/>
  <c r="AP145" i="12"/>
  <c r="AE145" i="12" s="1"/>
  <c r="AR145" i="12"/>
  <c r="AS145" i="12"/>
  <c r="AU145" i="12"/>
  <c r="AV145" i="12"/>
  <c r="AT145" i="12"/>
  <c r="AW145" i="12"/>
  <c r="AP177" i="12"/>
  <c r="AE177" i="12" s="1"/>
  <c r="AV177" i="12"/>
  <c r="AR177" i="12"/>
  <c r="AU177" i="12"/>
  <c r="AT177" i="12"/>
  <c r="AS177" i="12"/>
  <c r="AW177" i="12"/>
  <c r="AP146" i="12"/>
  <c r="AE146" i="12" s="1"/>
  <c r="AV146" i="12"/>
  <c r="AS146" i="12"/>
  <c r="AW146" i="12"/>
  <c r="AT146" i="12"/>
  <c r="AU146" i="12"/>
  <c r="AR146" i="12"/>
  <c r="AP204" i="12"/>
  <c r="AE204" i="12" s="1"/>
  <c r="AV204" i="12"/>
  <c r="AU204" i="12"/>
  <c r="AT204" i="12"/>
  <c r="AS204" i="12"/>
  <c r="AR204" i="12"/>
  <c r="AW204" i="12"/>
  <c r="AP246" i="12"/>
  <c r="AE246" i="12" s="1"/>
  <c r="AV246" i="12"/>
  <c r="AU246" i="12"/>
  <c r="AT246" i="12"/>
  <c r="AW246" i="12"/>
  <c r="AR246" i="12"/>
  <c r="AS246" i="12"/>
  <c r="AP165" i="12"/>
  <c r="AE165" i="12" s="1"/>
  <c r="AR165" i="12"/>
  <c r="AV165" i="12"/>
  <c r="AS165" i="12"/>
  <c r="AT165" i="12"/>
  <c r="AU165" i="12"/>
  <c r="AW165" i="12"/>
  <c r="AP164" i="12"/>
  <c r="AE164" i="12" s="1"/>
  <c r="AS164" i="12"/>
  <c r="AT164" i="12"/>
  <c r="AW164" i="12"/>
  <c r="AR164" i="12"/>
  <c r="AU164" i="12"/>
  <c r="AV164" i="12"/>
  <c r="AP174" i="12"/>
  <c r="AE174" i="12" s="1"/>
  <c r="AS174" i="12"/>
  <c r="AR174" i="12"/>
  <c r="AW174" i="12"/>
  <c r="AV174" i="12"/>
  <c r="AU174" i="12"/>
  <c r="AT174" i="12"/>
  <c r="AP200" i="12"/>
  <c r="AE200" i="12" s="1"/>
  <c r="AW200" i="12"/>
  <c r="AT200" i="12"/>
  <c r="AS200" i="12"/>
  <c r="AU200" i="12"/>
  <c r="AR200" i="12"/>
  <c r="AV200" i="12"/>
  <c r="AP265" i="12"/>
  <c r="AE265" i="12" s="1"/>
  <c r="AS265" i="12"/>
  <c r="AT265" i="12"/>
  <c r="AV265" i="12"/>
  <c r="AW265" i="12"/>
  <c r="AR265" i="12"/>
  <c r="AU265" i="12"/>
  <c r="AP193" i="12"/>
  <c r="AE193" i="12" s="1"/>
  <c r="AS193" i="12"/>
  <c r="AU193" i="12"/>
  <c r="AT193" i="12"/>
  <c r="AW193" i="12"/>
  <c r="AR193" i="12"/>
  <c r="AV193" i="12"/>
  <c r="AP248" i="12"/>
  <c r="AE248" i="12" s="1"/>
  <c r="AW248" i="12"/>
  <c r="AS248" i="12"/>
  <c r="AU248" i="12"/>
  <c r="AT248" i="12"/>
  <c r="AR248" i="12"/>
  <c r="AV248" i="12"/>
  <c r="AP260" i="12"/>
  <c r="AE260" i="12" s="1"/>
  <c r="AT260" i="12"/>
  <c r="AS260" i="12"/>
  <c r="AU260" i="12"/>
  <c r="AW260" i="12"/>
  <c r="AR260" i="12"/>
  <c r="AV260" i="12"/>
  <c r="AP271" i="12"/>
  <c r="AE271" i="12" s="1"/>
  <c r="AW271" i="12"/>
  <c r="AV271" i="12"/>
  <c r="AR271" i="12"/>
  <c r="AS271" i="12"/>
  <c r="AT271" i="12"/>
  <c r="AU271" i="12"/>
  <c r="AP155" i="12"/>
  <c r="AE155" i="12" s="1"/>
  <c r="AT155" i="12"/>
  <c r="AR155" i="12"/>
  <c r="AS155" i="12"/>
  <c r="AV155" i="12"/>
  <c r="AW155" i="12"/>
  <c r="AU155" i="12"/>
  <c r="AP162" i="12"/>
  <c r="AE162" i="12" s="1"/>
  <c r="AW162" i="12"/>
  <c r="AR162" i="12"/>
  <c r="AU162" i="12"/>
  <c r="AT162" i="12"/>
  <c r="AS162" i="12"/>
  <c r="AV162" i="12"/>
  <c r="AP219" i="12"/>
  <c r="AE219" i="12" s="1"/>
  <c r="AR219" i="12"/>
  <c r="AW219" i="12"/>
  <c r="AU219" i="12"/>
  <c r="AV219" i="12"/>
  <c r="AS219" i="12"/>
  <c r="AT219" i="12"/>
  <c r="AP211" i="12"/>
  <c r="AE211" i="12" s="1"/>
  <c r="AR211" i="12"/>
  <c r="AU211" i="12"/>
  <c r="AS211" i="12"/>
  <c r="AV211" i="12"/>
  <c r="AW211" i="12"/>
  <c r="AT211" i="12"/>
  <c r="AP262" i="12"/>
  <c r="AE262" i="12" s="1"/>
  <c r="AT262" i="12"/>
  <c r="AR262" i="12"/>
  <c r="AV262" i="12"/>
  <c r="AW262" i="12"/>
  <c r="AU262" i="12"/>
  <c r="AS262" i="12"/>
  <c r="AP261" i="12"/>
  <c r="AE261" i="12" s="1"/>
  <c r="AR261" i="12"/>
  <c r="AS261" i="12"/>
  <c r="AU261" i="12"/>
  <c r="AW261" i="12"/>
  <c r="AV261" i="12"/>
  <c r="AT261" i="12"/>
  <c r="AP214" i="12"/>
  <c r="AE214" i="12" s="1"/>
  <c r="AV214" i="12"/>
  <c r="AW214" i="12"/>
  <c r="AS214" i="12"/>
  <c r="AT214" i="12"/>
  <c r="AR214" i="12"/>
  <c r="AU214" i="12"/>
  <c r="AP202" i="12"/>
  <c r="AE202" i="12" s="1"/>
  <c r="AW202" i="12"/>
  <c r="AU202" i="12"/>
  <c r="AR202" i="12"/>
  <c r="AS202" i="12"/>
  <c r="AV202" i="12"/>
  <c r="AT202" i="12"/>
  <c r="AP235" i="12"/>
  <c r="AE235" i="12" s="1"/>
  <c r="AW235" i="12"/>
  <c r="AS235" i="12"/>
  <c r="AR235" i="12"/>
  <c r="AT235" i="12"/>
  <c r="AU235" i="12"/>
  <c r="AV235" i="12"/>
  <c r="AP276" i="12"/>
  <c r="AE276" i="12" s="1"/>
  <c r="AT276" i="12"/>
  <c r="AR276" i="12"/>
  <c r="AU276" i="12"/>
  <c r="AV276" i="12"/>
  <c r="AW276" i="12"/>
  <c r="AS276" i="12"/>
  <c r="AP147" i="12"/>
  <c r="AE147" i="12" s="1"/>
  <c r="AV147" i="12"/>
  <c r="AW147" i="12"/>
  <c r="AR147" i="12"/>
  <c r="AU147" i="12"/>
  <c r="AS147" i="12"/>
  <c r="AT147" i="12"/>
  <c r="AP281" i="12"/>
  <c r="AE281" i="12" s="1"/>
  <c r="AT281" i="12"/>
  <c r="AW281" i="12"/>
  <c r="AS281" i="12"/>
  <c r="AR281" i="12"/>
  <c r="AU281" i="12"/>
  <c r="AV281" i="12"/>
  <c r="AP171" i="12"/>
  <c r="AE171" i="12" s="1"/>
  <c r="AS171" i="12"/>
  <c r="AW171" i="12"/>
  <c r="AR171" i="12"/>
  <c r="AT171" i="12"/>
  <c r="AU171" i="12"/>
  <c r="AV171" i="12"/>
  <c r="AP185" i="12"/>
  <c r="AE185" i="12" s="1"/>
  <c r="AS185" i="12"/>
  <c r="AW185" i="12"/>
  <c r="AV185" i="12"/>
  <c r="AU185" i="12"/>
  <c r="AR185" i="12"/>
  <c r="AT185" i="12"/>
  <c r="AP186" i="12"/>
  <c r="AE186" i="12" s="1"/>
  <c r="AW186" i="12"/>
  <c r="AU186" i="12"/>
  <c r="AV186" i="12"/>
  <c r="AT186" i="12"/>
  <c r="AR186" i="12"/>
  <c r="AS186" i="12"/>
  <c r="AP250" i="12"/>
  <c r="AE250" i="12" s="1"/>
  <c r="AV250" i="12"/>
  <c r="AU250" i="12"/>
  <c r="AS250" i="12"/>
  <c r="AW250" i="12"/>
  <c r="AR250" i="12"/>
  <c r="AT250" i="12"/>
  <c r="AP232" i="12"/>
  <c r="AE232" i="12" s="1"/>
  <c r="AS232" i="12"/>
  <c r="AU232" i="12"/>
  <c r="AT232" i="12"/>
  <c r="AV232" i="12"/>
  <c r="AR232" i="12"/>
  <c r="AW232" i="12"/>
  <c r="AP208" i="12"/>
  <c r="AE208" i="12" s="1"/>
  <c r="AT208" i="12"/>
  <c r="AW208" i="12"/>
  <c r="AV208" i="12"/>
  <c r="AU208" i="12"/>
  <c r="AS208" i="12"/>
  <c r="AR208" i="12"/>
  <c r="AP196" i="12"/>
  <c r="AE196" i="12" s="1"/>
  <c r="AV196" i="12"/>
  <c r="AU196" i="12"/>
  <c r="AW196" i="12"/>
  <c r="AS196" i="12"/>
  <c r="AT196" i="12"/>
  <c r="AR196" i="12"/>
  <c r="AP259" i="12"/>
  <c r="AE259" i="12" s="1"/>
  <c r="AV259" i="12"/>
  <c r="AW259" i="12"/>
  <c r="AS259" i="12"/>
  <c r="AU259" i="12"/>
  <c r="AT259" i="12"/>
  <c r="AR259" i="12"/>
  <c r="AP153" i="12"/>
  <c r="AE153" i="12" s="1"/>
  <c r="AV153" i="12"/>
  <c r="AW153" i="12"/>
  <c r="AT153" i="12"/>
  <c r="AS153" i="12"/>
  <c r="AR153" i="12"/>
  <c r="AU153" i="12"/>
  <c r="AP191" i="12"/>
  <c r="AE191" i="12" s="1"/>
  <c r="AU191" i="12"/>
  <c r="AS191" i="12"/>
  <c r="AW191" i="12"/>
  <c r="AR191" i="12"/>
  <c r="AT191" i="12"/>
  <c r="AV191" i="12"/>
  <c r="AP212" i="12"/>
  <c r="AE212" i="12" s="1"/>
  <c r="AU212" i="12"/>
  <c r="AR212" i="12"/>
  <c r="AW212" i="12"/>
  <c r="AT212" i="12"/>
  <c r="AV212" i="12"/>
  <c r="AS212" i="12"/>
  <c r="AP290" i="12"/>
  <c r="AE290" i="12" s="1"/>
  <c r="AT290" i="12"/>
  <c r="AS290" i="12"/>
  <c r="AR290" i="12"/>
  <c r="AU290" i="12"/>
  <c r="AV290" i="12"/>
  <c r="AW290" i="12"/>
  <c r="AP247" i="12"/>
  <c r="AE247" i="12" s="1"/>
  <c r="AS247" i="12"/>
  <c r="AR247" i="12"/>
  <c r="AU247" i="12"/>
  <c r="AV247" i="12"/>
  <c r="AW247" i="12"/>
  <c r="AT247" i="12"/>
  <c r="AP229" i="12"/>
  <c r="AE229" i="12" s="1"/>
  <c r="AU229" i="12"/>
  <c r="AT229" i="12"/>
  <c r="AV229" i="12"/>
  <c r="AS229" i="12"/>
  <c r="AW229" i="12"/>
  <c r="AR229" i="12"/>
  <c r="AP238" i="12"/>
  <c r="AE238" i="12" s="1"/>
  <c r="AT238" i="12"/>
  <c r="AU238" i="12"/>
  <c r="AW238" i="12"/>
  <c r="AR238" i="12"/>
  <c r="AS238" i="12"/>
  <c r="AV238" i="12"/>
  <c r="AP282" i="12"/>
  <c r="AE282" i="12" s="1"/>
  <c r="AU282" i="12"/>
  <c r="AV282" i="12"/>
  <c r="AW282" i="12"/>
  <c r="AR282" i="12"/>
  <c r="AT282" i="12"/>
  <c r="AS282" i="12"/>
  <c r="AP194" i="12"/>
  <c r="AE194" i="12" s="1"/>
  <c r="AT194" i="12"/>
  <c r="AS194" i="12"/>
  <c r="AU194" i="12"/>
  <c r="AW194" i="12"/>
  <c r="AR194" i="12"/>
  <c r="AV194" i="12"/>
  <c r="AP241" i="12"/>
  <c r="AE241" i="12" s="1"/>
  <c r="AS241" i="12"/>
  <c r="AW241" i="12"/>
  <c r="AR241" i="12"/>
  <c r="AT241" i="12"/>
  <c r="AU241" i="12"/>
  <c r="AV241" i="12"/>
  <c r="AP166" i="12"/>
  <c r="AE166" i="12" s="1"/>
  <c r="AS166" i="12"/>
  <c r="AV166" i="12"/>
  <c r="AT166" i="12"/>
  <c r="AW166" i="12"/>
  <c r="AR166" i="12"/>
  <c r="AU166" i="12"/>
  <c r="AP148" i="12"/>
  <c r="AE148" i="12" s="1"/>
  <c r="AS148" i="12"/>
  <c r="AV148" i="12"/>
  <c r="AR148" i="12"/>
  <c r="AU148" i="12"/>
  <c r="AT148" i="12"/>
  <c r="AW148" i="12"/>
  <c r="AP264" i="12"/>
  <c r="AE264" i="12" s="1"/>
  <c r="AT264" i="12"/>
  <c r="AV264" i="12"/>
  <c r="AU264" i="12"/>
  <c r="AW264" i="12"/>
  <c r="AS264" i="12"/>
  <c r="AR264" i="12"/>
  <c r="AP234" i="12"/>
  <c r="AE234" i="12" s="1"/>
  <c r="AS234" i="12"/>
  <c r="AR234" i="12"/>
  <c r="AU234" i="12"/>
  <c r="AT234" i="12"/>
  <c r="AW234" i="12"/>
  <c r="AV234" i="12"/>
  <c r="AP249" i="12"/>
  <c r="AE249" i="12" s="1"/>
  <c r="AS249" i="12"/>
  <c r="AR249" i="12"/>
  <c r="AV249" i="12"/>
  <c r="AU249" i="12"/>
  <c r="AT249" i="12"/>
  <c r="AW249" i="12"/>
  <c r="AP152" i="12"/>
  <c r="AE152" i="12" s="1"/>
  <c r="AU152" i="12"/>
  <c r="AS152" i="12"/>
  <c r="AV152" i="12"/>
  <c r="AT152" i="12"/>
  <c r="AR152" i="12"/>
  <c r="AW152" i="12"/>
  <c r="AP225" i="12"/>
  <c r="AE225" i="12" s="1"/>
  <c r="AV225" i="12"/>
  <c r="AW225" i="12"/>
  <c r="AU225" i="12"/>
  <c r="AT225" i="12"/>
  <c r="AR225" i="12"/>
  <c r="AS225" i="12"/>
  <c r="AP216" i="12"/>
  <c r="AE216" i="12" s="1"/>
  <c r="AW216" i="12"/>
  <c r="AS216" i="12"/>
  <c r="AU216" i="12"/>
  <c r="AR216" i="12"/>
  <c r="AV216" i="12"/>
  <c r="AT216" i="12"/>
  <c r="AP226" i="12"/>
  <c r="AE226" i="12" s="1"/>
  <c r="AU226" i="12"/>
  <c r="AR226" i="12"/>
  <c r="AS226" i="12"/>
  <c r="AV226" i="12"/>
  <c r="AT226" i="12"/>
  <c r="AW226" i="12"/>
  <c r="AP215" i="12"/>
  <c r="AE215" i="12" s="1"/>
  <c r="AS215" i="12"/>
  <c r="AR215" i="12"/>
  <c r="AT215" i="12"/>
  <c r="AU215" i="12"/>
  <c r="AV215" i="12"/>
  <c r="AW215" i="12"/>
  <c r="AP114" i="12"/>
  <c r="AE114" i="12" s="1"/>
  <c r="AW114" i="12"/>
  <c r="AS114" i="12"/>
  <c r="AU114" i="12"/>
  <c r="AV114" i="12"/>
  <c r="AR114" i="12"/>
  <c r="AT114" i="12"/>
  <c r="AP239" i="12"/>
  <c r="AE239" i="12" s="1"/>
  <c r="AS239" i="12"/>
  <c r="AR239" i="12"/>
  <c r="AV239" i="12"/>
  <c r="AT239" i="12"/>
  <c r="AU239" i="12"/>
  <c r="AW239" i="12"/>
  <c r="AP203" i="12"/>
  <c r="AE203" i="12" s="1"/>
  <c r="AU203" i="12"/>
  <c r="AW203" i="12"/>
  <c r="AT203" i="12"/>
  <c r="AR203" i="12"/>
  <c r="AV203" i="12"/>
  <c r="AS203" i="12"/>
  <c r="AP209" i="12"/>
  <c r="AE209" i="12" s="1"/>
  <c r="AU209" i="12"/>
  <c r="AW209" i="12"/>
  <c r="AT209" i="12"/>
  <c r="AV209" i="12"/>
  <c r="AR209" i="12"/>
  <c r="AS209" i="12"/>
  <c r="AP220" i="12"/>
  <c r="AE220" i="12" s="1"/>
  <c r="AS220" i="12"/>
  <c r="AU220" i="12"/>
  <c r="AR220" i="12"/>
  <c r="AT220" i="12"/>
  <c r="AV220" i="12"/>
  <c r="AW220" i="12"/>
  <c r="AP217" i="12"/>
  <c r="AE217" i="12" s="1"/>
  <c r="AS217" i="12"/>
  <c r="AR217" i="12"/>
  <c r="AT217" i="12"/>
  <c r="AW217" i="12"/>
  <c r="AV217" i="12"/>
  <c r="AU217" i="12"/>
  <c r="AP189" i="12"/>
  <c r="AE189" i="12" s="1"/>
  <c r="AR189" i="12"/>
  <c r="AU189" i="12"/>
  <c r="AW189" i="12"/>
  <c r="AT189" i="12"/>
  <c r="AV189" i="12"/>
  <c r="AS189" i="12"/>
  <c r="AP230" i="12"/>
  <c r="AE230" i="12" s="1"/>
  <c r="AV230" i="12"/>
  <c r="AW230" i="12"/>
  <c r="AR230" i="12"/>
  <c r="AS230" i="12"/>
  <c r="AU230" i="12"/>
  <c r="AT230" i="12"/>
  <c r="AP218" i="12"/>
  <c r="AE218" i="12" s="1"/>
  <c r="AW218" i="12"/>
  <c r="AS218" i="12"/>
  <c r="AR218" i="12"/>
  <c r="AT218" i="12"/>
  <c r="AU218" i="12"/>
  <c r="AV218" i="12"/>
  <c r="AP207" i="12"/>
  <c r="AE207" i="12" s="1"/>
  <c r="AU207" i="12"/>
  <c r="AV207" i="12"/>
  <c r="AR207" i="12"/>
  <c r="AT207" i="12"/>
  <c r="AS207" i="12"/>
  <c r="AW207" i="12"/>
  <c r="AP180" i="12"/>
  <c r="AE180" i="12" s="1"/>
  <c r="AV180" i="12"/>
  <c r="AR180" i="12"/>
  <c r="AT180" i="12"/>
  <c r="AU180" i="12"/>
  <c r="AS180" i="12"/>
  <c r="AW180" i="12"/>
  <c r="AP288" i="12"/>
  <c r="AE288" i="12" s="1"/>
  <c r="AR288" i="12"/>
  <c r="AU288" i="12"/>
  <c r="AS288" i="12"/>
  <c r="AV288" i="12"/>
  <c r="AT288" i="12"/>
  <c r="AW288" i="12"/>
  <c r="AP240" i="12"/>
  <c r="AE240" i="12" s="1"/>
  <c r="AV240" i="12"/>
  <c r="AU240" i="12"/>
  <c r="AS240" i="12"/>
  <c r="AR240" i="12"/>
  <c r="AW240" i="12"/>
  <c r="AT240" i="12"/>
  <c r="AP206" i="12"/>
  <c r="AE206" i="12" s="1"/>
  <c r="AW206" i="12"/>
  <c r="AV206" i="12"/>
  <c r="AS206" i="12"/>
  <c r="AT206" i="12"/>
  <c r="AU206" i="12"/>
  <c r="AR206" i="12"/>
  <c r="AP242" i="12"/>
  <c r="AE242" i="12" s="1"/>
  <c r="AV242" i="12"/>
  <c r="AS242" i="12"/>
  <c r="AT242" i="12"/>
  <c r="AU242" i="12"/>
  <c r="AW242" i="12"/>
  <c r="AR242" i="12"/>
  <c r="AP205" i="12"/>
  <c r="AE205" i="12" s="1"/>
  <c r="AR205" i="12"/>
  <c r="AV205" i="12"/>
  <c r="AS205" i="12"/>
  <c r="AT205" i="12"/>
  <c r="AW205" i="12"/>
  <c r="AU205" i="12"/>
  <c r="AP195" i="12"/>
  <c r="AE195" i="12" s="1"/>
  <c r="AW195" i="12"/>
  <c r="AT195" i="12"/>
  <c r="AR195" i="12"/>
  <c r="AS195" i="12"/>
  <c r="AV195" i="12"/>
  <c r="AU195" i="12"/>
  <c r="AP160" i="12"/>
  <c r="AE160" i="12" s="1"/>
  <c r="AV160" i="12"/>
  <c r="AW160" i="12"/>
  <c r="AS160" i="12"/>
  <c r="AT160" i="12"/>
  <c r="AR160" i="12"/>
  <c r="AU160" i="12"/>
  <c r="AP222" i="12"/>
  <c r="AE222" i="12" s="1"/>
  <c r="AV222" i="12"/>
  <c r="AU222" i="12"/>
  <c r="AT222" i="12"/>
  <c r="AW222" i="12"/>
  <c r="AR222" i="12"/>
  <c r="AS222" i="12"/>
  <c r="AP124" i="12"/>
  <c r="AE124" i="12" s="1"/>
  <c r="AR124" i="12"/>
  <c r="AS124" i="12"/>
  <c r="AU124" i="12"/>
  <c r="AV124" i="12"/>
  <c r="AW124" i="12"/>
  <c r="AT124" i="12"/>
  <c r="AP272" i="12"/>
  <c r="AE272" i="12" s="1"/>
  <c r="AS272" i="12"/>
  <c r="AW272" i="12"/>
  <c r="AV272" i="12"/>
  <c r="AU272" i="12"/>
  <c r="AT272" i="12"/>
  <c r="AR272" i="12"/>
  <c r="AP210" i="12"/>
  <c r="AE210" i="12" s="1"/>
  <c r="AR210" i="12"/>
  <c r="AW210" i="12"/>
  <c r="AU210" i="12"/>
  <c r="AV210" i="12"/>
  <c r="AS210" i="12"/>
  <c r="AT210" i="12"/>
  <c r="AP237" i="12"/>
  <c r="AE237" i="12" s="1"/>
  <c r="AU237" i="12"/>
  <c r="AS237" i="12"/>
  <c r="AV237" i="12"/>
  <c r="AW237" i="12"/>
  <c r="AT237" i="12"/>
  <c r="AR237" i="12"/>
  <c r="AP269" i="12"/>
  <c r="AE269" i="12" s="1"/>
  <c r="AT269" i="12"/>
  <c r="AR269" i="12"/>
  <c r="AS269" i="12"/>
  <c r="AU269" i="12"/>
  <c r="AW269" i="12"/>
  <c r="AV269" i="12"/>
  <c r="AP267" i="12"/>
  <c r="AE267" i="12" s="1"/>
  <c r="AS267" i="12"/>
  <c r="AT267" i="12"/>
  <c r="AU267" i="12"/>
  <c r="AW267" i="12"/>
  <c r="AR267" i="12"/>
  <c r="AV267" i="12"/>
  <c r="AP197" i="12"/>
  <c r="AE197" i="12" s="1"/>
  <c r="AS197" i="12"/>
  <c r="AR197" i="12"/>
  <c r="AU197" i="12"/>
  <c r="AV197" i="12"/>
  <c r="AW197" i="12"/>
  <c r="AT197" i="12"/>
  <c r="AP228" i="12"/>
  <c r="AE228" i="12" s="1"/>
  <c r="AU228" i="12"/>
  <c r="AW228" i="12"/>
  <c r="AR228" i="12"/>
  <c r="AS228" i="12"/>
  <c r="AT228" i="12"/>
  <c r="AV228" i="12"/>
  <c r="AP256" i="12"/>
  <c r="AE256" i="12" s="1"/>
  <c r="AU256" i="12"/>
  <c r="AT256" i="12"/>
  <c r="AW256" i="12"/>
  <c r="AR256" i="12"/>
  <c r="AS256" i="12"/>
  <c r="AV256" i="12"/>
  <c r="AP150" i="12"/>
  <c r="AE150" i="12" s="1"/>
  <c r="AS150" i="12"/>
  <c r="AU150" i="12"/>
  <c r="AW150" i="12"/>
  <c r="AV150" i="12"/>
  <c r="AT150" i="12"/>
  <c r="AR150" i="12"/>
  <c r="AP187" i="12"/>
  <c r="AE187" i="12" s="1"/>
  <c r="AT187" i="12"/>
  <c r="AS187" i="12"/>
  <c r="AR187" i="12"/>
  <c r="AU187" i="12"/>
  <c r="AW187" i="12"/>
  <c r="AV187" i="12"/>
  <c r="AP223" i="12"/>
  <c r="AE223" i="12" s="1"/>
  <c r="AU223" i="12"/>
  <c r="AR223" i="12"/>
  <c r="AS223" i="12"/>
  <c r="AT223" i="12"/>
  <c r="AV223" i="12"/>
  <c r="AW223" i="12"/>
  <c r="AP182" i="12"/>
  <c r="AE182" i="12" s="1"/>
  <c r="AT182" i="12"/>
  <c r="AW182" i="12"/>
  <c r="AS182" i="12"/>
  <c r="AV182" i="12"/>
  <c r="AU182" i="12"/>
  <c r="AR182" i="12"/>
  <c r="AP188" i="12"/>
  <c r="AE188" i="12" s="1"/>
  <c r="AS188" i="12"/>
  <c r="AW188" i="12"/>
  <c r="AU188" i="12"/>
  <c r="AR188" i="12"/>
  <c r="AT188" i="12"/>
  <c r="AV188" i="12"/>
  <c r="AP275" i="12"/>
  <c r="AE275" i="12" s="1"/>
  <c r="AU275" i="12"/>
  <c r="AW275" i="12"/>
  <c r="AV275" i="12"/>
  <c r="AT275" i="12"/>
  <c r="AR275" i="12"/>
  <c r="AS275" i="12"/>
  <c r="AP255" i="12"/>
  <c r="AE255" i="12" s="1"/>
  <c r="AR255" i="12"/>
  <c r="AU255" i="12"/>
  <c r="AV255" i="12"/>
  <c r="AW255" i="12"/>
  <c r="AT255" i="12"/>
  <c r="AS255" i="12"/>
  <c r="AP257" i="12"/>
  <c r="AE257" i="12" s="1"/>
  <c r="AT257" i="12"/>
  <c r="AS257" i="12"/>
  <c r="AU257" i="12"/>
  <c r="AR257" i="12"/>
  <c r="AW257" i="12"/>
  <c r="AV257" i="12"/>
  <c r="AP258" i="12"/>
  <c r="AE258" i="12" s="1"/>
  <c r="AR258" i="12"/>
  <c r="AV258" i="12"/>
  <c r="AW258" i="12"/>
  <c r="AS258" i="12"/>
  <c r="AT258" i="12"/>
  <c r="AU258" i="12"/>
  <c r="AP270" i="12"/>
  <c r="AE270" i="12" s="1"/>
  <c r="AT270" i="12"/>
  <c r="AW270" i="12"/>
  <c r="AR270" i="12"/>
  <c r="AV270" i="12"/>
  <c r="AS270" i="12"/>
  <c r="AU270" i="12"/>
  <c r="CJ24" i="12"/>
  <c r="CJ16" i="12"/>
  <c r="CJ8" i="12"/>
  <c r="CJ13" i="12"/>
  <c r="CJ23" i="12"/>
  <c r="CJ15" i="12"/>
  <c r="CJ7" i="12"/>
  <c r="CJ21" i="12"/>
  <c r="CJ19" i="12"/>
  <c r="CJ26" i="12"/>
  <c r="CJ10" i="12"/>
  <c r="CJ17" i="12"/>
  <c r="CJ22" i="12"/>
  <c r="CJ14" i="12"/>
  <c r="CJ6" i="12"/>
  <c r="CJ20" i="12"/>
  <c r="CJ12" i="12"/>
  <c r="CJ11" i="12"/>
  <c r="CJ18" i="12"/>
  <c r="CJ25" i="12"/>
  <c r="CJ9" i="12"/>
  <c r="B44" i="12" l="1"/>
  <c r="I46" i="1" s="1"/>
  <c r="B82" i="12"/>
  <c r="I84" i="1" s="1"/>
  <c r="B67" i="12"/>
  <c r="I69" i="1" s="1"/>
  <c r="B115" i="12"/>
  <c r="I117" i="1" s="1"/>
  <c r="B21" i="12"/>
  <c r="I23" i="1" s="1"/>
  <c r="B48" i="12"/>
  <c r="I50" i="1" s="1"/>
  <c r="B27" i="12"/>
  <c r="I29" i="1" s="1"/>
  <c r="B63" i="12"/>
  <c r="I65" i="1" s="1"/>
  <c r="B370" i="12"/>
  <c r="I372" i="1" s="1"/>
  <c r="B105" i="12"/>
  <c r="I107" i="1" s="1"/>
  <c r="B72" i="12"/>
  <c r="I74" i="1" s="1"/>
  <c r="I121" i="1"/>
  <c r="I319" i="1"/>
  <c r="B340" i="12"/>
  <c r="I342" i="1" s="1"/>
  <c r="B30" i="12"/>
  <c r="I32" i="1" s="1"/>
  <c r="B319" i="12"/>
  <c r="I321" i="1" s="1"/>
  <c r="B57" i="12"/>
  <c r="I59" i="1" s="1"/>
  <c r="B131" i="12"/>
  <c r="I133" i="1" s="1"/>
  <c r="B112" i="12"/>
  <c r="I114" i="1" s="1"/>
  <c r="B337" i="12"/>
  <c r="I339" i="1" s="1"/>
  <c r="B352" i="12"/>
  <c r="I354" i="1" s="1"/>
  <c r="B60" i="12"/>
  <c r="I62" i="1" s="1"/>
  <c r="B106" i="12"/>
  <c r="I108" i="1" s="1"/>
  <c r="B35" i="12"/>
  <c r="I37" i="1" s="1"/>
  <c r="B10" i="12"/>
  <c r="I12" i="1" s="1"/>
  <c r="B25" i="12"/>
  <c r="I27" i="1" s="1"/>
  <c r="B9" i="12"/>
  <c r="I11" i="1" s="1"/>
  <c r="B350" i="12"/>
  <c r="I352" i="1" s="1"/>
  <c r="B12" i="12"/>
  <c r="I14" i="1" s="1"/>
  <c r="I72" i="1"/>
  <c r="B26" i="12"/>
  <c r="I28" i="1" s="1"/>
  <c r="B294" i="12"/>
  <c r="I296" i="1" s="1"/>
  <c r="B326" i="12"/>
  <c r="I328" i="1" s="1"/>
  <c r="B135" i="12"/>
  <c r="I137" i="1" s="1"/>
  <c r="B301" i="12"/>
  <c r="I303" i="1" s="1"/>
  <c r="B139" i="12"/>
  <c r="I141" i="1" s="1"/>
  <c r="B134" i="12"/>
  <c r="I136" i="1" s="1"/>
  <c r="I76" i="1"/>
  <c r="B133" i="12"/>
  <c r="I135" i="1" s="1"/>
  <c r="I42" i="1"/>
  <c r="I56" i="1"/>
  <c r="I309" i="1"/>
  <c r="B138" i="12"/>
  <c r="I140" i="1" s="1"/>
  <c r="I54" i="1"/>
  <c r="B118" i="12"/>
  <c r="I120" i="1" s="1"/>
  <c r="B50" i="12"/>
  <c r="I52" i="1" s="1"/>
  <c r="B299" i="12"/>
  <c r="I301" i="1" s="1"/>
  <c r="I158" i="1"/>
  <c r="I305" i="1"/>
  <c r="B51" i="12"/>
  <c r="I53" i="1" s="1"/>
  <c r="B283" i="12"/>
  <c r="I285" i="1" s="1"/>
  <c r="B15" i="12"/>
  <c r="I17" i="1" s="1"/>
  <c r="B13" i="12"/>
  <c r="I15" i="1" s="1"/>
  <c r="B126" i="12"/>
  <c r="I128" i="1" s="1"/>
  <c r="B306" i="12"/>
  <c r="I308" i="1" s="1"/>
  <c r="B353" i="12"/>
  <c r="I355" i="1" s="1"/>
  <c r="B336" i="12"/>
  <c r="I338" i="1" s="1"/>
  <c r="I144" i="1"/>
  <c r="I93" i="1"/>
  <c r="I39" i="1"/>
  <c r="I370" i="1"/>
  <c r="I45" i="1"/>
  <c r="I312" i="1"/>
  <c r="I307" i="1"/>
  <c r="I109" i="1"/>
  <c r="I94" i="1"/>
  <c r="I81" i="1"/>
  <c r="I31" i="1"/>
  <c r="I294" i="1"/>
  <c r="I302" i="1"/>
  <c r="I306" i="1"/>
  <c r="I369" i="1"/>
  <c r="I146" i="1"/>
  <c r="I61" i="1"/>
  <c r="I364" i="1"/>
  <c r="I122" i="1"/>
  <c r="I55" i="1"/>
  <c r="B109" i="12"/>
  <c r="I111" i="1" s="1"/>
  <c r="B87" i="12"/>
  <c r="I89" i="1" s="1"/>
  <c r="B284" i="12"/>
  <c r="I286" i="1" s="1"/>
  <c r="I78" i="1"/>
  <c r="I24" i="1"/>
  <c r="I287" i="1"/>
  <c r="I112" i="1"/>
  <c r="I325" i="1"/>
  <c r="I281" i="1"/>
  <c r="I119" i="1"/>
  <c r="I373" i="1"/>
  <c r="I40" i="1"/>
  <c r="B333" i="12"/>
  <c r="I335" i="1" s="1"/>
  <c r="B159" i="12"/>
  <c r="I161" i="1" s="1"/>
  <c r="AD314" i="12"/>
  <c r="AD20" i="12"/>
  <c r="AD141" i="12"/>
  <c r="AH51" i="12"/>
  <c r="AD308" i="12"/>
  <c r="AD309" i="12"/>
  <c r="AD45" i="12"/>
  <c r="AH22" i="12"/>
  <c r="AD338" i="12"/>
  <c r="AD73" i="12"/>
  <c r="AD286" i="12"/>
  <c r="AD346" i="12"/>
  <c r="AD49" i="12"/>
  <c r="AD334" i="12"/>
  <c r="AD160" i="12"/>
  <c r="AD217" i="12"/>
  <c r="AD216" i="12"/>
  <c r="AD152" i="12"/>
  <c r="AD183" i="12"/>
  <c r="AD280" i="12"/>
  <c r="AD56" i="12"/>
  <c r="AD349" i="12"/>
  <c r="AD316" i="12"/>
  <c r="AD237" i="12"/>
  <c r="AD206" i="12"/>
  <c r="AD225" i="12"/>
  <c r="AD153" i="12"/>
  <c r="AD162" i="12"/>
  <c r="AD163" i="12"/>
  <c r="AD236" i="12"/>
  <c r="AD125" i="12"/>
  <c r="AD24" i="12"/>
  <c r="AD342" i="12"/>
  <c r="AD137" i="12"/>
  <c r="AD104" i="12"/>
  <c r="AD361" i="12"/>
  <c r="AD345" i="12"/>
  <c r="AD228" i="12"/>
  <c r="AD114" i="12"/>
  <c r="AD166" i="12"/>
  <c r="AD238" i="12"/>
  <c r="AD247" i="12"/>
  <c r="AD232" i="12"/>
  <c r="AD155" i="12"/>
  <c r="AD200" i="12"/>
  <c r="AD204" i="12"/>
  <c r="AD244" i="12"/>
  <c r="AD199" i="12"/>
  <c r="AD221" i="12"/>
  <c r="AD149" i="12"/>
  <c r="AD95" i="12"/>
  <c r="AD341" i="12"/>
  <c r="AD23" i="12"/>
  <c r="AD121" i="12"/>
  <c r="AD100" i="12"/>
  <c r="AD99" i="12"/>
  <c r="AD329" i="12"/>
  <c r="AD65" i="12"/>
  <c r="AD113" i="12"/>
  <c r="AD116" i="12"/>
  <c r="AD358" i="12"/>
  <c r="AD328" i="12"/>
  <c r="AD32" i="12"/>
  <c r="AD363" i="12"/>
  <c r="AD150" i="12"/>
  <c r="AD261" i="12"/>
  <c r="AD265" i="12"/>
  <c r="AD190" i="12"/>
  <c r="AD173" i="12"/>
  <c r="AD136" i="12"/>
  <c r="AD8" i="12"/>
  <c r="AD293" i="12"/>
  <c r="AD182" i="12"/>
  <c r="AD195" i="12"/>
  <c r="AD240" i="12"/>
  <c r="AD146" i="12"/>
  <c r="AD175" i="12"/>
  <c r="AD184" i="12"/>
  <c r="AD64" i="12"/>
  <c r="AD132" i="12"/>
  <c r="AD312" i="12"/>
  <c r="AD90" i="12"/>
  <c r="AD257" i="12"/>
  <c r="AD256" i="12"/>
  <c r="AD197" i="12"/>
  <c r="AD205" i="12"/>
  <c r="AD242" i="12"/>
  <c r="AD203" i="12"/>
  <c r="AD148" i="12"/>
  <c r="AD281" i="12"/>
  <c r="AD276" i="12"/>
  <c r="AD214" i="12"/>
  <c r="AD271" i="12"/>
  <c r="AD174" i="12"/>
  <c r="AD165" i="12"/>
  <c r="AD246" i="12"/>
  <c r="AD273" i="12"/>
  <c r="AD252" i="12"/>
  <c r="AD213" i="12"/>
  <c r="AD254" i="12"/>
  <c r="AD192" i="12"/>
  <c r="AD253" i="12"/>
  <c r="AD224" i="12"/>
  <c r="AD277" i="12"/>
  <c r="AD170" i="12"/>
  <c r="AD233" i="12"/>
  <c r="AD231" i="12"/>
  <c r="AD295" i="12"/>
  <c r="AD339" i="12"/>
  <c r="AD108" i="12"/>
  <c r="AD327" i="12"/>
  <c r="AD318" i="12"/>
  <c r="AD129" i="12"/>
  <c r="AD84" i="12"/>
  <c r="AD97" i="12"/>
  <c r="AD311" i="12"/>
  <c r="AD93" i="12"/>
  <c r="AD313" i="12"/>
  <c r="AD344" i="12"/>
  <c r="AD75" i="12"/>
  <c r="AD260" i="12"/>
  <c r="AD169" i="12"/>
  <c r="AD234" i="12"/>
  <c r="AD186" i="12"/>
  <c r="AD243" i="12"/>
  <c r="AD130" i="12"/>
  <c r="AD275" i="12"/>
  <c r="AD230" i="12"/>
  <c r="AD239" i="12"/>
  <c r="AD264" i="12"/>
  <c r="AD194" i="12"/>
  <c r="AD229" i="12"/>
  <c r="AD208" i="12"/>
  <c r="AD250" i="12"/>
  <c r="AD171" i="12"/>
  <c r="AD219" i="12"/>
  <c r="AD193" i="12"/>
  <c r="AD145" i="12"/>
  <c r="AD198" i="12"/>
  <c r="AD315" i="12"/>
  <c r="AD28" i="12"/>
  <c r="AD19" i="12"/>
  <c r="AD158" i="12"/>
  <c r="AD289" i="12"/>
  <c r="AD320" i="12"/>
  <c r="AD61" i="12"/>
  <c r="AD81" i="12"/>
  <c r="AD42" i="12"/>
  <c r="AD16" i="12"/>
  <c r="AD94" i="12"/>
  <c r="AD127" i="12"/>
  <c r="AD101" i="12"/>
  <c r="AD69" i="12"/>
  <c r="AD11" i="12"/>
  <c r="AD58" i="12"/>
  <c r="AD36" i="12"/>
  <c r="AD255" i="12"/>
  <c r="AD187" i="12"/>
  <c r="AD124" i="12"/>
  <c r="AD288" i="12"/>
  <c r="AD207" i="12"/>
  <c r="AD220" i="12"/>
  <c r="AD209" i="12"/>
  <c r="AD249" i="12"/>
  <c r="AD241" i="12"/>
  <c r="AD191" i="12"/>
  <c r="AD211" i="12"/>
  <c r="AD248" i="12"/>
  <c r="AD268" i="12"/>
  <c r="AD157" i="12"/>
  <c r="AD179" i="12"/>
  <c r="AD201" i="12"/>
  <c r="AD227" i="12"/>
  <c r="AD154" i="12"/>
  <c r="AH82" i="12"/>
  <c r="AD122" i="12"/>
  <c r="AD62" i="12"/>
  <c r="AD356" i="12"/>
  <c r="AD321" i="12"/>
  <c r="AD355" i="12"/>
  <c r="AD46" i="12"/>
  <c r="AD96" i="12"/>
  <c r="AD178" i="12"/>
  <c r="AD335" i="12"/>
  <c r="AD17" i="12"/>
  <c r="AD39" i="12"/>
  <c r="AD123" i="12"/>
  <c r="AD41" i="12"/>
  <c r="AD360" i="12"/>
  <c r="AD168" i="12"/>
  <c r="AD83" i="12"/>
  <c r="AD143" i="12"/>
  <c r="AD68" i="12"/>
  <c r="AD270" i="12"/>
  <c r="AD223" i="12"/>
  <c r="AD269" i="12"/>
  <c r="AD210" i="12"/>
  <c r="AD272" i="12"/>
  <c r="AD222" i="12"/>
  <c r="AD180" i="12"/>
  <c r="AD189" i="12"/>
  <c r="AD282" i="12"/>
  <c r="AD212" i="12"/>
  <c r="AD196" i="12"/>
  <c r="AD147" i="12"/>
  <c r="AD262" i="12"/>
  <c r="AD151" i="12"/>
  <c r="AD161" i="12"/>
  <c r="AD176" i="12"/>
  <c r="AD172" i="12"/>
  <c r="AD274" i="12"/>
  <c r="AD266" i="12"/>
  <c r="AH107" i="12"/>
  <c r="AD98" i="12"/>
  <c r="AD102" i="12"/>
  <c r="AD80" i="12"/>
  <c r="AD297" i="12"/>
  <c r="AD47" i="12"/>
  <c r="AD359" i="12"/>
  <c r="AD88" i="12"/>
  <c r="AD325" i="12"/>
  <c r="AD128" i="12"/>
  <c r="AD296" i="12"/>
  <c r="AD332" i="12"/>
  <c r="AD278" i="12"/>
  <c r="AD55" i="12"/>
  <c r="AD78" i="12"/>
  <c r="AD18" i="12"/>
  <c r="AD66" i="12"/>
  <c r="AD369" i="12"/>
  <c r="AD324" i="12"/>
  <c r="AD357" i="12"/>
  <c r="AD365" i="12"/>
  <c r="AD331" i="12"/>
  <c r="AD347" i="12"/>
  <c r="AD34" i="12"/>
  <c r="AD330" i="12"/>
  <c r="AD322" i="12"/>
  <c r="AD31" i="12"/>
  <c r="AD103" i="12"/>
  <c r="AD89" i="12"/>
  <c r="AD258" i="12"/>
  <c r="AD188" i="12"/>
  <c r="AD267" i="12"/>
  <c r="AD218" i="12"/>
  <c r="AD215" i="12"/>
  <c r="AD226" i="12"/>
  <c r="AD290" i="12"/>
  <c r="AD259" i="12"/>
  <c r="AD185" i="12"/>
  <c r="AD235" i="12"/>
  <c r="AD202" i="12"/>
  <c r="AD164" i="12"/>
  <c r="AD177" i="12"/>
  <c r="AD263" i="12"/>
  <c r="AD181" i="12"/>
  <c r="AD291" i="12"/>
  <c r="AD251" i="12"/>
  <c r="AD245" i="12"/>
  <c r="AD348" i="12"/>
  <c r="AD33" i="12"/>
  <c r="AD302" i="12"/>
  <c r="AD287" i="12"/>
  <c r="AD71" i="12"/>
  <c r="AD111" i="12"/>
  <c r="AD167" i="12"/>
  <c r="AD86" i="12"/>
  <c r="AD343" i="12"/>
  <c r="AD140" i="12"/>
  <c r="AD364" i="12"/>
  <c r="AD77" i="12"/>
  <c r="AD351" i="12"/>
  <c r="AD298" i="12"/>
  <c r="AD354" i="12"/>
  <c r="AD366" i="12"/>
  <c r="AD85" i="12"/>
  <c r="AH70" i="12"/>
  <c r="AH133" i="12"/>
  <c r="AH131" i="12"/>
  <c r="AH87" i="12"/>
  <c r="AH371" i="12"/>
  <c r="AH292" i="12"/>
  <c r="AH301" i="12"/>
  <c r="AH76" i="12"/>
  <c r="AH106" i="12"/>
  <c r="AH285" i="12"/>
  <c r="AH310" i="12"/>
  <c r="AH53" i="12"/>
  <c r="AH63" i="12"/>
  <c r="AH92" i="12"/>
  <c r="AH156" i="12"/>
  <c r="AH353" i="12"/>
  <c r="AH50" i="12"/>
  <c r="AH13" i="12"/>
  <c r="AH57" i="12"/>
  <c r="AH38" i="12"/>
  <c r="AH294" i="12"/>
  <c r="AH54" i="12"/>
  <c r="AH43" i="12"/>
  <c r="AH110" i="12"/>
  <c r="AH112" i="12"/>
  <c r="AH25" i="12"/>
  <c r="AH67" i="12"/>
  <c r="AH118" i="12"/>
  <c r="AH139" i="12"/>
  <c r="AH35" i="12"/>
  <c r="AH306" i="12"/>
  <c r="AH323" i="12"/>
  <c r="AH115" i="12"/>
  <c r="AH79" i="12"/>
  <c r="AH144" i="12"/>
  <c r="AH326" i="12"/>
  <c r="AH305" i="12"/>
  <c r="AH109" i="12"/>
  <c r="AH74" i="12"/>
  <c r="AH12" i="12"/>
  <c r="AH350" i="12"/>
  <c r="AH48" i="12"/>
  <c r="AH105" i="12"/>
  <c r="AH120" i="12"/>
  <c r="AH40" i="12"/>
  <c r="AH27" i="12"/>
  <c r="AH30" i="12"/>
  <c r="AH10" i="12"/>
  <c r="AH138" i="12"/>
  <c r="AH119" i="12"/>
  <c r="AH362" i="12"/>
  <c r="AH29" i="12"/>
  <c r="AH370" i="12"/>
  <c r="AH283" i="12"/>
  <c r="AH336" i="12"/>
  <c r="AH52" i="12"/>
  <c r="AH135" i="12"/>
  <c r="AH26" i="12"/>
  <c r="AH142" i="12"/>
  <c r="AH284" i="12"/>
  <c r="AH340" i="12"/>
  <c r="AH60" i="12"/>
  <c r="AV14" i="12"/>
  <c r="AS14" i="12"/>
  <c r="AH307" i="12"/>
  <c r="AR14" i="12"/>
  <c r="AH304" i="12"/>
  <c r="AW14" i="12"/>
  <c r="AT14" i="12"/>
  <c r="AH117" i="12"/>
  <c r="AH299" i="12"/>
  <c r="AU14" i="12"/>
  <c r="AH44" i="12"/>
  <c r="AH367" i="12"/>
  <c r="AH317" i="12"/>
  <c r="AH303" i="12"/>
  <c r="AH72" i="12"/>
  <c r="AH91" i="12"/>
  <c r="AH159" i="12"/>
  <c r="AH37" i="12"/>
  <c r="AH319" i="12"/>
  <c r="AH134" i="12"/>
  <c r="AH337" i="12"/>
  <c r="AH279" i="12"/>
  <c r="AH368" i="12"/>
  <c r="AH352" i="12"/>
  <c r="AH333" i="12"/>
  <c r="AH300" i="12"/>
  <c r="AH126" i="12"/>
  <c r="P368" i="12"/>
  <c r="P360" i="12"/>
  <c r="P352" i="12"/>
  <c r="P344" i="12"/>
  <c r="P336" i="12"/>
  <c r="P328" i="12"/>
  <c r="P320" i="12"/>
  <c r="P312" i="12"/>
  <c r="P370" i="12"/>
  <c r="P362" i="12"/>
  <c r="P354" i="12"/>
  <c r="P346" i="12"/>
  <c r="P338" i="12"/>
  <c r="P330" i="12"/>
  <c r="P322" i="12"/>
  <c r="P314" i="12"/>
  <c r="P306" i="12"/>
  <c r="P298" i="12"/>
  <c r="P290" i="12"/>
  <c r="P363" i="12"/>
  <c r="P357" i="12"/>
  <c r="P351" i="12"/>
  <c r="P331" i="12"/>
  <c r="P325" i="12"/>
  <c r="P319" i="12"/>
  <c r="P304" i="12"/>
  <c r="P300" i="12"/>
  <c r="P287" i="12"/>
  <c r="P283" i="12"/>
  <c r="P275" i="12"/>
  <c r="P267" i="12"/>
  <c r="P259" i="12"/>
  <c r="P251" i="12"/>
  <c r="P243" i="12"/>
  <c r="P235" i="12"/>
  <c r="P227" i="12"/>
  <c r="P219" i="12"/>
  <c r="P211" i="12"/>
  <c r="P203" i="12"/>
  <c r="P195" i="12"/>
  <c r="P187" i="12"/>
  <c r="P179" i="12"/>
  <c r="P171" i="12"/>
  <c r="P163" i="12"/>
  <c r="P155" i="12"/>
  <c r="P147" i="12"/>
  <c r="P139" i="12"/>
  <c r="P131" i="12"/>
  <c r="P123" i="12"/>
  <c r="P364" i="12"/>
  <c r="P361" i="12"/>
  <c r="P358" i="12"/>
  <c r="P332" i="12"/>
  <c r="P329" i="12"/>
  <c r="P326" i="12"/>
  <c r="P297" i="12"/>
  <c r="P293" i="12"/>
  <c r="P278" i="12"/>
  <c r="P270" i="12"/>
  <c r="P262" i="12"/>
  <c r="P254" i="12"/>
  <c r="P246" i="12"/>
  <c r="P238" i="12"/>
  <c r="P230" i="12"/>
  <c r="P222" i="12"/>
  <c r="P214" i="12"/>
  <c r="P206" i="12"/>
  <c r="P198" i="12"/>
  <c r="P190" i="12"/>
  <c r="P182" i="12"/>
  <c r="P174" i="12"/>
  <c r="P166" i="12"/>
  <c r="P158" i="12"/>
  <c r="P150" i="12"/>
  <c r="P142" i="12"/>
  <c r="P134" i="12"/>
  <c r="P126" i="12"/>
  <c r="P340" i="12"/>
  <c r="P334" i="12"/>
  <c r="P302" i="12"/>
  <c r="P263" i="12"/>
  <c r="P260" i="12"/>
  <c r="P257" i="12"/>
  <c r="P231" i="12"/>
  <c r="P228" i="12"/>
  <c r="P225" i="12"/>
  <c r="P199" i="12"/>
  <c r="P196" i="12"/>
  <c r="P193" i="12"/>
  <c r="P167" i="12"/>
  <c r="P164" i="12"/>
  <c r="P161" i="12"/>
  <c r="P135" i="12"/>
  <c r="P132" i="12"/>
  <c r="P129" i="12"/>
  <c r="P119" i="12"/>
  <c r="P111" i="12"/>
  <c r="P103" i="12"/>
  <c r="P95" i="12"/>
  <c r="P87" i="12"/>
  <c r="P79" i="12"/>
  <c r="P71" i="12"/>
  <c r="P63" i="12"/>
  <c r="P55" i="12"/>
  <c r="P47" i="12"/>
  <c r="P39" i="12"/>
  <c r="P31" i="12"/>
  <c r="P23" i="12"/>
  <c r="P15" i="12"/>
  <c r="P7" i="12"/>
  <c r="P356" i="12"/>
  <c r="P350" i="12"/>
  <c r="P348" i="12"/>
  <c r="P342" i="12"/>
  <c r="P295" i="12"/>
  <c r="P288" i="12"/>
  <c r="P272" i="12"/>
  <c r="P269" i="12"/>
  <c r="P266" i="12"/>
  <c r="P240" i="12"/>
  <c r="P237" i="12"/>
  <c r="P234" i="12"/>
  <c r="P208" i="12"/>
  <c r="P205" i="12"/>
  <c r="P202" i="12"/>
  <c r="P176" i="12"/>
  <c r="P173" i="12"/>
  <c r="P170" i="12"/>
  <c r="P144" i="12"/>
  <c r="P141" i="12"/>
  <c r="P138" i="12"/>
  <c r="P120" i="12"/>
  <c r="P112" i="12"/>
  <c r="P104" i="12"/>
  <c r="P96" i="12"/>
  <c r="P88" i="12"/>
  <c r="P80" i="12"/>
  <c r="P72" i="12"/>
  <c r="P64" i="12"/>
  <c r="P56" i="12"/>
  <c r="P48" i="12"/>
  <c r="P40" i="12"/>
  <c r="P32" i="12"/>
  <c r="P24" i="12"/>
  <c r="P16" i="12"/>
  <c r="P8" i="12"/>
  <c r="P367" i="12"/>
  <c r="P359" i="12"/>
  <c r="P337" i="12"/>
  <c r="P315" i="12"/>
  <c r="P307" i="12"/>
  <c r="P286" i="12"/>
  <c r="P255" i="12"/>
  <c r="P249" i="12"/>
  <c r="P247" i="12"/>
  <c r="P241" i="12"/>
  <c r="P239" i="12"/>
  <c r="P233" i="12"/>
  <c r="P188" i="12"/>
  <c r="P180" i="12"/>
  <c r="P172" i="12"/>
  <c r="P127" i="12"/>
  <c r="P121" i="12"/>
  <c r="P115" i="12"/>
  <c r="P109" i="12"/>
  <c r="P89" i="12"/>
  <c r="P83" i="12"/>
  <c r="P77" i="12"/>
  <c r="P57" i="12"/>
  <c r="P51" i="12"/>
  <c r="P45" i="12"/>
  <c r="P25" i="12"/>
  <c r="P19" i="12"/>
  <c r="P13" i="12"/>
  <c r="P309" i="12"/>
  <c r="P279" i="12"/>
  <c r="P273" i="12"/>
  <c r="P271" i="12"/>
  <c r="P265" i="12"/>
  <c r="P212" i="12"/>
  <c r="P204" i="12"/>
  <c r="P153" i="12"/>
  <c r="P151" i="12"/>
  <c r="P145" i="12"/>
  <c r="P143" i="12"/>
  <c r="P137" i="12"/>
  <c r="P113" i="12"/>
  <c r="P107" i="12"/>
  <c r="P101" i="12"/>
  <c r="P81" i="12"/>
  <c r="P75" i="12"/>
  <c r="P69" i="12"/>
  <c r="P49" i="12"/>
  <c r="P43" i="12"/>
  <c r="P17" i="12"/>
  <c r="P355" i="12"/>
  <c r="P317" i="12"/>
  <c r="P277" i="12"/>
  <c r="P232" i="12"/>
  <c r="P226" i="12"/>
  <c r="P224" i="12"/>
  <c r="P218" i="12"/>
  <c r="P216" i="12"/>
  <c r="P165" i="12"/>
  <c r="P157" i="12"/>
  <c r="P116" i="12"/>
  <c r="P58" i="12"/>
  <c r="P52" i="12"/>
  <c r="P26" i="12"/>
  <c r="P20" i="12"/>
  <c r="P353" i="12"/>
  <c r="P345" i="12"/>
  <c r="P323" i="12"/>
  <c r="P318" i="12"/>
  <c r="P310" i="12"/>
  <c r="P261" i="12"/>
  <c r="P253" i="12"/>
  <c r="P245" i="12"/>
  <c r="P200" i="12"/>
  <c r="P194" i="12"/>
  <c r="P192" i="12"/>
  <c r="P186" i="12"/>
  <c r="P184" i="12"/>
  <c r="P178" i="12"/>
  <c r="P133" i="12"/>
  <c r="P125" i="12"/>
  <c r="P118" i="12"/>
  <c r="P98" i="12"/>
  <c r="P92" i="12"/>
  <c r="P86" i="12"/>
  <c r="P66" i="12"/>
  <c r="P60" i="12"/>
  <c r="P54" i="12"/>
  <c r="P34" i="12"/>
  <c r="P28" i="12"/>
  <c r="P22" i="12"/>
  <c r="P369" i="12"/>
  <c r="P366" i="12"/>
  <c r="P347" i="12"/>
  <c r="P339" i="12"/>
  <c r="P281" i="12"/>
  <c r="P220" i="12"/>
  <c r="P159" i="12"/>
  <c r="P37" i="12"/>
  <c r="P11" i="12"/>
  <c r="P210" i="12"/>
  <c r="P149" i="12"/>
  <c r="P110" i="12"/>
  <c r="P90" i="12"/>
  <c r="P84" i="12"/>
  <c r="P78" i="12"/>
  <c r="P46" i="12"/>
  <c r="P14" i="12"/>
  <c r="P371" i="12"/>
  <c r="P341" i="12"/>
  <c r="P333" i="12"/>
  <c r="P299" i="12"/>
  <c r="P292" i="12"/>
  <c r="P285" i="12"/>
  <c r="P252" i="12"/>
  <c r="P244" i="12"/>
  <c r="P236" i="12"/>
  <c r="P191" i="12"/>
  <c r="P185" i="12"/>
  <c r="P183" i="12"/>
  <c r="P177" i="12"/>
  <c r="P175" i="12"/>
  <c r="P169" i="12"/>
  <c r="P124" i="12"/>
  <c r="P105" i="12"/>
  <c r="P99" i="12"/>
  <c r="P93" i="12"/>
  <c r="P73" i="12"/>
  <c r="P67" i="12"/>
  <c r="P61" i="12"/>
  <c r="P280" i="12"/>
  <c r="P209" i="12"/>
  <c r="P122" i="12"/>
  <c r="P106" i="12"/>
  <c r="P94" i="12"/>
  <c r="P65" i="12"/>
  <c r="P53" i="12"/>
  <c r="P38" i="12"/>
  <c r="P303" i="12"/>
  <c r="P291" i="12"/>
  <c r="P274" i="12"/>
  <c r="P268" i="12"/>
  <c r="P197" i="12"/>
  <c r="P181" i="12"/>
  <c r="P160" i="12"/>
  <c r="P97" i="12"/>
  <c r="P324" i="12"/>
  <c r="P296" i="12"/>
  <c r="P284" i="12"/>
  <c r="P256" i="12"/>
  <c r="P154" i="12"/>
  <c r="P148" i="12"/>
  <c r="P117" i="12"/>
  <c r="P76" i="12"/>
  <c r="P10" i="12"/>
  <c r="P316" i="12"/>
  <c r="P308" i="12"/>
  <c r="P301" i="12"/>
  <c r="P289" i="12"/>
  <c r="P250" i="12"/>
  <c r="P229" i="12"/>
  <c r="P223" i="12"/>
  <c r="P213" i="12"/>
  <c r="P207" i="12"/>
  <c r="P136" i="12"/>
  <c r="P108" i="12"/>
  <c r="P248" i="12"/>
  <c r="P162" i="12"/>
  <c r="P140" i="12"/>
  <c r="P35" i="12"/>
  <c r="P27" i="12"/>
  <c r="P305" i="12"/>
  <c r="P258" i="12"/>
  <c r="P215" i="12"/>
  <c r="P128" i="12"/>
  <c r="P102" i="12"/>
  <c r="P70" i="12"/>
  <c r="P59" i="12"/>
  <c r="P18" i="12"/>
  <c r="P201" i="12"/>
  <c r="P100" i="12"/>
  <c r="P82" i="12"/>
  <c r="P44" i="12"/>
  <c r="P36" i="12"/>
  <c r="P9" i="12"/>
  <c r="P343" i="12"/>
  <c r="P276" i="12"/>
  <c r="P189" i="12"/>
  <c r="P168" i="12"/>
  <c r="P91" i="12"/>
  <c r="P85" i="12"/>
  <c r="P42" i="12"/>
  <c r="P30" i="12"/>
  <c r="P221" i="12"/>
  <c r="P114" i="12"/>
  <c r="P217" i="12"/>
  <c r="P130" i="12"/>
  <c r="P62" i="12"/>
  <c r="P50" i="12"/>
  <c r="P349" i="12"/>
  <c r="P335" i="12"/>
  <c r="P321" i="12"/>
  <c r="P282" i="12"/>
  <c r="P152" i="12"/>
  <c r="P327" i="12"/>
  <c r="P313" i="12"/>
  <c r="P264" i="12"/>
  <c r="P156" i="12"/>
  <c r="P146" i="12"/>
  <c r="P74" i="12"/>
  <c r="P68" i="12"/>
  <c r="P41" i="12"/>
  <c r="P33" i="12"/>
  <c r="P29" i="12"/>
  <c r="P21" i="12"/>
  <c r="P311" i="12"/>
  <c r="P242" i="12"/>
  <c r="P12" i="12"/>
  <c r="P365" i="12"/>
  <c r="P294" i="12"/>
  <c r="N366" i="12"/>
  <c r="N358" i="12"/>
  <c r="N350" i="12"/>
  <c r="N342" i="12"/>
  <c r="N334" i="12"/>
  <c r="N326" i="12"/>
  <c r="N318" i="12"/>
  <c r="N310" i="12"/>
  <c r="N368" i="12"/>
  <c r="N360" i="12"/>
  <c r="N352" i="12"/>
  <c r="N344" i="12"/>
  <c r="N336" i="12"/>
  <c r="N328" i="12"/>
  <c r="N320" i="12"/>
  <c r="N312" i="12"/>
  <c r="N304" i="12"/>
  <c r="N296" i="12"/>
  <c r="N288" i="12"/>
  <c r="N371" i="12"/>
  <c r="N365" i="12"/>
  <c r="N345" i="12"/>
  <c r="N339" i="12"/>
  <c r="N333" i="12"/>
  <c r="N313" i="12"/>
  <c r="N307" i="12"/>
  <c r="N303" i="12"/>
  <c r="N299" i="12"/>
  <c r="N286" i="12"/>
  <c r="N281" i="12"/>
  <c r="N273" i="12"/>
  <c r="N265" i="12"/>
  <c r="N257" i="12"/>
  <c r="N249" i="12"/>
  <c r="N241" i="12"/>
  <c r="N233" i="12"/>
  <c r="N225" i="12"/>
  <c r="N217" i="12"/>
  <c r="N209" i="12"/>
  <c r="N201" i="12"/>
  <c r="N193" i="12"/>
  <c r="N185" i="12"/>
  <c r="N177" i="12"/>
  <c r="N169" i="12"/>
  <c r="N161" i="12"/>
  <c r="N153" i="12"/>
  <c r="N145" i="12"/>
  <c r="N137" i="12"/>
  <c r="N129" i="12"/>
  <c r="N346" i="12"/>
  <c r="N343" i="12"/>
  <c r="N340" i="12"/>
  <c r="N314" i="12"/>
  <c r="N311" i="12"/>
  <c r="N308" i="12"/>
  <c r="N305" i="12"/>
  <c r="N292" i="12"/>
  <c r="N276" i="12"/>
  <c r="N268" i="12"/>
  <c r="N260" i="12"/>
  <c r="N252" i="12"/>
  <c r="N244" i="12"/>
  <c r="N236" i="12"/>
  <c r="N228" i="12"/>
  <c r="N220" i="12"/>
  <c r="N212" i="12"/>
  <c r="N204" i="12"/>
  <c r="N196" i="12"/>
  <c r="N188" i="12"/>
  <c r="N180" i="12"/>
  <c r="N172" i="12"/>
  <c r="N164" i="12"/>
  <c r="N156" i="12"/>
  <c r="N148" i="12"/>
  <c r="N140" i="12"/>
  <c r="N132" i="12"/>
  <c r="N124" i="12"/>
  <c r="N322" i="12"/>
  <c r="N316" i="12"/>
  <c r="N297" i="12"/>
  <c r="N285" i="12"/>
  <c r="N277" i="12"/>
  <c r="N274" i="12"/>
  <c r="N271" i="12"/>
  <c r="N245" i="12"/>
  <c r="N242" i="12"/>
  <c r="N239" i="12"/>
  <c r="N213" i="12"/>
  <c r="N210" i="12"/>
  <c r="N207" i="12"/>
  <c r="N181" i="12"/>
  <c r="N178" i="12"/>
  <c r="N175" i="12"/>
  <c r="N149" i="12"/>
  <c r="N146" i="12"/>
  <c r="N143" i="12"/>
  <c r="N117" i="12"/>
  <c r="N109" i="12"/>
  <c r="N101" i="12"/>
  <c r="N93" i="12"/>
  <c r="N85" i="12"/>
  <c r="N77" i="12"/>
  <c r="N69" i="12"/>
  <c r="N61" i="12"/>
  <c r="N53" i="12"/>
  <c r="N45" i="12"/>
  <c r="N37" i="12"/>
  <c r="N29" i="12"/>
  <c r="N21" i="12"/>
  <c r="N13" i="12"/>
  <c r="N338" i="12"/>
  <c r="N332" i="12"/>
  <c r="N330" i="12"/>
  <c r="N324" i="12"/>
  <c r="N290" i="12"/>
  <c r="N283" i="12"/>
  <c r="N280" i="12"/>
  <c r="N254" i="12"/>
  <c r="N251" i="12"/>
  <c r="N248" i="12"/>
  <c r="N222" i="12"/>
  <c r="N219" i="12"/>
  <c r="N216" i="12"/>
  <c r="N190" i="12"/>
  <c r="N187" i="12"/>
  <c r="N184" i="12"/>
  <c r="N158" i="12"/>
  <c r="N155" i="12"/>
  <c r="N152" i="12"/>
  <c r="N126" i="12"/>
  <c r="N123" i="12"/>
  <c r="N118" i="12"/>
  <c r="N110" i="12"/>
  <c r="N102" i="12"/>
  <c r="N94" i="12"/>
  <c r="N86" i="12"/>
  <c r="N78" i="12"/>
  <c r="N70" i="12"/>
  <c r="N62" i="12"/>
  <c r="N54" i="12"/>
  <c r="N46" i="12"/>
  <c r="N38" i="12"/>
  <c r="N30" i="12"/>
  <c r="N22" i="12"/>
  <c r="N14" i="12"/>
  <c r="N351" i="12"/>
  <c r="N348" i="12"/>
  <c r="N329" i="12"/>
  <c r="N321" i="12"/>
  <c r="N298" i="12"/>
  <c r="N291" i="12"/>
  <c r="N284" i="12"/>
  <c r="N282" i="12"/>
  <c r="N237" i="12"/>
  <c r="N231" i="12"/>
  <c r="N229" i="12"/>
  <c r="N223" i="12"/>
  <c r="N221" i="12"/>
  <c r="N215" i="12"/>
  <c r="N170" i="12"/>
  <c r="N162" i="12"/>
  <c r="N154" i="12"/>
  <c r="N103" i="12"/>
  <c r="N97" i="12"/>
  <c r="N91" i="12"/>
  <c r="N71" i="12"/>
  <c r="N65" i="12"/>
  <c r="N59" i="12"/>
  <c r="N39" i="12"/>
  <c r="N33" i="12"/>
  <c r="N27" i="12"/>
  <c r="N7" i="12"/>
  <c r="N269" i="12"/>
  <c r="N263" i="12"/>
  <c r="N255" i="12"/>
  <c r="N253" i="12"/>
  <c r="N247" i="12"/>
  <c r="N202" i="12"/>
  <c r="N194" i="12"/>
  <c r="N186" i="12"/>
  <c r="N141" i="12"/>
  <c r="N135" i="12"/>
  <c r="N133" i="12"/>
  <c r="N127" i="12"/>
  <c r="N125" i="12"/>
  <c r="N115" i="12"/>
  <c r="N95" i="12"/>
  <c r="N89" i="12"/>
  <c r="N83" i="12"/>
  <c r="N57" i="12"/>
  <c r="N51" i="12"/>
  <c r="N31" i="12"/>
  <c r="N25" i="12"/>
  <c r="N19" i="12"/>
  <c r="N369" i="12"/>
  <c r="N208" i="12"/>
  <c r="N200" i="12"/>
  <c r="N192" i="12"/>
  <c r="N147" i="12"/>
  <c r="N104" i="12"/>
  <c r="N92" i="12"/>
  <c r="N40" i="12"/>
  <c r="N34" i="12"/>
  <c r="N28" i="12"/>
  <c r="N8" i="12"/>
  <c r="N367" i="12"/>
  <c r="N364" i="12"/>
  <c r="N359" i="12"/>
  <c r="N356" i="12"/>
  <c r="N337" i="12"/>
  <c r="N300" i="12"/>
  <c r="N293" i="12"/>
  <c r="N243" i="12"/>
  <c r="N235" i="12"/>
  <c r="N227" i="12"/>
  <c r="N182" i="12"/>
  <c r="N176" i="12"/>
  <c r="N174" i="12"/>
  <c r="N168" i="12"/>
  <c r="N166" i="12"/>
  <c r="N160" i="12"/>
  <c r="N112" i="12"/>
  <c r="N106" i="12"/>
  <c r="N100" i="12"/>
  <c r="N80" i="12"/>
  <c r="N74" i="12"/>
  <c r="N68" i="12"/>
  <c r="N48" i="12"/>
  <c r="N42" i="12"/>
  <c r="N36" i="12"/>
  <c r="N16" i="12"/>
  <c r="N10" i="12"/>
  <c r="N361" i="12"/>
  <c r="N353" i="12"/>
  <c r="N323" i="12"/>
  <c r="N315" i="12"/>
  <c r="N302" i="12"/>
  <c r="N295" i="12"/>
  <c r="N261" i="12"/>
  <c r="N121" i="12"/>
  <c r="N63" i="12"/>
  <c r="N331" i="12"/>
  <c r="N275" i="12"/>
  <c r="N267" i="12"/>
  <c r="N259" i="12"/>
  <c r="N214" i="12"/>
  <c r="N206" i="12"/>
  <c r="N198" i="12"/>
  <c r="N139" i="12"/>
  <c r="N131" i="12"/>
  <c r="N98" i="12"/>
  <c r="N72" i="12"/>
  <c r="N66" i="12"/>
  <c r="N60" i="12"/>
  <c r="N355" i="12"/>
  <c r="N347" i="12"/>
  <c r="N317" i="12"/>
  <c r="N309" i="12"/>
  <c r="N279" i="12"/>
  <c r="N234" i="12"/>
  <c r="N226" i="12"/>
  <c r="N218" i="12"/>
  <c r="N173" i="12"/>
  <c r="N167" i="12"/>
  <c r="N165" i="12"/>
  <c r="N159" i="12"/>
  <c r="N157" i="12"/>
  <c r="N151" i="12"/>
  <c r="N119" i="12"/>
  <c r="N113" i="12"/>
  <c r="N107" i="12"/>
  <c r="N87" i="12"/>
  <c r="N81" i="12"/>
  <c r="N75" i="12"/>
  <c r="N55" i="12"/>
  <c r="N49" i="12"/>
  <c r="N43" i="12"/>
  <c r="N362" i="12"/>
  <c r="N354" i="12"/>
  <c r="N325" i="12"/>
  <c r="N264" i="12"/>
  <c r="N258" i="12"/>
  <c r="N171" i="12"/>
  <c r="N150" i="12"/>
  <c r="N134" i="12"/>
  <c r="N82" i="12"/>
  <c r="N32" i="12"/>
  <c r="N26" i="12"/>
  <c r="N20" i="12"/>
  <c r="N246" i="12"/>
  <c r="N230" i="12"/>
  <c r="N144" i="12"/>
  <c r="N138" i="12"/>
  <c r="N128" i="12"/>
  <c r="N122" i="12"/>
  <c r="N114" i="12"/>
  <c r="N240" i="12"/>
  <c r="N224" i="12"/>
  <c r="N203" i="12"/>
  <c r="N197" i="12"/>
  <c r="N105" i="12"/>
  <c r="N64" i="12"/>
  <c r="N52" i="12"/>
  <c r="N278" i="12"/>
  <c r="N262" i="12"/>
  <c r="N191" i="12"/>
  <c r="N96" i="12"/>
  <c r="N363" i="12"/>
  <c r="N349" i="12"/>
  <c r="N335" i="12"/>
  <c r="N294" i="12"/>
  <c r="N205" i="12"/>
  <c r="N195" i="12"/>
  <c r="N111" i="12"/>
  <c r="N50" i="12"/>
  <c r="N44" i="12"/>
  <c r="N23" i="12"/>
  <c r="N15" i="12"/>
  <c r="N11" i="12"/>
  <c r="N319" i="12"/>
  <c r="N270" i="12"/>
  <c r="N183" i="12"/>
  <c r="N76" i="12"/>
  <c r="N35" i="12"/>
  <c r="N301" i="12"/>
  <c r="N289" i="12"/>
  <c r="N256" i="12"/>
  <c r="N179" i="12"/>
  <c r="N116" i="12"/>
  <c r="N130" i="12"/>
  <c r="N12" i="12"/>
  <c r="N266" i="12"/>
  <c r="N120" i="12"/>
  <c r="N88" i="12"/>
  <c r="N136" i="12"/>
  <c r="N108" i="12"/>
  <c r="N58" i="12"/>
  <c r="N47" i="12"/>
  <c r="N18" i="12"/>
  <c r="N90" i="12"/>
  <c r="N73" i="12"/>
  <c r="N272" i="12"/>
  <c r="N163" i="12"/>
  <c r="N142" i="12"/>
  <c r="N67" i="12"/>
  <c r="N306" i="12"/>
  <c r="N357" i="12"/>
  <c r="N232" i="12"/>
  <c r="N211" i="12"/>
  <c r="N189" i="12"/>
  <c r="N99" i="12"/>
  <c r="N84" i="12"/>
  <c r="N79" i="12"/>
  <c r="N17" i="12"/>
  <c r="N9" i="12"/>
  <c r="N370" i="12"/>
  <c r="N341" i="12"/>
  <c r="N327" i="12"/>
  <c r="N287" i="12"/>
  <c r="N199" i="12"/>
  <c r="N41" i="12"/>
  <c r="N250" i="12"/>
  <c r="N56" i="12"/>
  <c r="N238" i="12"/>
  <c r="N24" i="12"/>
  <c r="L364" i="12"/>
  <c r="L356" i="12"/>
  <c r="L348" i="12"/>
  <c r="L340" i="12"/>
  <c r="L332" i="12"/>
  <c r="L324" i="12"/>
  <c r="L316" i="12"/>
  <c r="L308" i="12"/>
  <c r="L366" i="12"/>
  <c r="L358" i="12"/>
  <c r="L350" i="12"/>
  <c r="L342" i="12"/>
  <c r="L334" i="12"/>
  <c r="L326" i="12"/>
  <c r="L318" i="12"/>
  <c r="L310" i="12"/>
  <c r="L302" i="12"/>
  <c r="L294" i="12"/>
  <c r="L286" i="12"/>
  <c r="L359" i="12"/>
  <c r="L353" i="12"/>
  <c r="L347" i="12"/>
  <c r="L327" i="12"/>
  <c r="L321" i="12"/>
  <c r="L315" i="12"/>
  <c r="L298" i="12"/>
  <c r="L285" i="12"/>
  <c r="L279" i="12"/>
  <c r="L271" i="12"/>
  <c r="L263" i="12"/>
  <c r="L255" i="12"/>
  <c r="L247" i="12"/>
  <c r="L239" i="12"/>
  <c r="L231" i="12"/>
  <c r="L223" i="12"/>
  <c r="L215" i="12"/>
  <c r="L207" i="12"/>
  <c r="L199" i="12"/>
  <c r="L191" i="12"/>
  <c r="L183" i="12"/>
  <c r="L175" i="12"/>
  <c r="L167" i="12"/>
  <c r="L159" i="12"/>
  <c r="L151" i="12"/>
  <c r="L143" i="12"/>
  <c r="L135" i="12"/>
  <c r="L127" i="12"/>
  <c r="L360" i="12"/>
  <c r="L357" i="12"/>
  <c r="L354" i="12"/>
  <c r="L328" i="12"/>
  <c r="L325" i="12"/>
  <c r="L322" i="12"/>
  <c r="L304" i="12"/>
  <c r="L291" i="12"/>
  <c r="L287" i="12"/>
  <c r="L282" i="12"/>
  <c r="L274" i="12"/>
  <c r="L266" i="12"/>
  <c r="L258" i="12"/>
  <c r="L250" i="12"/>
  <c r="L242" i="12"/>
  <c r="L234" i="12"/>
  <c r="L226" i="12"/>
  <c r="L218" i="12"/>
  <c r="L210" i="12"/>
  <c r="L202" i="12"/>
  <c r="L194" i="12"/>
  <c r="L186" i="12"/>
  <c r="L178" i="12"/>
  <c r="L170" i="12"/>
  <c r="L162" i="12"/>
  <c r="L154" i="12"/>
  <c r="L146" i="12"/>
  <c r="L138" i="12"/>
  <c r="L130" i="12"/>
  <c r="L122" i="12"/>
  <c r="L369" i="12"/>
  <c r="L367" i="12"/>
  <c r="L365" i="12"/>
  <c r="L363" i="12"/>
  <c r="L361" i="12"/>
  <c r="L355" i="12"/>
  <c r="L301" i="12"/>
  <c r="L259" i="12"/>
  <c r="L256" i="12"/>
  <c r="L253" i="12"/>
  <c r="L227" i="12"/>
  <c r="L224" i="12"/>
  <c r="L221" i="12"/>
  <c r="L195" i="12"/>
  <c r="L192" i="12"/>
  <c r="L189" i="12"/>
  <c r="L163" i="12"/>
  <c r="L160" i="12"/>
  <c r="L157" i="12"/>
  <c r="L131" i="12"/>
  <c r="L128" i="12"/>
  <c r="L125" i="12"/>
  <c r="L115" i="12"/>
  <c r="L107" i="12"/>
  <c r="L99" i="12"/>
  <c r="L91" i="12"/>
  <c r="L83" i="12"/>
  <c r="L75" i="12"/>
  <c r="L67" i="12"/>
  <c r="L59" i="12"/>
  <c r="L51" i="12"/>
  <c r="L43" i="12"/>
  <c r="L35" i="12"/>
  <c r="L27" i="12"/>
  <c r="L19" i="12"/>
  <c r="L11" i="12"/>
  <c r="L371" i="12"/>
  <c r="L320" i="12"/>
  <c r="L314" i="12"/>
  <c r="L312" i="12"/>
  <c r="L306" i="12"/>
  <c r="L299" i="12"/>
  <c r="L292" i="12"/>
  <c r="L268" i="12"/>
  <c r="L265" i="12"/>
  <c r="L262" i="12"/>
  <c r="L236" i="12"/>
  <c r="L233" i="12"/>
  <c r="L230" i="12"/>
  <c r="L204" i="12"/>
  <c r="L201" i="12"/>
  <c r="L198" i="12"/>
  <c r="L172" i="12"/>
  <c r="L169" i="12"/>
  <c r="L166" i="12"/>
  <c r="L140" i="12"/>
  <c r="L137" i="12"/>
  <c r="L134" i="12"/>
  <c r="L116" i="12"/>
  <c r="L108" i="12"/>
  <c r="L100" i="12"/>
  <c r="L92" i="12"/>
  <c r="L84" i="12"/>
  <c r="L76" i="12"/>
  <c r="L68" i="12"/>
  <c r="L60" i="12"/>
  <c r="L52" i="12"/>
  <c r="L44" i="12"/>
  <c r="L36" i="12"/>
  <c r="L28" i="12"/>
  <c r="L20" i="12"/>
  <c r="L12" i="12"/>
  <c r="L362" i="12"/>
  <c r="L343" i="12"/>
  <c r="L335" i="12"/>
  <c r="L303" i="12"/>
  <c r="L296" i="12"/>
  <c r="L280" i="12"/>
  <c r="L272" i="12"/>
  <c r="L264" i="12"/>
  <c r="L219" i="12"/>
  <c r="L213" i="12"/>
  <c r="L211" i="12"/>
  <c r="L205" i="12"/>
  <c r="L203" i="12"/>
  <c r="L197" i="12"/>
  <c r="L152" i="12"/>
  <c r="L144" i="12"/>
  <c r="L136" i="12"/>
  <c r="L117" i="12"/>
  <c r="L111" i="12"/>
  <c r="L105" i="12"/>
  <c r="L85" i="12"/>
  <c r="L79" i="12"/>
  <c r="L73" i="12"/>
  <c r="L53" i="12"/>
  <c r="L47" i="12"/>
  <c r="L41" i="12"/>
  <c r="L21" i="12"/>
  <c r="L15" i="12"/>
  <c r="L9" i="12"/>
  <c r="L300" i="12"/>
  <c r="L284" i="12"/>
  <c r="L245" i="12"/>
  <c r="L243" i="12"/>
  <c r="L237" i="12"/>
  <c r="L229" i="12"/>
  <c r="L184" i="12"/>
  <c r="L168" i="12"/>
  <c r="L123" i="12"/>
  <c r="L103" i="12"/>
  <c r="L97" i="12"/>
  <c r="L77" i="12"/>
  <c r="L65" i="12"/>
  <c r="L39" i="12"/>
  <c r="L13" i="12"/>
  <c r="L7" i="12"/>
  <c r="L345" i="12"/>
  <c r="L307" i="12"/>
  <c r="L295" i="12"/>
  <c r="L257" i="12"/>
  <c r="L241" i="12"/>
  <c r="L196" i="12"/>
  <c r="L188" i="12"/>
  <c r="L180" i="12"/>
  <c r="L174" i="12"/>
  <c r="L118" i="12"/>
  <c r="L112" i="12"/>
  <c r="L86" i="12"/>
  <c r="L80" i="12"/>
  <c r="L74" i="12"/>
  <c r="L16" i="12"/>
  <c r="L370" i="12"/>
  <c r="L351" i="12"/>
  <c r="L313" i="12"/>
  <c r="L305" i="12"/>
  <c r="L289" i="12"/>
  <c r="L278" i="12"/>
  <c r="L276" i="12"/>
  <c r="L270" i="12"/>
  <c r="L225" i="12"/>
  <c r="L217" i="12"/>
  <c r="L209" i="12"/>
  <c r="L164" i="12"/>
  <c r="L158" i="12"/>
  <c r="L156" i="12"/>
  <c r="L150" i="12"/>
  <c r="L148" i="12"/>
  <c r="L142" i="12"/>
  <c r="L120" i="12"/>
  <c r="L114" i="12"/>
  <c r="L94" i="12"/>
  <c r="L88" i="12"/>
  <c r="L82" i="12"/>
  <c r="L62" i="12"/>
  <c r="L56" i="12"/>
  <c r="L50" i="12"/>
  <c r="L30" i="12"/>
  <c r="L24" i="12"/>
  <c r="L18" i="12"/>
  <c r="L337" i="12"/>
  <c r="L329" i="12"/>
  <c r="L251" i="12"/>
  <c r="L235" i="12"/>
  <c r="L176" i="12"/>
  <c r="L109" i="12"/>
  <c r="L71" i="12"/>
  <c r="L45" i="12"/>
  <c r="L33" i="12"/>
  <c r="L293" i="12"/>
  <c r="L288" i="12"/>
  <c r="L249" i="12"/>
  <c r="L190" i="12"/>
  <c r="L182" i="12"/>
  <c r="L129" i="12"/>
  <c r="L106" i="12"/>
  <c r="L54" i="12"/>
  <c r="L48" i="12"/>
  <c r="L42" i="12"/>
  <c r="L22" i="12"/>
  <c r="L10" i="12"/>
  <c r="L336" i="12"/>
  <c r="L331" i="12"/>
  <c r="L323" i="12"/>
  <c r="L297" i="12"/>
  <c r="L290" i="12"/>
  <c r="L283" i="12"/>
  <c r="L277" i="12"/>
  <c r="L275" i="12"/>
  <c r="L269" i="12"/>
  <c r="L267" i="12"/>
  <c r="L261" i="12"/>
  <c r="L216" i="12"/>
  <c r="L208" i="12"/>
  <c r="L200" i="12"/>
  <c r="L155" i="12"/>
  <c r="L149" i="12"/>
  <c r="L147" i="12"/>
  <c r="L141" i="12"/>
  <c r="L139" i="12"/>
  <c r="L133" i="12"/>
  <c r="L121" i="12"/>
  <c r="L101" i="12"/>
  <c r="L95" i="12"/>
  <c r="L89" i="12"/>
  <c r="L69" i="12"/>
  <c r="L63" i="12"/>
  <c r="L57" i="12"/>
  <c r="L341" i="12"/>
  <c r="L333" i="12"/>
  <c r="L319" i="12"/>
  <c r="L311" i="12"/>
  <c r="L220" i="12"/>
  <c r="L110" i="12"/>
  <c r="L98" i="12"/>
  <c r="L70" i="12"/>
  <c r="L58" i="12"/>
  <c r="L14" i="12"/>
  <c r="L8" i="12"/>
  <c r="L368" i="12"/>
  <c r="L339" i="12"/>
  <c r="L317" i="12"/>
  <c r="L214" i="12"/>
  <c r="L193" i="12"/>
  <c r="L187" i="12"/>
  <c r="L177" i="12"/>
  <c r="L171" i="12"/>
  <c r="L102" i="12"/>
  <c r="L90" i="12"/>
  <c r="L352" i="12"/>
  <c r="L346" i="12"/>
  <c r="L309" i="12"/>
  <c r="L273" i="12"/>
  <c r="L252" i="12"/>
  <c r="L181" i="12"/>
  <c r="L165" i="12"/>
  <c r="L93" i="12"/>
  <c r="L81" i="12"/>
  <c r="L38" i="12"/>
  <c r="L32" i="12"/>
  <c r="L26" i="12"/>
  <c r="L344" i="12"/>
  <c r="L338" i="12"/>
  <c r="L330" i="12"/>
  <c r="L246" i="12"/>
  <c r="L240" i="12"/>
  <c r="L153" i="12"/>
  <c r="L132" i="12"/>
  <c r="L113" i="12"/>
  <c r="L281" i="12"/>
  <c r="L260" i="12"/>
  <c r="L173" i="12"/>
  <c r="L66" i="12"/>
  <c r="L55" i="12"/>
  <c r="L31" i="12"/>
  <c r="L349" i="12"/>
  <c r="L248" i="12"/>
  <c r="L238" i="12"/>
  <c r="L161" i="12"/>
  <c r="L119" i="12"/>
  <c r="L87" i="12"/>
  <c r="L49" i="12"/>
  <c r="L23" i="12"/>
  <c r="L212" i="12"/>
  <c r="L126" i="12"/>
  <c r="L40" i="12"/>
  <c r="L222" i="12"/>
  <c r="L179" i="12"/>
  <c r="L64" i="12"/>
  <c r="L34" i="12"/>
  <c r="L46" i="12"/>
  <c r="L29" i="12"/>
  <c r="L17" i="12"/>
  <c r="L104" i="12"/>
  <c r="L78" i="12"/>
  <c r="L185" i="12"/>
  <c r="L61" i="12"/>
  <c r="L244" i="12"/>
  <c r="L37" i="12"/>
  <c r="L25" i="12"/>
  <c r="L254" i="12"/>
  <c r="L232" i="12"/>
  <c r="L145" i="12"/>
  <c r="L124" i="12"/>
  <c r="L228" i="12"/>
  <c r="L72" i="12"/>
  <c r="L206" i="12"/>
  <c r="L96" i="12"/>
  <c r="O367" i="12"/>
  <c r="O359" i="12"/>
  <c r="O351" i="12"/>
  <c r="O343" i="12"/>
  <c r="O335" i="12"/>
  <c r="O327" i="12"/>
  <c r="O319" i="12"/>
  <c r="O311" i="12"/>
  <c r="O369" i="12"/>
  <c r="O361" i="12"/>
  <c r="O353" i="12"/>
  <c r="O345" i="12"/>
  <c r="O337" i="12"/>
  <c r="O329" i="12"/>
  <c r="O321" i="12"/>
  <c r="O313" i="12"/>
  <c r="O305" i="12"/>
  <c r="O297" i="12"/>
  <c r="O289" i="12"/>
  <c r="O354" i="12"/>
  <c r="O348" i="12"/>
  <c r="O342" i="12"/>
  <c r="O322" i="12"/>
  <c r="O316" i="12"/>
  <c r="O310" i="12"/>
  <c r="O295" i="12"/>
  <c r="O291" i="12"/>
  <c r="O282" i="12"/>
  <c r="O274" i="12"/>
  <c r="O266" i="12"/>
  <c r="O258" i="12"/>
  <c r="O250" i="12"/>
  <c r="O242" i="12"/>
  <c r="O234" i="12"/>
  <c r="O226" i="12"/>
  <c r="O218" i="12"/>
  <c r="O210" i="12"/>
  <c r="O202" i="12"/>
  <c r="O194" i="12"/>
  <c r="O186" i="12"/>
  <c r="O178" i="12"/>
  <c r="O170" i="12"/>
  <c r="O162" i="12"/>
  <c r="O154" i="12"/>
  <c r="O146" i="12"/>
  <c r="O138" i="12"/>
  <c r="O130" i="12"/>
  <c r="O122" i="12"/>
  <c r="O355" i="12"/>
  <c r="O352" i="12"/>
  <c r="O349" i="12"/>
  <c r="O323" i="12"/>
  <c r="O320" i="12"/>
  <c r="O317" i="12"/>
  <c r="O301" i="12"/>
  <c r="O288" i="12"/>
  <c r="O284" i="12"/>
  <c r="O277" i="12"/>
  <c r="O269" i="12"/>
  <c r="O261" i="12"/>
  <c r="O253" i="12"/>
  <c r="O245" i="12"/>
  <c r="O237" i="12"/>
  <c r="O229" i="12"/>
  <c r="O221" i="12"/>
  <c r="O213" i="12"/>
  <c r="O205" i="12"/>
  <c r="O197" i="12"/>
  <c r="O189" i="12"/>
  <c r="O181" i="12"/>
  <c r="O173" i="12"/>
  <c r="O165" i="12"/>
  <c r="O157" i="12"/>
  <c r="O149" i="12"/>
  <c r="O141" i="12"/>
  <c r="O133" i="12"/>
  <c r="O125" i="12"/>
  <c r="O338" i="12"/>
  <c r="O332" i="12"/>
  <c r="O330" i="12"/>
  <c r="O328" i="12"/>
  <c r="O326" i="12"/>
  <c r="O324" i="12"/>
  <c r="O318" i="12"/>
  <c r="O304" i="12"/>
  <c r="O290" i="12"/>
  <c r="O283" i="12"/>
  <c r="O280" i="12"/>
  <c r="O254" i="12"/>
  <c r="O251" i="12"/>
  <c r="O248" i="12"/>
  <c r="O222" i="12"/>
  <c r="O219" i="12"/>
  <c r="O216" i="12"/>
  <c r="O190" i="12"/>
  <c r="O187" i="12"/>
  <c r="O184" i="12"/>
  <c r="O158" i="12"/>
  <c r="O155" i="12"/>
  <c r="O152" i="12"/>
  <c r="O126" i="12"/>
  <c r="O123" i="12"/>
  <c r="O118" i="12"/>
  <c r="O110" i="12"/>
  <c r="O102" i="12"/>
  <c r="O94" i="12"/>
  <c r="O86" i="12"/>
  <c r="O78" i="12"/>
  <c r="O70" i="12"/>
  <c r="O62" i="12"/>
  <c r="O54" i="12"/>
  <c r="O46" i="12"/>
  <c r="O38" i="12"/>
  <c r="O30" i="12"/>
  <c r="O22" i="12"/>
  <c r="O14" i="12"/>
  <c r="O346" i="12"/>
  <c r="O344" i="12"/>
  <c r="O340" i="12"/>
  <c r="O336" i="12"/>
  <c r="O334" i="12"/>
  <c r="O302" i="12"/>
  <c r="O263" i="12"/>
  <c r="O260" i="12"/>
  <c r="O257" i="12"/>
  <c r="O231" i="12"/>
  <c r="O228" i="12"/>
  <c r="O225" i="12"/>
  <c r="O199" i="12"/>
  <c r="O196" i="12"/>
  <c r="O193" i="12"/>
  <c r="O167" i="12"/>
  <c r="O164" i="12"/>
  <c r="O161" i="12"/>
  <c r="O135" i="12"/>
  <c r="O132" i="12"/>
  <c r="O129" i="12"/>
  <c r="O119" i="12"/>
  <c r="O111" i="12"/>
  <c r="O103" i="12"/>
  <c r="O95" i="12"/>
  <c r="O87" i="12"/>
  <c r="O79" i="12"/>
  <c r="O71" i="12"/>
  <c r="O63" i="12"/>
  <c r="O55" i="12"/>
  <c r="O47" i="12"/>
  <c r="O39" i="12"/>
  <c r="O31" i="12"/>
  <c r="O23" i="12"/>
  <c r="O15" i="12"/>
  <c r="O7" i="12"/>
  <c r="O364" i="12"/>
  <c r="O356" i="12"/>
  <c r="O300" i="12"/>
  <c r="O293" i="12"/>
  <c r="O243" i="12"/>
  <c r="O235" i="12"/>
  <c r="O227" i="12"/>
  <c r="O182" i="12"/>
  <c r="O176" i="12"/>
  <c r="O174" i="12"/>
  <c r="O168" i="12"/>
  <c r="O166" i="12"/>
  <c r="O160" i="12"/>
  <c r="O112" i="12"/>
  <c r="O106" i="12"/>
  <c r="O100" i="12"/>
  <c r="O80" i="12"/>
  <c r="O74" i="12"/>
  <c r="O68" i="12"/>
  <c r="O48" i="12"/>
  <c r="O42" i="12"/>
  <c r="O36" i="12"/>
  <c r="O16" i="12"/>
  <c r="O10" i="12"/>
  <c r="O275" i="12"/>
  <c r="O267" i="12"/>
  <c r="O259" i="12"/>
  <c r="O214" i="12"/>
  <c r="O208" i="12"/>
  <c r="O206" i="12"/>
  <c r="O198" i="12"/>
  <c r="O192" i="12"/>
  <c r="O139" i="12"/>
  <c r="O131" i="12"/>
  <c r="O104" i="12"/>
  <c r="O98" i="12"/>
  <c r="O92" i="12"/>
  <c r="O72" i="12"/>
  <c r="O66" i="12"/>
  <c r="O60" i="12"/>
  <c r="O40" i="12"/>
  <c r="O34" i="12"/>
  <c r="O28" i="12"/>
  <c r="O366" i="12"/>
  <c r="O312" i="12"/>
  <c r="O309" i="12"/>
  <c r="O279" i="12"/>
  <c r="O273" i="12"/>
  <c r="O265" i="12"/>
  <c r="O212" i="12"/>
  <c r="O159" i="12"/>
  <c r="O151" i="12"/>
  <c r="O145" i="12"/>
  <c r="O143" i="12"/>
  <c r="O137" i="12"/>
  <c r="O113" i="12"/>
  <c r="O107" i="12"/>
  <c r="O101" i="12"/>
  <c r="O37" i="12"/>
  <c r="O17" i="12"/>
  <c r="O11" i="12"/>
  <c r="O315" i="12"/>
  <c r="O307" i="12"/>
  <c r="O286" i="12"/>
  <c r="O255" i="12"/>
  <c r="O249" i="12"/>
  <c r="O247" i="12"/>
  <c r="O241" i="12"/>
  <c r="O239" i="12"/>
  <c r="O233" i="12"/>
  <c r="O188" i="12"/>
  <c r="O180" i="12"/>
  <c r="O172" i="12"/>
  <c r="O127" i="12"/>
  <c r="O121" i="12"/>
  <c r="O115" i="12"/>
  <c r="O109" i="12"/>
  <c r="O89" i="12"/>
  <c r="O83" i="12"/>
  <c r="O77" i="12"/>
  <c r="O57" i="12"/>
  <c r="O51" i="12"/>
  <c r="O45" i="12"/>
  <c r="O25" i="12"/>
  <c r="O19" i="12"/>
  <c r="O13" i="12"/>
  <c r="O358" i="12"/>
  <c r="O350" i="12"/>
  <c r="O331" i="12"/>
  <c r="O200" i="12"/>
  <c r="O147" i="12"/>
  <c r="O8" i="12"/>
  <c r="O347" i="12"/>
  <c r="O339" i="12"/>
  <c r="O281" i="12"/>
  <c r="O271" i="12"/>
  <c r="O220" i="12"/>
  <c r="O204" i="12"/>
  <c r="O153" i="12"/>
  <c r="O81" i="12"/>
  <c r="O75" i="12"/>
  <c r="O69" i="12"/>
  <c r="O49" i="12"/>
  <c r="O43" i="12"/>
  <c r="O363" i="12"/>
  <c r="O360" i="12"/>
  <c r="O325" i="12"/>
  <c r="O306" i="12"/>
  <c r="O246" i="12"/>
  <c r="O240" i="12"/>
  <c r="O238" i="12"/>
  <c r="O232" i="12"/>
  <c r="O230" i="12"/>
  <c r="O224" i="12"/>
  <c r="O179" i="12"/>
  <c r="O171" i="12"/>
  <c r="O163" i="12"/>
  <c r="O116" i="12"/>
  <c r="O96" i="12"/>
  <c r="O90" i="12"/>
  <c r="O84" i="12"/>
  <c r="O64" i="12"/>
  <c r="O58" i="12"/>
  <c r="O52" i="12"/>
  <c r="O368" i="12"/>
  <c r="O298" i="12"/>
  <c r="O285" i="12"/>
  <c r="O252" i="12"/>
  <c r="O236" i="12"/>
  <c r="O215" i="12"/>
  <c r="O144" i="12"/>
  <c r="O128" i="12"/>
  <c r="O114" i="12"/>
  <c r="O73" i="12"/>
  <c r="O61" i="12"/>
  <c r="O41" i="12"/>
  <c r="O35" i="12"/>
  <c r="O29" i="12"/>
  <c r="O209" i="12"/>
  <c r="O203" i="12"/>
  <c r="O105" i="12"/>
  <c r="O93" i="12"/>
  <c r="O303" i="12"/>
  <c r="O278" i="12"/>
  <c r="O268" i="12"/>
  <c r="O262" i="12"/>
  <c r="O191" i="12"/>
  <c r="O175" i="12"/>
  <c r="O97" i="12"/>
  <c r="O85" i="12"/>
  <c r="O56" i="12"/>
  <c r="O44" i="12"/>
  <c r="O296" i="12"/>
  <c r="O272" i="12"/>
  <c r="O256" i="12"/>
  <c r="O185" i="12"/>
  <c r="O169" i="12"/>
  <c r="O148" i="12"/>
  <c r="O142" i="12"/>
  <c r="O117" i="12"/>
  <c r="O270" i="12"/>
  <c r="O183" i="12"/>
  <c r="O82" i="12"/>
  <c r="O76" i="12"/>
  <c r="O362" i="12"/>
  <c r="O333" i="12"/>
  <c r="O292" i="12"/>
  <c r="O150" i="12"/>
  <c r="O140" i="12"/>
  <c r="O65" i="12"/>
  <c r="O27" i="12"/>
  <c r="O314" i="12"/>
  <c r="O244" i="12"/>
  <c r="O223" i="12"/>
  <c r="O108" i="12"/>
  <c r="O59" i="12"/>
  <c r="O26" i="12"/>
  <c r="O18" i="12"/>
  <c r="O217" i="12"/>
  <c r="O136" i="12"/>
  <c r="O50" i="12"/>
  <c r="O371" i="12"/>
  <c r="O357" i="12"/>
  <c r="O211" i="12"/>
  <c r="O201" i="12"/>
  <c r="O124" i="12"/>
  <c r="O99" i="12"/>
  <c r="O53" i="12"/>
  <c r="O9" i="12"/>
  <c r="O21" i="12"/>
  <c r="O308" i="12"/>
  <c r="O207" i="12"/>
  <c r="O120" i="12"/>
  <c r="O88" i="12"/>
  <c r="O32" i="12"/>
  <c r="O20" i="12"/>
  <c r="O12" i="12"/>
  <c r="O195" i="12"/>
  <c r="O370" i="12"/>
  <c r="O341" i="12"/>
  <c r="O299" i="12"/>
  <c r="O287" i="12"/>
  <c r="O276" i="12"/>
  <c r="O91" i="12"/>
  <c r="O264" i="12"/>
  <c r="O177" i="12"/>
  <c r="O156" i="12"/>
  <c r="O134" i="12"/>
  <c r="O67" i="12"/>
  <c r="O33" i="12"/>
  <c r="O24" i="12"/>
  <c r="O365" i="12"/>
  <c r="O294" i="12"/>
  <c r="Q369" i="12"/>
  <c r="Q361" i="12"/>
  <c r="Q353" i="12"/>
  <c r="Q345" i="12"/>
  <c r="Q337" i="12"/>
  <c r="Q329" i="12"/>
  <c r="Q321" i="12"/>
  <c r="Q313" i="12"/>
  <c r="Q371" i="12"/>
  <c r="Q363" i="12"/>
  <c r="Q355" i="12"/>
  <c r="Q347" i="12"/>
  <c r="Q339" i="12"/>
  <c r="Q331" i="12"/>
  <c r="Q323" i="12"/>
  <c r="Q315" i="12"/>
  <c r="Q307" i="12"/>
  <c r="Q299" i="12"/>
  <c r="Q291" i="12"/>
  <c r="Q283" i="12"/>
  <c r="Q366" i="12"/>
  <c r="Q360" i="12"/>
  <c r="Q340" i="12"/>
  <c r="Q334" i="12"/>
  <c r="Q328" i="12"/>
  <c r="Q308" i="12"/>
  <c r="Q296" i="12"/>
  <c r="Q292" i="12"/>
  <c r="Q276" i="12"/>
  <c r="Q268" i="12"/>
  <c r="Q260" i="12"/>
  <c r="Q252" i="12"/>
  <c r="Q244" i="12"/>
  <c r="Q236" i="12"/>
  <c r="Q228" i="12"/>
  <c r="Q220" i="12"/>
  <c r="Q212" i="12"/>
  <c r="Q204" i="12"/>
  <c r="Q196" i="12"/>
  <c r="Q188" i="12"/>
  <c r="Q180" i="12"/>
  <c r="Q172" i="12"/>
  <c r="Q164" i="12"/>
  <c r="Q156" i="12"/>
  <c r="Q148" i="12"/>
  <c r="Q140" i="12"/>
  <c r="Q132" i="12"/>
  <c r="Q124" i="12"/>
  <c r="Q370" i="12"/>
  <c r="Q367" i="12"/>
  <c r="Q341" i="12"/>
  <c r="Q338" i="12"/>
  <c r="Q335" i="12"/>
  <c r="Q309" i="12"/>
  <c r="Q306" i="12"/>
  <c r="Q302" i="12"/>
  <c r="Q289" i="12"/>
  <c r="Q285" i="12"/>
  <c r="Q279" i="12"/>
  <c r="Q271" i="12"/>
  <c r="Q263" i="12"/>
  <c r="Q255" i="12"/>
  <c r="Q247" i="12"/>
  <c r="Q239" i="12"/>
  <c r="Q231" i="12"/>
  <c r="Q223" i="12"/>
  <c r="Q215" i="12"/>
  <c r="Q207" i="12"/>
  <c r="Q199" i="12"/>
  <c r="Q191" i="12"/>
  <c r="Q183" i="12"/>
  <c r="Q175" i="12"/>
  <c r="Q167" i="12"/>
  <c r="Q159" i="12"/>
  <c r="Q151" i="12"/>
  <c r="Q143" i="12"/>
  <c r="Q135" i="12"/>
  <c r="Q127" i="12"/>
  <c r="Q356" i="12"/>
  <c r="Q350" i="12"/>
  <c r="Q348" i="12"/>
  <c r="Q346" i="12"/>
  <c r="Q344" i="12"/>
  <c r="Q342" i="12"/>
  <c r="Q336" i="12"/>
  <c r="Q295" i="12"/>
  <c r="Q288" i="12"/>
  <c r="Q272" i="12"/>
  <c r="Q269" i="12"/>
  <c r="Q266" i="12"/>
  <c r="Q240" i="12"/>
  <c r="Q237" i="12"/>
  <c r="Q234" i="12"/>
  <c r="Q208" i="12"/>
  <c r="Q205" i="12"/>
  <c r="Q202" i="12"/>
  <c r="Q176" i="12"/>
  <c r="Q173" i="12"/>
  <c r="Q170" i="12"/>
  <c r="Q144" i="12"/>
  <c r="Q141" i="12"/>
  <c r="Q138" i="12"/>
  <c r="Q120" i="12"/>
  <c r="Q112" i="12"/>
  <c r="Q104" i="12"/>
  <c r="Q96" i="12"/>
  <c r="Q88" i="12"/>
  <c r="Q80" i="12"/>
  <c r="Q72" i="12"/>
  <c r="Q64" i="12"/>
  <c r="Q56" i="12"/>
  <c r="Q48" i="12"/>
  <c r="Q40" i="12"/>
  <c r="Q32" i="12"/>
  <c r="Q24" i="12"/>
  <c r="Q16" i="12"/>
  <c r="Q8" i="12"/>
  <c r="Q364" i="12"/>
  <c r="Q362" i="12"/>
  <c r="Q358" i="12"/>
  <c r="Q354" i="12"/>
  <c r="Q352" i="12"/>
  <c r="Q300" i="12"/>
  <c r="Q293" i="12"/>
  <c r="Q286" i="12"/>
  <c r="Q281" i="12"/>
  <c r="Q278" i="12"/>
  <c r="Q275" i="12"/>
  <c r="Q249" i="12"/>
  <c r="Q246" i="12"/>
  <c r="Q243" i="12"/>
  <c r="Q217" i="12"/>
  <c r="Q214" i="12"/>
  <c r="Q211" i="12"/>
  <c r="Q185" i="12"/>
  <c r="Q182" i="12"/>
  <c r="Q179" i="12"/>
  <c r="Q153" i="12"/>
  <c r="Q150" i="12"/>
  <c r="Q147" i="12"/>
  <c r="Q121" i="12"/>
  <c r="Q113" i="12"/>
  <c r="Q105" i="12"/>
  <c r="Q97" i="12"/>
  <c r="Q89" i="12"/>
  <c r="Q81" i="12"/>
  <c r="Q73" i="12"/>
  <c r="Q65" i="12"/>
  <c r="Q57" i="12"/>
  <c r="Q49" i="12"/>
  <c r="Q41" i="12"/>
  <c r="Q33" i="12"/>
  <c r="Q25" i="12"/>
  <c r="Q17" i="12"/>
  <c r="Q9" i="12"/>
  <c r="Q318" i="12"/>
  <c r="Q310" i="12"/>
  <c r="Q261" i="12"/>
  <c r="Q253" i="12"/>
  <c r="Q245" i="12"/>
  <c r="Q200" i="12"/>
  <c r="Q194" i="12"/>
  <c r="Q192" i="12"/>
  <c r="Q186" i="12"/>
  <c r="Q184" i="12"/>
  <c r="Q178" i="12"/>
  <c r="Q133" i="12"/>
  <c r="Q125" i="12"/>
  <c r="Q118" i="12"/>
  <c r="Q98" i="12"/>
  <c r="Q92" i="12"/>
  <c r="Q86" i="12"/>
  <c r="Q66" i="12"/>
  <c r="Q60" i="12"/>
  <c r="Q54" i="12"/>
  <c r="Q34" i="12"/>
  <c r="Q28" i="12"/>
  <c r="Q22" i="12"/>
  <c r="Q317" i="12"/>
  <c r="Q312" i="12"/>
  <c r="Q165" i="12"/>
  <c r="Q157" i="12"/>
  <c r="Q149" i="12"/>
  <c r="Q116" i="12"/>
  <c r="Q110" i="12"/>
  <c r="Q84" i="12"/>
  <c r="Q46" i="12"/>
  <c r="Q20" i="12"/>
  <c r="Q325" i="12"/>
  <c r="Q320" i="12"/>
  <c r="Q230" i="12"/>
  <c r="Q222" i="12"/>
  <c r="Q177" i="12"/>
  <c r="Q171" i="12"/>
  <c r="Q169" i="12"/>
  <c r="Q163" i="12"/>
  <c r="Q99" i="12"/>
  <c r="Q87" i="12"/>
  <c r="Q67" i="12"/>
  <c r="Q61" i="12"/>
  <c r="Q55" i="12"/>
  <c r="Q23" i="12"/>
  <c r="Q326" i="12"/>
  <c r="Q273" i="12"/>
  <c r="Q267" i="12"/>
  <c r="Q265" i="12"/>
  <c r="Q259" i="12"/>
  <c r="Q257" i="12"/>
  <c r="Q251" i="12"/>
  <c r="Q206" i="12"/>
  <c r="Q198" i="12"/>
  <c r="Q190" i="12"/>
  <c r="Q145" i="12"/>
  <c r="Q139" i="12"/>
  <c r="Q137" i="12"/>
  <c r="Q131" i="12"/>
  <c r="Q129" i="12"/>
  <c r="Q123" i="12"/>
  <c r="Q107" i="12"/>
  <c r="Q101" i="12"/>
  <c r="Q95" i="12"/>
  <c r="Q75" i="12"/>
  <c r="Q69" i="12"/>
  <c r="Q63" i="12"/>
  <c r="Q43" i="12"/>
  <c r="Q37" i="12"/>
  <c r="Q31" i="12"/>
  <c r="Q11" i="12"/>
  <c r="Q277" i="12"/>
  <c r="Q232" i="12"/>
  <c r="Q226" i="12"/>
  <c r="Q224" i="12"/>
  <c r="Q218" i="12"/>
  <c r="Q216" i="12"/>
  <c r="Q210" i="12"/>
  <c r="Q90" i="12"/>
  <c r="Q78" i="12"/>
  <c r="Q58" i="12"/>
  <c r="Q52" i="12"/>
  <c r="Q26" i="12"/>
  <c r="Q14" i="12"/>
  <c r="Q333" i="12"/>
  <c r="Q304" i="12"/>
  <c r="Q297" i="12"/>
  <c r="Q290" i="12"/>
  <c r="Q238" i="12"/>
  <c r="Q161" i="12"/>
  <c r="Q155" i="12"/>
  <c r="Q119" i="12"/>
  <c r="Q93" i="12"/>
  <c r="Q35" i="12"/>
  <c r="Q29" i="12"/>
  <c r="Q368" i="12"/>
  <c r="Q349" i="12"/>
  <c r="Q314" i="12"/>
  <c r="Q311" i="12"/>
  <c r="Q301" i="12"/>
  <c r="Q294" i="12"/>
  <c r="Q264" i="12"/>
  <c r="Q258" i="12"/>
  <c r="Q256" i="12"/>
  <c r="Q250" i="12"/>
  <c r="Q248" i="12"/>
  <c r="Q242" i="12"/>
  <c r="Q197" i="12"/>
  <c r="Q189" i="12"/>
  <c r="Q181" i="12"/>
  <c r="Q136" i="12"/>
  <c r="Q130" i="12"/>
  <c r="Q128" i="12"/>
  <c r="Q122" i="12"/>
  <c r="Q114" i="12"/>
  <c r="Q108" i="12"/>
  <c r="Q102" i="12"/>
  <c r="Q82" i="12"/>
  <c r="Q76" i="12"/>
  <c r="Q70" i="12"/>
  <c r="Q50" i="12"/>
  <c r="Q44" i="12"/>
  <c r="Q303" i="12"/>
  <c r="Q274" i="12"/>
  <c r="Q203" i="12"/>
  <c r="Q187" i="12"/>
  <c r="Q166" i="12"/>
  <c r="Q160" i="12"/>
  <c r="Q85" i="12"/>
  <c r="Q45" i="12"/>
  <c r="Q332" i="12"/>
  <c r="Q324" i="12"/>
  <c r="Q284" i="12"/>
  <c r="Q262" i="12"/>
  <c r="Q241" i="12"/>
  <c r="Q225" i="12"/>
  <c r="Q154" i="12"/>
  <c r="Q117" i="12"/>
  <c r="Q330" i="12"/>
  <c r="Q316" i="12"/>
  <c r="Q235" i="12"/>
  <c r="Q229" i="12"/>
  <c r="Q219" i="12"/>
  <c r="Q213" i="12"/>
  <c r="Q142" i="12"/>
  <c r="Q126" i="12"/>
  <c r="Q109" i="12"/>
  <c r="Q68" i="12"/>
  <c r="Q19" i="12"/>
  <c r="Q13" i="12"/>
  <c r="Q7" i="12"/>
  <c r="Q365" i="12"/>
  <c r="Q359" i="12"/>
  <c r="Q322" i="12"/>
  <c r="Q201" i="12"/>
  <c r="Q100" i="12"/>
  <c r="Q319" i="12"/>
  <c r="Q305" i="12"/>
  <c r="Q227" i="12"/>
  <c r="Q103" i="12"/>
  <c r="Q71" i="12"/>
  <c r="Q59" i="12"/>
  <c r="Q18" i="12"/>
  <c r="Q280" i="12"/>
  <c r="Q193" i="12"/>
  <c r="Q94" i="12"/>
  <c r="Q39" i="12"/>
  <c r="Q10" i="12"/>
  <c r="Q357" i="12"/>
  <c r="Q343" i="12"/>
  <c r="Q168" i="12"/>
  <c r="Q158" i="12"/>
  <c r="Q91" i="12"/>
  <c r="Q47" i="12"/>
  <c r="Q42" i="12"/>
  <c r="Q38" i="12"/>
  <c r="Q111" i="12"/>
  <c r="Q53" i="12"/>
  <c r="Q30" i="12"/>
  <c r="Q327" i="12"/>
  <c r="Q287" i="12"/>
  <c r="Q254" i="12"/>
  <c r="Q233" i="12"/>
  <c r="Q146" i="12"/>
  <c r="Q79" i="12"/>
  <c r="Q74" i="12"/>
  <c r="Q21" i="12"/>
  <c r="Q106" i="12"/>
  <c r="Q62" i="12"/>
  <c r="Q51" i="12"/>
  <c r="Q152" i="12"/>
  <c r="Q270" i="12"/>
  <c r="Q77" i="12"/>
  <c r="Q27" i="12"/>
  <c r="Q15" i="12"/>
  <c r="Q221" i="12"/>
  <c r="Q134" i="12"/>
  <c r="Q115" i="12"/>
  <c r="Q12" i="12"/>
  <c r="Q298" i="12"/>
  <c r="Q209" i="12"/>
  <c r="Q351" i="12"/>
  <c r="Q282" i="12"/>
  <c r="Q195" i="12"/>
  <c r="Q174" i="12"/>
  <c r="Q83" i="12"/>
  <c r="Q36" i="12"/>
  <c r="Q162" i="12"/>
  <c r="R370" i="12"/>
  <c r="R362" i="12"/>
  <c r="R354" i="12"/>
  <c r="R346" i="12"/>
  <c r="R338" i="12"/>
  <c r="R330" i="12"/>
  <c r="R322" i="12"/>
  <c r="R314" i="12"/>
  <c r="R306" i="12"/>
  <c r="R364" i="12"/>
  <c r="R356" i="12"/>
  <c r="R348" i="12"/>
  <c r="R340" i="12"/>
  <c r="R332" i="12"/>
  <c r="R324" i="12"/>
  <c r="R316" i="12"/>
  <c r="R308" i="12"/>
  <c r="R300" i="12"/>
  <c r="R292" i="12"/>
  <c r="R284" i="12"/>
  <c r="R369" i="12"/>
  <c r="R349" i="12"/>
  <c r="R343" i="12"/>
  <c r="R337" i="12"/>
  <c r="R317" i="12"/>
  <c r="R311" i="12"/>
  <c r="R305" i="12"/>
  <c r="R301" i="12"/>
  <c r="R288" i="12"/>
  <c r="R277" i="12"/>
  <c r="R269" i="12"/>
  <c r="R261" i="12"/>
  <c r="R253" i="12"/>
  <c r="R245" i="12"/>
  <c r="R237" i="12"/>
  <c r="R229" i="12"/>
  <c r="R221" i="12"/>
  <c r="R213" i="12"/>
  <c r="R205" i="12"/>
  <c r="R197" i="12"/>
  <c r="R189" i="12"/>
  <c r="R181" i="12"/>
  <c r="R173" i="12"/>
  <c r="R165" i="12"/>
  <c r="R157" i="12"/>
  <c r="R149" i="12"/>
  <c r="R141" i="12"/>
  <c r="R133" i="12"/>
  <c r="R125" i="12"/>
  <c r="R350" i="12"/>
  <c r="R347" i="12"/>
  <c r="R344" i="12"/>
  <c r="R318" i="12"/>
  <c r="R315" i="12"/>
  <c r="R312" i="12"/>
  <c r="R298" i="12"/>
  <c r="R294" i="12"/>
  <c r="R280" i="12"/>
  <c r="R272" i="12"/>
  <c r="R264" i="12"/>
  <c r="R256" i="12"/>
  <c r="R248" i="12"/>
  <c r="R240" i="12"/>
  <c r="R232" i="12"/>
  <c r="R224" i="12"/>
  <c r="R216" i="12"/>
  <c r="R208" i="12"/>
  <c r="R200" i="12"/>
  <c r="R192" i="12"/>
  <c r="R184" i="12"/>
  <c r="R176" i="12"/>
  <c r="R168" i="12"/>
  <c r="R160" i="12"/>
  <c r="R152" i="12"/>
  <c r="R144" i="12"/>
  <c r="R136" i="12"/>
  <c r="R128" i="12"/>
  <c r="R358" i="12"/>
  <c r="R352" i="12"/>
  <c r="R293" i="12"/>
  <c r="R286" i="12"/>
  <c r="R281" i="12"/>
  <c r="R278" i="12"/>
  <c r="R275" i="12"/>
  <c r="R249" i="12"/>
  <c r="R246" i="12"/>
  <c r="R243" i="12"/>
  <c r="R217" i="12"/>
  <c r="R214" i="12"/>
  <c r="R211" i="12"/>
  <c r="R185" i="12"/>
  <c r="R182" i="12"/>
  <c r="R179" i="12"/>
  <c r="R153" i="12"/>
  <c r="R150" i="12"/>
  <c r="R147" i="12"/>
  <c r="R121" i="12"/>
  <c r="R113" i="12"/>
  <c r="R105" i="12"/>
  <c r="R97" i="12"/>
  <c r="R89" i="12"/>
  <c r="R81" i="12"/>
  <c r="R73" i="12"/>
  <c r="R65" i="12"/>
  <c r="R57" i="12"/>
  <c r="R49" i="12"/>
  <c r="R41" i="12"/>
  <c r="R33" i="12"/>
  <c r="R25" i="12"/>
  <c r="R17" i="12"/>
  <c r="R9" i="12"/>
  <c r="R368" i="12"/>
  <c r="R366" i="12"/>
  <c r="R360" i="12"/>
  <c r="R309" i="12"/>
  <c r="R307" i="12"/>
  <c r="R258" i="12"/>
  <c r="R255" i="12"/>
  <c r="R252" i="12"/>
  <c r="R226" i="12"/>
  <c r="R223" i="12"/>
  <c r="R220" i="12"/>
  <c r="R194" i="12"/>
  <c r="R191" i="12"/>
  <c r="R188" i="12"/>
  <c r="R162" i="12"/>
  <c r="R159" i="12"/>
  <c r="R156" i="12"/>
  <c r="R130" i="12"/>
  <c r="R127" i="12"/>
  <c r="R124" i="12"/>
  <c r="R114" i="12"/>
  <c r="R106" i="12"/>
  <c r="R98" i="12"/>
  <c r="R90" i="12"/>
  <c r="R82" i="12"/>
  <c r="R74" i="12"/>
  <c r="R66" i="12"/>
  <c r="R58" i="12"/>
  <c r="R50" i="12"/>
  <c r="R42" i="12"/>
  <c r="R34" i="12"/>
  <c r="R26" i="12"/>
  <c r="R18" i="12"/>
  <c r="R10" i="12"/>
  <c r="R353" i="12"/>
  <c r="R345" i="12"/>
  <c r="R326" i="12"/>
  <c r="R323" i="12"/>
  <c r="R273" i="12"/>
  <c r="R267" i="12"/>
  <c r="R265" i="12"/>
  <c r="R259" i="12"/>
  <c r="R257" i="12"/>
  <c r="R251" i="12"/>
  <c r="R206" i="12"/>
  <c r="R198" i="12"/>
  <c r="R190" i="12"/>
  <c r="R145" i="12"/>
  <c r="R139" i="12"/>
  <c r="R137" i="12"/>
  <c r="R131" i="12"/>
  <c r="R129" i="12"/>
  <c r="R123" i="12"/>
  <c r="R107" i="12"/>
  <c r="R101" i="12"/>
  <c r="R95" i="12"/>
  <c r="R75" i="12"/>
  <c r="R69" i="12"/>
  <c r="R63" i="12"/>
  <c r="R43" i="12"/>
  <c r="R37" i="12"/>
  <c r="R31" i="12"/>
  <c r="R11" i="12"/>
  <c r="R333" i="12"/>
  <c r="R325" i="12"/>
  <c r="R320" i="12"/>
  <c r="R304" i="12"/>
  <c r="R238" i="12"/>
  <c r="R177" i="12"/>
  <c r="R171" i="12"/>
  <c r="R169" i="12"/>
  <c r="R163" i="12"/>
  <c r="R161" i="12"/>
  <c r="R155" i="12"/>
  <c r="R119" i="12"/>
  <c r="R99" i="12"/>
  <c r="R93" i="12"/>
  <c r="R87" i="12"/>
  <c r="R67" i="12"/>
  <c r="R61" i="12"/>
  <c r="R55" i="12"/>
  <c r="R35" i="12"/>
  <c r="R29" i="12"/>
  <c r="R23" i="12"/>
  <c r="R336" i="12"/>
  <c r="R328" i="12"/>
  <c r="R299" i="12"/>
  <c r="R285" i="12"/>
  <c r="R283" i="12"/>
  <c r="R244" i="12"/>
  <c r="R242" i="12"/>
  <c r="R236" i="12"/>
  <c r="R234" i="12"/>
  <c r="R183" i="12"/>
  <c r="R175" i="12"/>
  <c r="R122" i="12"/>
  <c r="R96" i="12"/>
  <c r="R64" i="12"/>
  <c r="R44" i="12"/>
  <c r="R32" i="12"/>
  <c r="R361" i="12"/>
  <c r="R342" i="12"/>
  <c r="R339" i="12"/>
  <c r="R334" i="12"/>
  <c r="R331" i="12"/>
  <c r="R302" i="12"/>
  <c r="R295" i="12"/>
  <c r="R279" i="12"/>
  <c r="R271" i="12"/>
  <c r="R263" i="12"/>
  <c r="R218" i="12"/>
  <c r="R212" i="12"/>
  <c r="R210" i="12"/>
  <c r="R204" i="12"/>
  <c r="R202" i="12"/>
  <c r="R196" i="12"/>
  <c r="R151" i="12"/>
  <c r="R143" i="12"/>
  <c r="R135" i="12"/>
  <c r="R116" i="12"/>
  <c r="R110" i="12"/>
  <c r="R104" i="12"/>
  <c r="R84" i="12"/>
  <c r="R78" i="12"/>
  <c r="R72" i="12"/>
  <c r="R52" i="12"/>
  <c r="R46" i="12"/>
  <c r="R40" i="12"/>
  <c r="R20" i="12"/>
  <c r="R14" i="12"/>
  <c r="R8" i="12"/>
  <c r="R355" i="12"/>
  <c r="R297" i="12"/>
  <c r="R290" i="12"/>
  <c r="R230" i="12"/>
  <c r="R222" i="12"/>
  <c r="R371" i="12"/>
  <c r="R363" i="12"/>
  <c r="R341" i="12"/>
  <c r="R250" i="12"/>
  <c r="R228" i="12"/>
  <c r="R167" i="12"/>
  <c r="R108" i="12"/>
  <c r="R102" i="12"/>
  <c r="R76" i="12"/>
  <c r="R70" i="12"/>
  <c r="R38" i="12"/>
  <c r="R12" i="12"/>
  <c r="R365" i="12"/>
  <c r="R357" i="12"/>
  <c r="R327" i="12"/>
  <c r="R319" i="12"/>
  <c r="R303" i="12"/>
  <c r="R287" i="12"/>
  <c r="R270" i="12"/>
  <c r="R262" i="12"/>
  <c r="R254" i="12"/>
  <c r="R209" i="12"/>
  <c r="R203" i="12"/>
  <c r="R201" i="12"/>
  <c r="R195" i="12"/>
  <c r="R193" i="12"/>
  <c r="R187" i="12"/>
  <c r="R142" i="12"/>
  <c r="R134" i="12"/>
  <c r="R126" i="12"/>
  <c r="R117" i="12"/>
  <c r="R111" i="12"/>
  <c r="R91" i="12"/>
  <c r="R85" i="12"/>
  <c r="R79" i="12"/>
  <c r="R59" i="12"/>
  <c r="R53" i="12"/>
  <c r="R47" i="12"/>
  <c r="R291" i="12"/>
  <c r="R268" i="12"/>
  <c r="R247" i="12"/>
  <c r="R241" i="12"/>
  <c r="R231" i="12"/>
  <c r="R225" i="12"/>
  <c r="R154" i="12"/>
  <c r="R138" i="12"/>
  <c r="R118" i="12"/>
  <c r="R77" i="12"/>
  <c r="R310" i="12"/>
  <c r="R296" i="12"/>
  <c r="R235" i="12"/>
  <c r="R219" i="12"/>
  <c r="R148" i="12"/>
  <c r="R132" i="12"/>
  <c r="R109" i="12"/>
  <c r="R367" i="12"/>
  <c r="R359" i="12"/>
  <c r="R289" i="12"/>
  <c r="R207" i="12"/>
  <c r="R186" i="12"/>
  <c r="R170" i="12"/>
  <c r="R100" i="12"/>
  <c r="R88" i="12"/>
  <c r="R60" i="12"/>
  <c r="R48" i="12"/>
  <c r="R28" i="12"/>
  <c r="R22" i="12"/>
  <c r="R16" i="12"/>
  <c r="R351" i="12"/>
  <c r="R282" i="12"/>
  <c r="R266" i="12"/>
  <c r="R180" i="12"/>
  <c r="R174" i="12"/>
  <c r="R164" i="12"/>
  <c r="R158" i="12"/>
  <c r="R120" i="12"/>
  <c r="R92" i="12"/>
  <c r="R215" i="12"/>
  <c r="R94" i="12"/>
  <c r="R39" i="12"/>
  <c r="R172" i="12"/>
  <c r="R54" i="12"/>
  <c r="R30" i="12"/>
  <c r="R329" i="12"/>
  <c r="R276" i="12"/>
  <c r="R233" i="12"/>
  <c r="R146" i="12"/>
  <c r="R80" i="12"/>
  <c r="R21" i="12"/>
  <c r="R19" i="12"/>
  <c r="R7" i="12"/>
  <c r="R86" i="12"/>
  <c r="R71" i="12"/>
  <c r="R313" i="12"/>
  <c r="R115" i="12"/>
  <c r="R68" i="12"/>
  <c r="R13" i="12"/>
  <c r="R166" i="12"/>
  <c r="R83" i="12"/>
  <c r="R56" i="12"/>
  <c r="R36" i="12"/>
  <c r="R239" i="12"/>
  <c r="R27" i="12"/>
  <c r="R227" i="12"/>
  <c r="R140" i="12"/>
  <c r="R103" i="12"/>
  <c r="R199" i="12"/>
  <c r="R178" i="12"/>
  <c r="R62" i="12"/>
  <c r="R51" i="12"/>
  <c r="R274" i="12"/>
  <c r="R24" i="12"/>
  <c r="R335" i="12"/>
  <c r="R321" i="12"/>
  <c r="R260" i="12"/>
  <c r="R112" i="12"/>
  <c r="R45" i="12"/>
  <c r="R15" i="12"/>
  <c r="M365" i="12"/>
  <c r="M357" i="12"/>
  <c r="M349" i="12"/>
  <c r="M341" i="12"/>
  <c r="M333" i="12"/>
  <c r="M325" i="12"/>
  <c r="M317" i="12"/>
  <c r="M309" i="12"/>
  <c r="M367" i="12"/>
  <c r="M359" i="12"/>
  <c r="M351" i="12"/>
  <c r="M343" i="12"/>
  <c r="M335" i="12"/>
  <c r="M327" i="12"/>
  <c r="M319" i="12"/>
  <c r="M311" i="12"/>
  <c r="M303" i="12"/>
  <c r="M295" i="12"/>
  <c r="M287" i="12"/>
  <c r="M368" i="12"/>
  <c r="M362" i="12"/>
  <c r="M356" i="12"/>
  <c r="M336" i="12"/>
  <c r="M330" i="12"/>
  <c r="M324" i="12"/>
  <c r="M294" i="12"/>
  <c r="M290" i="12"/>
  <c r="M280" i="12"/>
  <c r="M272" i="12"/>
  <c r="M264" i="12"/>
  <c r="M256" i="12"/>
  <c r="M248" i="12"/>
  <c r="M240" i="12"/>
  <c r="M232" i="12"/>
  <c r="M224" i="12"/>
  <c r="M216" i="12"/>
  <c r="M208" i="12"/>
  <c r="M200" i="12"/>
  <c r="M192" i="12"/>
  <c r="M184" i="12"/>
  <c r="M176" i="12"/>
  <c r="M168" i="12"/>
  <c r="M160" i="12"/>
  <c r="M152" i="12"/>
  <c r="M144" i="12"/>
  <c r="M136" i="12"/>
  <c r="M128" i="12"/>
  <c r="M369" i="12"/>
  <c r="M366" i="12"/>
  <c r="M363" i="12"/>
  <c r="M337" i="12"/>
  <c r="M334" i="12"/>
  <c r="M331" i="12"/>
  <c r="M300" i="12"/>
  <c r="M296" i="12"/>
  <c r="M283" i="12"/>
  <c r="M275" i="12"/>
  <c r="M267" i="12"/>
  <c r="M259" i="12"/>
  <c r="M251" i="12"/>
  <c r="M243" i="12"/>
  <c r="M235" i="12"/>
  <c r="M227" i="12"/>
  <c r="M219" i="12"/>
  <c r="M211" i="12"/>
  <c r="M203" i="12"/>
  <c r="M195" i="12"/>
  <c r="M187" i="12"/>
  <c r="M179" i="12"/>
  <c r="M171" i="12"/>
  <c r="M163" i="12"/>
  <c r="M155" i="12"/>
  <c r="M147" i="12"/>
  <c r="M139" i="12"/>
  <c r="M131" i="12"/>
  <c r="M123" i="12"/>
  <c r="M371" i="12"/>
  <c r="M320" i="12"/>
  <c r="M314" i="12"/>
  <c r="M312" i="12"/>
  <c r="M310" i="12"/>
  <c r="M308" i="12"/>
  <c r="M306" i="12"/>
  <c r="M299" i="12"/>
  <c r="M292" i="12"/>
  <c r="M268" i="12"/>
  <c r="M265" i="12"/>
  <c r="M262" i="12"/>
  <c r="M236" i="12"/>
  <c r="M233" i="12"/>
  <c r="M230" i="12"/>
  <c r="M204" i="12"/>
  <c r="M201" i="12"/>
  <c r="M198" i="12"/>
  <c r="M172" i="12"/>
  <c r="M169" i="12"/>
  <c r="M166" i="12"/>
  <c r="M140" i="12"/>
  <c r="M137" i="12"/>
  <c r="M134" i="12"/>
  <c r="M116" i="12"/>
  <c r="M108" i="12"/>
  <c r="M100" i="12"/>
  <c r="M92" i="12"/>
  <c r="M84" i="12"/>
  <c r="M76" i="12"/>
  <c r="M68" i="12"/>
  <c r="M60" i="12"/>
  <c r="M52" i="12"/>
  <c r="M44" i="12"/>
  <c r="M36" i="12"/>
  <c r="M28" i="12"/>
  <c r="M20" i="12"/>
  <c r="M12" i="12"/>
  <c r="M328" i="12"/>
  <c r="M326" i="12"/>
  <c r="M322" i="12"/>
  <c r="M318" i="12"/>
  <c r="M316" i="12"/>
  <c r="M304" i="12"/>
  <c r="M297" i="12"/>
  <c r="M285" i="12"/>
  <c r="M277" i="12"/>
  <c r="M274" i="12"/>
  <c r="M271" i="12"/>
  <c r="M245" i="12"/>
  <c r="M242" i="12"/>
  <c r="M239" i="12"/>
  <c r="M213" i="12"/>
  <c r="M210" i="12"/>
  <c r="M207" i="12"/>
  <c r="M181" i="12"/>
  <c r="M178" i="12"/>
  <c r="M175" i="12"/>
  <c r="M149" i="12"/>
  <c r="M146" i="12"/>
  <c r="M143" i="12"/>
  <c r="M117" i="12"/>
  <c r="M109" i="12"/>
  <c r="M101" i="12"/>
  <c r="M93" i="12"/>
  <c r="M85" i="12"/>
  <c r="M77" i="12"/>
  <c r="M69" i="12"/>
  <c r="M61" i="12"/>
  <c r="M53" i="12"/>
  <c r="M45" i="12"/>
  <c r="M37" i="12"/>
  <c r="M29" i="12"/>
  <c r="M21" i="12"/>
  <c r="M13" i="12"/>
  <c r="M370" i="12"/>
  <c r="M340" i="12"/>
  <c r="M332" i="12"/>
  <c r="M313" i="12"/>
  <c r="M305" i="12"/>
  <c r="M289" i="12"/>
  <c r="M278" i="12"/>
  <c r="M276" i="12"/>
  <c r="M270" i="12"/>
  <c r="M225" i="12"/>
  <c r="M217" i="12"/>
  <c r="M209" i="12"/>
  <c r="M164" i="12"/>
  <c r="M158" i="12"/>
  <c r="M156" i="12"/>
  <c r="M150" i="12"/>
  <c r="M148" i="12"/>
  <c r="M142" i="12"/>
  <c r="M120" i="12"/>
  <c r="M114" i="12"/>
  <c r="M94" i="12"/>
  <c r="M88" i="12"/>
  <c r="M82" i="12"/>
  <c r="M62" i="12"/>
  <c r="M56" i="12"/>
  <c r="M50" i="12"/>
  <c r="M30" i="12"/>
  <c r="M24" i="12"/>
  <c r="M18" i="12"/>
  <c r="M293" i="12"/>
  <c r="M288" i="12"/>
  <c r="M257" i="12"/>
  <c r="M249" i="12"/>
  <c r="M241" i="12"/>
  <c r="M196" i="12"/>
  <c r="M188" i="12"/>
  <c r="M180" i="12"/>
  <c r="M174" i="12"/>
  <c r="M118" i="12"/>
  <c r="M112" i="12"/>
  <c r="M106" i="12"/>
  <c r="M86" i="12"/>
  <c r="M80" i="12"/>
  <c r="M74" i="12"/>
  <c r="M54" i="12"/>
  <c r="M48" i="12"/>
  <c r="M42" i="12"/>
  <c r="M16" i="12"/>
  <c r="M10" i="12"/>
  <c r="M361" i="12"/>
  <c r="M353" i="12"/>
  <c r="M350" i="12"/>
  <c r="M323" i="12"/>
  <c r="M315" i="12"/>
  <c r="M269" i="12"/>
  <c r="M261" i="12"/>
  <c r="M247" i="12"/>
  <c r="M186" i="12"/>
  <c r="M141" i="12"/>
  <c r="M133" i="12"/>
  <c r="M127" i="12"/>
  <c r="M125" i="12"/>
  <c r="M121" i="12"/>
  <c r="M83" i="12"/>
  <c r="M31" i="12"/>
  <c r="M19" i="12"/>
  <c r="M348" i="12"/>
  <c r="M329" i="12"/>
  <c r="M321" i="12"/>
  <c r="M298" i="12"/>
  <c r="M291" i="12"/>
  <c r="M284" i="12"/>
  <c r="M282" i="12"/>
  <c r="M237" i="12"/>
  <c r="M231" i="12"/>
  <c r="M229" i="12"/>
  <c r="M223" i="12"/>
  <c r="M221" i="12"/>
  <c r="M215" i="12"/>
  <c r="M170" i="12"/>
  <c r="M162" i="12"/>
  <c r="M154" i="12"/>
  <c r="M103" i="12"/>
  <c r="M97" i="12"/>
  <c r="M91" i="12"/>
  <c r="M71" i="12"/>
  <c r="M65" i="12"/>
  <c r="M59" i="12"/>
  <c r="M39" i="12"/>
  <c r="M33" i="12"/>
  <c r="M27" i="12"/>
  <c r="M7" i="12"/>
  <c r="M364" i="12"/>
  <c r="M345" i="12"/>
  <c r="M342" i="12"/>
  <c r="M307" i="12"/>
  <c r="M286" i="12"/>
  <c r="M190" i="12"/>
  <c r="M182" i="12"/>
  <c r="M129" i="12"/>
  <c r="M22" i="12"/>
  <c r="M358" i="12"/>
  <c r="M302" i="12"/>
  <c r="M263" i="12"/>
  <c r="M255" i="12"/>
  <c r="M253" i="12"/>
  <c r="M202" i="12"/>
  <c r="M194" i="12"/>
  <c r="M135" i="12"/>
  <c r="M115" i="12"/>
  <c r="M95" i="12"/>
  <c r="M89" i="12"/>
  <c r="M63" i="12"/>
  <c r="M57" i="12"/>
  <c r="M51" i="12"/>
  <c r="M25" i="12"/>
  <c r="M352" i="12"/>
  <c r="M344" i="12"/>
  <c r="M339" i="12"/>
  <c r="M281" i="12"/>
  <c r="M273" i="12"/>
  <c r="M228" i="12"/>
  <c r="M222" i="12"/>
  <c r="M220" i="12"/>
  <c r="M214" i="12"/>
  <c r="M212" i="12"/>
  <c r="M206" i="12"/>
  <c r="M161" i="12"/>
  <c r="M153" i="12"/>
  <c r="M145" i="12"/>
  <c r="M110" i="12"/>
  <c r="M104" i="12"/>
  <c r="M98" i="12"/>
  <c r="M78" i="12"/>
  <c r="M72" i="12"/>
  <c r="M66" i="12"/>
  <c r="M46" i="12"/>
  <c r="M347" i="12"/>
  <c r="M199" i="12"/>
  <c r="M193" i="12"/>
  <c r="M183" i="12"/>
  <c r="M177" i="12"/>
  <c r="M102" i="12"/>
  <c r="M90" i="12"/>
  <c r="M49" i="12"/>
  <c r="M23" i="12"/>
  <c r="M17" i="12"/>
  <c r="M11" i="12"/>
  <c r="M360" i="12"/>
  <c r="M354" i="12"/>
  <c r="M346" i="12"/>
  <c r="M279" i="12"/>
  <c r="M258" i="12"/>
  <c r="M252" i="12"/>
  <c r="M165" i="12"/>
  <c r="M338" i="12"/>
  <c r="M246" i="12"/>
  <c r="M159" i="12"/>
  <c r="M138" i="12"/>
  <c r="M132" i="12"/>
  <c r="M122" i="12"/>
  <c r="M113" i="12"/>
  <c r="M73" i="12"/>
  <c r="M41" i="12"/>
  <c r="M35" i="12"/>
  <c r="M234" i="12"/>
  <c r="M218" i="12"/>
  <c r="M197" i="12"/>
  <c r="M126" i="12"/>
  <c r="M105" i="12"/>
  <c r="M238" i="12"/>
  <c r="M151" i="12"/>
  <c r="M130" i="12"/>
  <c r="M119" i="12"/>
  <c r="M87" i="12"/>
  <c r="M226" i="12"/>
  <c r="M205" i="12"/>
  <c r="M111" i="12"/>
  <c r="M81" i="12"/>
  <c r="M43" i="12"/>
  <c r="M15" i="12"/>
  <c r="M191" i="12"/>
  <c r="M75" i="12"/>
  <c r="M70" i="12"/>
  <c r="M64" i="12"/>
  <c r="M34" i="12"/>
  <c r="M14" i="12"/>
  <c r="M67" i="12"/>
  <c r="M55" i="12"/>
  <c r="M32" i="12"/>
  <c r="M250" i="12"/>
  <c r="M173" i="12"/>
  <c r="M301" i="12"/>
  <c r="M266" i="12"/>
  <c r="M244" i="12"/>
  <c r="M157" i="12"/>
  <c r="M38" i="12"/>
  <c r="M26" i="12"/>
  <c r="M99" i="12"/>
  <c r="M79" i="12"/>
  <c r="M185" i="12"/>
  <c r="M40" i="12"/>
  <c r="M254" i="12"/>
  <c r="M167" i="12"/>
  <c r="M124" i="12"/>
  <c r="M107" i="12"/>
  <c r="M58" i="12"/>
  <c r="M47" i="12"/>
  <c r="M355" i="12"/>
  <c r="M189" i="12"/>
  <c r="M9" i="12"/>
  <c r="M96" i="12"/>
  <c r="M8" i="12"/>
  <c r="M260" i="12"/>
  <c r="R9" i="1"/>
  <c r="B167" i="12" l="1"/>
  <c r="I169" i="1" s="1"/>
  <c r="B33" i="12"/>
  <c r="I35" i="1" s="1"/>
  <c r="B291" i="12"/>
  <c r="I293" i="1" s="1"/>
  <c r="B164" i="12"/>
  <c r="I166" i="1" s="1"/>
  <c r="B259" i="12"/>
  <c r="I261" i="1" s="1"/>
  <c r="B218" i="12"/>
  <c r="I220" i="1" s="1"/>
  <c r="B89" i="12"/>
  <c r="I91" i="1" s="1"/>
  <c r="B330" i="12"/>
  <c r="I332" i="1" s="1"/>
  <c r="B365" i="12"/>
  <c r="I367" i="1" s="1"/>
  <c r="B47" i="12"/>
  <c r="I49" i="1" s="1"/>
  <c r="B98" i="12"/>
  <c r="I100" i="1" s="1"/>
  <c r="B172" i="12"/>
  <c r="I174" i="1" s="1"/>
  <c r="B262" i="12"/>
  <c r="I264" i="1" s="1"/>
  <c r="B282" i="12"/>
  <c r="I284" i="1" s="1"/>
  <c r="B272" i="12"/>
  <c r="I274" i="1" s="1"/>
  <c r="B270" i="12"/>
  <c r="I272" i="1" s="1"/>
  <c r="B41" i="12"/>
  <c r="I43" i="1" s="1"/>
  <c r="B335" i="12"/>
  <c r="I337" i="1" s="1"/>
  <c r="B355" i="12"/>
  <c r="I357" i="1" s="1"/>
  <c r="B201" i="12"/>
  <c r="I203" i="1" s="1"/>
  <c r="B248" i="12"/>
  <c r="I250" i="1" s="1"/>
  <c r="B249" i="12"/>
  <c r="I251" i="1" s="1"/>
  <c r="B288" i="12"/>
  <c r="I290" i="1" s="1"/>
  <c r="B36" i="12"/>
  <c r="I38" i="1" s="1"/>
  <c r="B69" i="12"/>
  <c r="I71" i="1" s="1"/>
  <c r="B94" i="12"/>
  <c r="I96" i="1" s="1"/>
  <c r="B61" i="12"/>
  <c r="I63" i="1" s="1"/>
  <c r="B19" i="12"/>
  <c r="I21" i="1" s="1"/>
  <c r="B145" i="12"/>
  <c r="I147" i="1" s="1"/>
  <c r="B250" i="12"/>
  <c r="I252" i="1" s="1"/>
  <c r="B264" i="12"/>
  <c r="I266" i="1" s="1"/>
  <c r="B130" i="12"/>
  <c r="I132" i="1" s="1"/>
  <c r="B169" i="12"/>
  <c r="I171" i="1" s="1"/>
  <c r="B313" i="12"/>
  <c r="I315" i="1" s="1"/>
  <c r="B327" i="12"/>
  <c r="I329" i="1" s="1"/>
  <c r="B341" i="12"/>
  <c r="I343" i="1" s="1"/>
  <c r="B199" i="12"/>
  <c r="I201" i="1" s="1"/>
  <c r="B155" i="12"/>
  <c r="I157" i="1" s="1"/>
  <c r="B166" i="12"/>
  <c r="I168" i="1" s="1"/>
  <c r="B366" i="12"/>
  <c r="I368" i="1" s="1"/>
  <c r="B111" i="12"/>
  <c r="I113" i="1" s="1"/>
  <c r="B278" i="12"/>
  <c r="I280" i="1" s="1"/>
  <c r="B122" i="12"/>
  <c r="I124" i="1" s="1"/>
  <c r="B28" i="12"/>
  <c r="I30" i="1" s="1"/>
  <c r="B97" i="12"/>
  <c r="I99" i="1" s="1"/>
  <c r="B231" i="12"/>
  <c r="I233" i="1" s="1"/>
  <c r="B224" i="12"/>
  <c r="I226" i="1" s="1"/>
  <c r="B213" i="12"/>
  <c r="I215" i="1" s="1"/>
  <c r="B165" i="12"/>
  <c r="I167" i="1" s="1"/>
  <c r="B276" i="12"/>
  <c r="I278" i="1" s="1"/>
  <c r="B242" i="12"/>
  <c r="I244" i="1" s="1"/>
  <c r="B257" i="12"/>
  <c r="I259" i="1" s="1"/>
  <c r="B64" i="12"/>
  <c r="I66" i="1" s="1"/>
  <c r="B240" i="12"/>
  <c r="I242" i="1" s="1"/>
  <c r="B8" i="12"/>
  <c r="I10" i="1" s="1"/>
  <c r="B265" i="12"/>
  <c r="I267" i="1" s="1"/>
  <c r="B32" i="12"/>
  <c r="I34" i="1" s="1"/>
  <c r="B113" i="12"/>
  <c r="I115" i="1" s="1"/>
  <c r="B99" i="12"/>
  <c r="I101" i="1" s="1"/>
  <c r="B24" i="12"/>
  <c r="I26" i="1" s="1"/>
  <c r="B162" i="12"/>
  <c r="I164" i="1" s="1"/>
  <c r="B237" i="12"/>
  <c r="I239" i="1" s="1"/>
  <c r="B280" i="12"/>
  <c r="I282" i="1" s="1"/>
  <c r="B217" i="12"/>
  <c r="I219" i="1" s="1"/>
  <c r="B49" i="12"/>
  <c r="I51" i="1" s="1"/>
  <c r="B141" i="12"/>
  <c r="I143" i="1" s="1"/>
  <c r="B128" i="12"/>
  <c r="I130" i="1" s="1"/>
  <c r="B83" i="12"/>
  <c r="I85" i="1" s="1"/>
  <c r="B311" i="12"/>
  <c r="I313" i="1" s="1"/>
  <c r="B246" i="12"/>
  <c r="I248" i="1" s="1"/>
  <c r="B256" i="12"/>
  <c r="I258" i="1" s="1"/>
  <c r="B146" i="12"/>
  <c r="I148" i="1" s="1"/>
  <c r="B116" i="12"/>
  <c r="I118" i="1" s="1"/>
  <c r="B206" i="12"/>
  <c r="I208" i="1" s="1"/>
  <c r="B334" i="12"/>
  <c r="I336" i="1" s="1"/>
  <c r="B348" i="12"/>
  <c r="I350" i="1" s="1"/>
  <c r="B290" i="12"/>
  <c r="I292" i="1" s="1"/>
  <c r="B34" i="12"/>
  <c r="I36" i="1" s="1"/>
  <c r="B325" i="12"/>
  <c r="I327" i="1" s="1"/>
  <c r="B147" i="12"/>
  <c r="I149" i="1" s="1"/>
  <c r="B68" i="12"/>
  <c r="I70" i="1" s="1"/>
  <c r="B178" i="12"/>
  <c r="I180" i="1" s="1"/>
  <c r="B193" i="12"/>
  <c r="I195" i="1" s="1"/>
  <c r="B324" i="12"/>
  <c r="I326" i="1" s="1"/>
  <c r="B332" i="12"/>
  <c r="I334" i="1" s="1"/>
  <c r="B315" i="12"/>
  <c r="I317" i="1" s="1"/>
  <c r="B253" i="12"/>
  <c r="I255" i="1" s="1"/>
  <c r="B174" i="12"/>
  <c r="I176" i="1" s="1"/>
  <c r="B205" i="12"/>
  <c r="I207" i="1" s="1"/>
  <c r="B195" i="12"/>
  <c r="I197" i="1" s="1"/>
  <c r="B328" i="12"/>
  <c r="I330" i="1" s="1"/>
  <c r="B153" i="12"/>
  <c r="I155" i="1" s="1"/>
  <c r="B160" i="12"/>
  <c r="I162" i="1" s="1"/>
  <c r="B338" i="12"/>
  <c r="I340" i="1" s="1"/>
  <c r="B77" i="12"/>
  <c r="I79" i="1" s="1"/>
  <c r="B343" i="12"/>
  <c r="I345" i="1" s="1"/>
  <c r="B287" i="12"/>
  <c r="I289" i="1" s="1"/>
  <c r="B245" i="12"/>
  <c r="I247" i="1" s="1"/>
  <c r="B263" i="12"/>
  <c r="I265" i="1" s="1"/>
  <c r="B235" i="12"/>
  <c r="I237" i="1" s="1"/>
  <c r="B226" i="12"/>
  <c r="I228" i="1" s="1"/>
  <c r="B188" i="12"/>
  <c r="I190" i="1" s="1"/>
  <c r="B31" i="12"/>
  <c r="I33" i="1" s="1"/>
  <c r="B347" i="12"/>
  <c r="I349" i="1" s="1"/>
  <c r="B88" i="12"/>
  <c r="I90" i="1" s="1"/>
  <c r="B80" i="12"/>
  <c r="I82" i="1" s="1"/>
  <c r="B266" i="12"/>
  <c r="I268" i="1" s="1"/>
  <c r="B161" i="12"/>
  <c r="I163" i="1" s="1"/>
  <c r="B196" i="12"/>
  <c r="I198" i="1" s="1"/>
  <c r="B180" i="12"/>
  <c r="I182" i="1" s="1"/>
  <c r="B269" i="12"/>
  <c r="I271" i="1" s="1"/>
  <c r="B360" i="12"/>
  <c r="I362" i="1" s="1"/>
  <c r="B39" i="12"/>
  <c r="I41" i="1" s="1"/>
  <c r="B96" i="12"/>
  <c r="I98" i="1" s="1"/>
  <c r="B356" i="12"/>
  <c r="I358" i="1" s="1"/>
  <c r="B154" i="12"/>
  <c r="I156" i="1" s="1"/>
  <c r="B157" i="12"/>
  <c r="I159" i="1" s="1"/>
  <c r="B191" i="12"/>
  <c r="I193" i="1" s="1"/>
  <c r="B220" i="12"/>
  <c r="I222" i="1" s="1"/>
  <c r="B187" i="12"/>
  <c r="I189" i="1" s="1"/>
  <c r="B11" i="12"/>
  <c r="I13" i="1" s="1"/>
  <c r="B42" i="12"/>
  <c r="I44" i="1" s="1"/>
  <c r="B289" i="12"/>
  <c r="I291" i="1" s="1"/>
  <c r="B219" i="12"/>
  <c r="I221" i="1" s="1"/>
  <c r="B229" i="12"/>
  <c r="I231" i="1" s="1"/>
  <c r="B230" i="12"/>
  <c r="I232" i="1" s="1"/>
  <c r="B186" i="12"/>
  <c r="I188" i="1" s="1"/>
  <c r="B75" i="12"/>
  <c r="I77" i="1" s="1"/>
  <c r="B339" i="12"/>
  <c r="I341" i="1" s="1"/>
  <c r="B149" i="12"/>
  <c r="I151" i="1" s="1"/>
  <c r="B204" i="12"/>
  <c r="I206" i="1" s="1"/>
  <c r="B247" i="12"/>
  <c r="I249" i="1" s="1"/>
  <c r="B228" i="12"/>
  <c r="I230" i="1" s="1"/>
  <c r="B104" i="12"/>
  <c r="I106" i="1" s="1"/>
  <c r="B73" i="12"/>
  <c r="I75" i="1" s="1"/>
  <c r="B314" i="12"/>
  <c r="I316" i="1" s="1"/>
  <c r="B85" i="12"/>
  <c r="I87" i="1" s="1"/>
  <c r="B55" i="12"/>
  <c r="I57" i="1" s="1"/>
  <c r="B254" i="12"/>
  <c r="I256" i="1" s="1"/>
  <c r="B203" i="12"/>
  <c r="I205" i="1" s="1"/>
  <c r="B293" i="12"/>
  <c r="I295" i="1" s="1"/>
  <c r="B329" i="12"/>
  <c r="I331" i="1" s="1"/>
  <c r="B342" i="12"/>
  <c r="I344" i="1" s="1"/>
  <c r="B56" i="12"/>
  <c r="I58" i="1" s="1"/>
  <c r="B45" i="12"/>
  <c r="I47" i="1" s="1"/>
  <c r="B351" i="12"/>
  <c r="I353" i="1" s="1"/>
  <c r="B202" i="12"/>
  <c r="I204" i="1" s="1"/>
  <c r="B103" i="12"/>
  <c r="I105" i="1" s="1"/>
  <c r="B176" i="12"/>
  <c r="I178" i="1" s="1"/>
  <c r="B210" i="12"/>
  <c r="I212" i="1" s="1"/>
  <c r="B123" i="12"/>
  <c r="I125" i="1" s="1"/>
  <c r="B179" i="12"/>
  <c r="I181" i="1" s="1"/>
  <c r="B209" i="12"/>
  <c r="I211" i="1" s="1"/>
  <c r="B58" i="12"/>
  <c r="I60" i="1" s="1"/>
  <c r="B320" i="12"/>
  <c r="I322" i="1" s="1"/>
  <c r="B208" i="12"/>
  <c r="I210" i="1" s="1"/>
  <c r="B243" i="12"/>
  <c r="I245" i="1" s="1"/>
  <c r="B95" i="12"/>
  <c r="I97" i="1" s="1"/>
  <c r="B361" i="12"/>
  <c r="I363" i="1" s="1"/>
  <c r="B71" i="12"/>
  <c r="I73" i="1" s="1"/>
  <c r="B18" i="12"/>
  <c r="I20" i="1" s="1"/>
  <c r="B233" i="12"/>
  <c r="I235" i="1" s="1"/>
  <c r="B281" i="12"/>
  <c r="I283" i="1" s="1"/>
  <c r="B184" i="12"/>
  <c r="I186" i="1" s="1"/>
  <c r="B261" i="12"/>
  <c r="I263" i="1" s="1"/>
  <c r="B100" i="12"/>
  <c r="I102" i="1" s="1"/>
  <c r="B316" i="12"/>
  <c r="I318" i="1" s="1"/>
  <c r="B286" i="12"/>
  <c r="I288" i="1" s="1"/>
  <c r="B309" i="12"/>
  <c r="I311" i="1" s="1"/>
  <c r="B354" i="12"/>
  <c r="I356" i="1" s="1"/>
  <c r="B369" i="12"/>
  <c r="I371" i="1" s="1"/>
  <c r="B78" i="12"/>
  <c r="I80" i="1" s="1"/>
  <c r="B296" i="12"/>
  <c r="I298" i="1" s="1"/>
  <c r="B143" i="12"/>
  <c r="I145" i="1" s="1"/>
  <c r="B127" i="12"/>
  <c r="I129" i="1" s="1"/>
  <c r="B93" i="12"/>
  <c r="I95" i="1" s="1"/>
  <c r="B129" i="12"/>
  <c r="I131" i="1" s="1"/>
  <c r="B170" i="12"/>
  <c r="I172" i="1" s="1"/>
  <c r="B192" i="12"/>
  <c r="I194" i="1" s="1"/>
  <c r="B273" i="12"/>
  <c r="I275" i="1" s="1"/>
  <c r="B271" i="12"/>
  <c r="I273" i="1" s="1"/>
  <c r="B148" i="12"/>
  <c r="I150" i="1" s="1"/>
  <c r="B197" i="12"/>
  <c r="I199" i="1" s="1"/>
  <c r="B312" i="12"/>
  <c r="I314" i="1" s="1"/>
  <c r="B175" i="12"/>
  <c r="I177" i="1" s="1"/>
  <c r="B182" i="12"/>
  <c r="I184" i="1" s="1"/>
  <c r="B173" i="12"/>
  <c r="I175" i="1" s="1"/>
  <c r="B150" i="12"/>
  <c r="I152" i="1" s="1"/>
  <c r="B358" i="12"/>
  <c r="I360" i="1" s="1"/>
  <c r="B121" i="12"/>
  <c r="I123" i="1" s="1"/>
  <c r="B137" i="12"/>
  <c r="I139" i="1" s="1"/>
  <c r="B236" i="12"/>
  <c r="I238" i="1" s="1"/>
  <c r="B225" i="12"/>
  <c r="I227" i="1" s="1"/>
  <c r="B349" i="12"/>
  <c r="I351" i="1" s="1"/>
  <c r="B152" i="12"/>
  <c r="I154" i="1" s="1"/>
  <c r="B346" i="12"/>
  <c r="I348" i="1" s="1"/>
  <c r="B298" i="12"/>
  <c r="I300" i="1" s="1"/>
  <c r="B66" i="12"/>
  <c r="I68" i="1" s="1"/>
  <c r="B277" i="12"/>
  <c r="I279" i="1" s="1"/>
  <c r="B214" i="12"/>
  <c r="I216" i="1" s="1"/>
  <c r="B132" i="12"/>
  <c r="I134" i="1" s="1"/>
  <c r="B190" i="12"/>
  <c r="I192" i="1" s="1"/>
  <c r="B363" i="12"/>
  <c r="I365" i="1" s="1"/>
  <c r="B163" i="12"/>
  <c r="I165" i="1" s="1"/>
  <c r="B216" i="12"/>
  <c r="I218" i="1" s="1"/>
  <c r="B140" i="12"/>
  <c r="I142" i="1" s="1"/>
  <c r="B181" i="12"/>
  <c r="I183" i="1" s="1"/>
  <c r="B267" i="12"/>
  <c r="I269" i="1" s="1"/>
  <c r="B357" i="12"/>
  <c r="I359" i="1" s="1"/>
  <c r="B297" i="12"/>
  <c r="I299" i="1" s="1"/>
  <c r="B189" i="12"/>
  <c r="I191" i="1" s="1"/>
  <c r="B168" i="12"/>
  <c r="I170" i="1" s="1"/>
  <c r="B321" i="12"/>
  <c r="I323" i="1" s="1"/>
  <c r="B211" i="12"/>
  <c r="I213" i="1" s="1"/>
  <c r="B124" i="12"/>
  <c r="I126" i="1" s="1"/>
  <c r="B16" i="12"/>
  <c r="I18" i="1" s="1"/>
  <c r="B239" i="12"/>
  <c r="I241" i="1" s="1"/>
  <c r="B260" i="12"/>
  <c r="I262" i="1" s="1"/>
  <c r="B108" i="12"/>
  <c r="I110" i="1" s="1"/>
  <c r="B244" i="12"/>
  <c r="I246" i="1" s="1"/>
  <c r="B232" i="12"/>
  <c r="I234" i="1" s="1"/>
  <c r="B114" i="12"/>
  <c r="I116" i="1" s="1"/>
  <c r="B20" i="12"/>
  <c r="I22" i="1" s="1"/>
  <c r="B101" i="12"/>
  <c r="I103" i="1" s="1"/>
  <c r="B84" i="12"/>
  <c r="I86" i="1" s="1"/>
  <c r="B252" i="12"/>
  <c r="I254" i="1" s="1"/>
  <c r="B90" i="12"/>
  <c r="I92" i="1" s="1"/>
  <c r="B136" i="12"/>
  <c r="I138" i="1" s="1"/>
  <c r="B65" i="12"/>
  <c r="I67" i="1" s="1"/>
  <c r="B125" i="12"/>
  <c r="I127" i="1" s="1"/>
  <c r="B183" i="12"/>
  <c r="I185" i="1" s="1"/>
  <c r="B308" i="12"/>
  <c r="I310" i="1" s="1"/>
  <c r="B364" i="12"/>
  <c r="I366" i="1" s="1"/>
  <c r="B86" i="12"/>
  <c r="I88" i="1" s="1"/>
  <c r="B302" i="12"/>
  <c r="I304" i="1" s="1"/>
  <c r="B251" i="12"/>
  <c r="I253" i="1" s="1"/>
  <c r="B177" i="12"/>
  <c r="I179" i="1" s="1"/>
  <c r="B185" i="12"/>
  <c r="I187" i="1" s="1"/>
  <c r="B215" i="12"/>
  <c r="I217" i="1" s="1"/>
  <c r="B258" i="12"/>
  <c r="I260" i="1" s="1"/>
  <c r="B322" i="12"/>
  <c r="I324" i="1" s="1"/>
  <c r="B331" i="12"/>
  <c r="I333" i="1" s="1"/>
  <c r="B359" i="12"/>
  <c r="I361" i="1" s="1"/>
  <c r="B102" i="12"/>
  <c r="I104" i="1" s="1"/>
  <c r="B274" i="12"/>
  <c r="I276" i="1" s="1"/>
  <c r="B151" i="12"/>
  <c r="I153" i="1" s="1"/>
  <c r="B212" i="12"/>
  <c r="I214" i="1" s="1"/>
  <c r="B222" i="12"/>
  <c r="I224" i="1" s="1"/>
  <c r="B223" i="12"/>
  <c r="I225" i="1" s="1"/>
  <c r="B17" i="12"/>
  <c r="I19" i="1" s="1"/>
  <c r="B46" i="12"/>
  <c r="I48" i="1" s="1"/>
  <c r="B62" i="12"/>
  <c r="I64" i="1" s="1"/>
  <c r="B227" i="12"/>
  <c r="I229" i="1" s="1"/>
  <c r="B268" i="12"/>
  <c r="I270" i="1" s="1"/>
  <c r="B241" i="12"/>
  <c r="I243" i="1" s="1"/>
  <c r="B207" i="12"/>
  <c r="I209" i="1" s="1"/>
  <c r="B255" i="12"/>
  <c r="I257" i="1" s="1"/>
  <c r="B7" i="12"/>
  <c r="I9" i="1" s="1"/>
  <c r="B81" i="12"/>
  <c r="I83" i="1" s="1"/>
  <c r="B158" i="12"/>
  <c r="I160" i="1" s="1"/>
  <c r="B198" i="12"/>
  <c r="I200" i="1" s="1"/>
  <c r="B171" i="12"/>
  <c r="I173" i="1" s="1"/>
  <c r="B194" i="12"/>
  <c r="I196" i="1" s="1"/>
  <c r="B275" i="12"/>
  <c r="I277" i="1" s="1"/>
  <c r="B234" i="12"/>
  <c r="I236" i="1" s="1"/>
  <c r="B344" i="12"/>
  <c r="I346" i="1" s="1"/>
  <c r="B318" i="12"/>
  <c r="I320" i="1" s="1"/>
  <c r="B295" i="12"/>
  <c r="I297" i="1" s="1"/>
  <c r="B23" i="12"/>
  <c r="I25" i="1" s="1"/>
  <c r="B221" i="12"/>
  <c r="I223" i="1" s="1"/>
  <c r="B200" i="12"/>
  <c r="I202" i="1" s="1"/>
  <c r="B238" i="12"/>
  <c r="I240" i="1" s="1"/>
  <c r="B345" i="12"/>
  <c r="I347" i="1" s="1"/>
  <c r="AH9" i="12"/>
  <c r="AH62" i="12"/>
  <c r="AH99" i="12"/>
  <c r="AH17" i="12"/>
  <c r="AH16" i="12"/>
  <c r="AH355" i="12"/>
  <c r="AH130" i="12"/>
  <c r="AH20" i="12"/>
  <c r="AH59" i="12"/>
  <c r="AH86" i="12"/>
  <c r="AH56" i="12"/>
  <c r="AH295" i="12"/>
  <c r="AH129" i="12"/>
  <c r="AH298" i="12"/>
  <c r="AH328" i="12"/>
  <c r="AH36" i="12"/>
  <c r="AH158" i="12"/>
  <c r="AH41" i="12"/>
  <c r="AH32" i="12"/>
  <c r="AH15" i="12"/>
  <c r="AH84" i="12"/>
  <c r="AH31" i="12"/>
  <c r="AH329" i="12"/>
  <c r="AH127" i="12"/>
  <c r="AH23" i="12"/>
  <c r="AH73" i="12"/>
  <c r="AH354" i="12"/>
  <c r="AH369" i="12"/>
  <c r="AH178" i="12"/>
  <c r="AH28" i="12"/>
  <c r="AH8" i="12"/>
  <c r="AH66" i="12"/>
  <c r="AH55" i="12"/>
  <c r="AH321" i="12"/>
  <c r="AH45" i="12"/>
  <c r="AH332" i="12"/>
  <c r="AH293" i="12"/>
  <c r="AH342" i="12"/>
  <c r="AH168" i="12"/>
  <c r="AH81" i="12"/>
  <c r="AH346" i="12"/>
  <c r="AH61" i="12"/>
  <c r="AH315" i="12"/>
  <c r="AH140" i="12"/>
  <c r="AH39" i="12"/>
  <c r="AH366" i="12"/>
  <c r="AH296" i="12"/>
  <c r="AH58" i="12"/>
  <c r="AH312" i="12"/>
  <c r="AH143" i="12"/>
  <c r="AH24" i="12"/>
  <c r="AH49" i="12"/>
  <c r="AH349" i="12"/>
  <c r="AH123" i="12"/>
  <c r="AH88" i="12"/>
  <c r="AH287" i="12"/>
  <c r="AH341" i="12"/>
  <c r="AH339" i="12"/>
  <c r="AH11" i="12"/>
  <c r="AH7" i="12"/>
  <c r="AH69" i="12"/>
  <c r="AH65" i="12"/>
  <c r="AH348" i="12"/>
  <c r="AH46" i="12"/>
  <c r="AH334" i="12"/>
  <c r="AH358" i="12"/>
  <c r="AH335" i="12"/>
  <c r="AH96" i="12"/>
  <c r="AH128" i="12"/>
  <c r="AH80" i="12"/>
  <c r="AH19" i="12"/>
  <c r="AH95" i="12"/>
  <c r="AH343" i="12"/>
  <c r="AH364" i="12"/>
  <c r="AH316" i="12"/>
  <c r="AH359" i="12"/>
  <c r="AH365" i="12"/>
  <c r="AH331" i="12"/>
  <c r="AH356" i="12"/>
  <c r="AH357" i="12"/>
  <c r="AH325" i="12"/>
  <c r="AH94" i="12"/>
  <c r="AH64" i="12"/>
  <c r="AH68" i="12"/>
  <c r="AH18" i="12"/>
  <c r="AH89" i="12"/>
  <c r="AD14" i="12"/>
  <c r="AH75" i="12"/>
  <c r="AH101" i="12"/>
  <c r="AH34" i="12"/>
  <c r="AH113" i="12"/>
  <c r="AH137" i="12"/>
  <c r="AH297" i="12"/>
  <c r="AH363" i="12"/>
  <c r="AH311" i="12"/>
  <c r="AH102" i="12"/>
  <c r="AH21" i="12"/>
  <c r="AH42" i="12"/>
  <c r="AH360" i="12"/>
  <c r="AH318" i="12"/>
  <c r="AH98" i="12"/>
  <c r="AH171" i="12"/>
  <c r="AH278" i="12"/>
  <c r="AH90" i="12"/>
  <c r="AH132" i="12"/>
  <c r="AH71" i="12"/>
  <c r="AH324" i="12"/>
  <c r="AH97" i="12"/>
  <c r="AH286" i="12"/>
  <c r="AH194" i="12"/>
  <c r="AH141" i="12"/>
  <c r="AH83" i="12"/>
  <c r="AH103" i="12"/>
  <c r="AH347" i="12"/>
  <c r="AH93" i="12"/>
  <c r="AH104" i="12"/>
  <c r="AH85" i="12"/>
  <c r="AH236" i="12"/>
  <c r="AH201" i="12"/>
  <c r="AH175" i="12"/>
  <c r="AH150" i="12"/>
  <c r="AH338" i="12"/>
  <c r="AH361" i="12"/>
  <c r="AH330" i="12"/>
  <c r="AH268" i="12"/>
  <c r="AH345" i="12"/>
  <c r="AH314" i="12"/>
  <c r="AH241" i="12"/>
  <c r="AH313" i="12"/>
  <c r="AH111" i="12"/>
  <c r="AH191" i="12"/>
  <c r="AH182" i="12"/>
  <c r="AH253" i="12"/>
  <c r="AH187" i="12"/>
  <c r="AH281" i="12"/>
  <c r="AH226" i="12"/>
  <c r="AH254" i="12"/>
  <c r="AH218" i="12"/>
  <c r="AH231" i="12"/>
  <c r="AH184" i="12"/>
  <c r="AH190" i="12"/>
  <c r="AH172" i="12"/>
  <c r="AH256" i="12"/>
  <c r="AH272" i="12"/>
  <c r="AH252" i="12"/>
  <c r="AH234" i="12"/>
  <c r="AH237" i="12"/>
  <c r="AH161" i="12"/>
  <c r="AH257" i="12"/>
  <c r="AH196" i="12"/>
  <c r="AH108" i="12"/>
  <c r="AH77" i="12"/>
  <c r="AH210" i="12"/>
  <c r="AH267" i="12"/>
  <c r="AH227" i="12"/>
  <c r="AH245" i="12"/>
  <c r="AH217" i="12"/>
  <c r="AH206" i="12"/>
  <c r="AH165" i="12"/>
  <c r="AH47" i="12"/>
  <c r="AH186" i="12"/>
  <c r="AH244" i="12"/>
  <c r="AH274" i="12"/>
  <c r="AH229" i="12"/>
  <c r="AH181" i="12"/>
  <c r="AH207" i="12"/>
  <c r="AH192" i="12"/>
  <c r="AH275" i="12"/>
  <c r="AH251" i="12"/>
  <c r="AH169" i="12"/>
  <c r="AH220" i="12"/>
  <c r="AH146" i="12"/>
  <c r="AH176" i="12"/>
  <c r="AH197" i="12"/>
  <c r="AH209" i="12"/>
  <c r="AH240" i="12"/>
  <c r="AH263" i="12"/>
  <c r="AH183" i="12"/>
  <c r="AH162" i="12"/>
  <c r="AH344" i="12"/>
  <c r="AH78" i="12"/>
  <c r="AH273" i="12"/>
  <c r="AH154" i="12"/>
  <c r="AH208" i="12"/>
  <c r="AH180" i="12"/>
  <c r="AH219" i="12"/>
  <c r="AH322" i="12"/>
  <c r="AH309" i="12"/>
  <c r="AH114" i="12"/>
  <c r="AH225" i="12"/>
  <c r="AH121" i="12"/>
  <c r="AH136" i="12"/>
  <c r="AH320" i="12"/>
  <c r="AH185" i="12"/>
  <c r="AH249" i="12"/>
  <c r="AH177" i="12"/>
  <c r="AH235" i="12"/>
  <c r="AH228" i="12"/>
  <c r="AH205" i="12"/>
  <c r="AH189" i="12"/>
  <c r="AH280" i="12"/>
  <c r="AH157" i="12"/>
  <c r="AH261" i="12"/>
  <c r="AH242" i="12"/>
  <c r="AH173" i="12"/>
  <c r="AH198" i="12"/>
  <c r="AH239" i="12"/>
  <c r="AH232" i="12"/>
  <c r="AH145" i="12"/>
  <c r="AH215" i="12"/>
  <c r="AH327" i="12"/>
  <c r="AH152" i="12"/>
  <c r="AH250" i="12"/>
  <c r="AH222" i="12"/>
  <c r="AH193" i="12"/>
  <c r="AH124" i="12"/>
  <c r="AH212" i="12"/>
  <c r="AH147" i="12"/>
  <c r="AH271" i="12"/>
  <c r="AH282" i="12"/>
  <c r="AH277" i="12"/>
  <c r="AH148" i="12"/>
  <c r="AH33" i="12"/>
  <c r="AH308" i="12"/>
  <c r="AH122" i="12"/>
  <c r="AH167" i="12"/>
  <c r="AH116" i="12"/>
  <c r="AH233" i="12"/>
  <c r="AH204" i="12"/>
  <c r="AH223" i="12"/>
  <c r="AH211" i="12"/>
  <c r="AH258" i="12"/>
  <c r="AH351" i="12"/>
  <c r="AH163" i="12"/>
  <c r="AH248" i="12"/>
  <c r="AH230" i="12"/>
  <c r="AH188" i="12"/>
  <c r="AH276" i="12"/>
  <c r="AH264" i="12"/>
  <c r="AH153" i="12"/>
  <c r="AH195" i="12"/>
  <c r="AH221" i="12"/>
  <c r="AH174" i="12"/>
  <c r="AH200" i="12"/>
  <c r="AH262" i="12"/>
  <c r="AH214" i="12"/>
  <c r="AH155" i="12"/>
  <c r="AH170" i="12"/>
  <c r="AH255" i="12"/>
  <c r="AH213" i="12"/>
  <c r="AH149" i="12"/>
  <c r="AH164" i="12"/>
  <c r="AH266" i="12"/>
  <c r="AH151" i="12"/>
  <c r="AH238" i="12"/>
  <c r="AH125" i="12"/>
  <c r="AH260" i="12"/>
  <c r="AH270" i="12"/>
  <c r="AH224" i="12"/>
  <c r="AH291" i="12"/>
  <c r="AH259" i="12"/>
  <c r="AH160" i="12"/>
  <c r="AH290" i="12"/>
  <c r="AH166" i="12"/>
  <c r="AH179" i="12"/>
  <c r="AH247" i="12"/>
  <c r="AH203" i="12"/>
  <c r="AH100" i="12"/>
  <c r="AH243" i="12"/>
  <c r="AH265" i="12"/>
  <c r="AH216" i="12"/>
  <c r="AH269" i="12"/>
  <c r="AH202" i="12"/>
  <c r="AH246" i="12"/>
  <c r="AH288" i="12"/>
  <c r="AH199" i="12"/>
  <c r="AH289" i="12"/>
  <c r="AH302" i="12"/>
  <c r="J133" i="12"/>
  <c r="C133" i="12" s="1"/>
  <c r="K358" i="12"/>
  <c r="D358" i="12" s="1"/>
  <c r="K360" i="1" s="1"/>
  <c r="K205" i="12"/>
  <c r="D205" i="12" s="1"/>
  <c r="K207" i="1" s="1"/>
  <c r="K78" i="12"/>
  <c r="D78" i="12" s="1"/>
  <c r="K80" i="1" s="1"/>
  <c r="K223" i="12"/>
  <c r="D223" i="12" s="1"/>
  <c r="K225" i="1" s="1"/>
  <c r="K267" i="12"/>
  <c r="D267" i="12" s="1"/>
  <c r="K269" i="1" s="1"/>
  <c r="K15" i="12"/>
  <c r="D15" i="12" s="1"/>
  <c r="K17" i="1" s="1"/>
  <c r="K48" i="12"/>
  <c r="D48" i="12" s="1"/>
  <c r="K50" i="1" s="1"/>
  <c r="K265" i="12"/>
  <c r="D265" i="12" s="1"/>
  <c r="K267" i="1" s="1"/>
  <c r="K93" i="12"/>
  <c r="D93" i="12" s="1"/>
  <c r="K95" i="1" s="1"/>
  <c r="K292" i="12"/>
  <c r="D292" i="12" s="1"/>
  <c r="K294" i="1" s="1"/>
  <c r="K146" i="12"/>
  <c r="K19" i="12"/>
  <c r="D19" i="12" s="1"/>
  <c r="K21" i="1" s="1"/>
  <c r="K97" i="12"/>
  <c r="D97" i="12" s="1"/>
  <c r="K99" i="1" s="1"/>
  <c r="K141" i="12"/>
  <c r="D141" i="12" s="1"/>
  <c r="K143" i="1" s="1"/>
  <c r="K191" i="12"/>
  <c r="D191" i="12" s="1"/>
  <c r="K193" i="1" s="1"/>
  <c r="K102" i="12"/>
  <c r="D102" i="12" s="1"/>
  <c r="K104" i="1" s="1"/>
  <c r="K112" i="12"/>
  <c r="D112" i="12" s="1"/>
  <c r="K114" i="1" s="1"/>
  <c r="K66" i="12"/>
  <c r="D66" i="12" s="1"/>
  <c r="K68" i="1" s="1"/>
  <c r="K188" i="12"/>
  <c r="D188" i="12" s="1"/>
  <c r="K190" i="1" s="1"/>
  <c r="K198" i="12"/>
  <c r="D198" i="12" s="1"/>
  <c r="K200" i="1" s="1"/>
  <c r="K13" i="12"/>
  <c r="D13" i="12" s="1"/>
  <c r="K15" i="1" s="1"/>
  <c r="K55" i="12"/>
  <c r="D55" i="12" s="1"/>
  <c r="K57" i="1" s="1"/>
  <c r="K216" i="12"/>
  <c r="D216" i="12" s="1"/>
  <c r="K218" i="1" s="1"/>
  <c r="K26" i="12"/>
  <c r="D26" i="12" s="1"/>
  <c r="K28" i="1" s="1"/>
  <c r="K74" i="12"/>
  <c r="D74" i="12" s="1"/>
  <c r="K76" i="1" s="1"/>
  <c r="K326" i="12"/>
  <c r="D326" i="12" s="1"/>
  <c r="K328" i="1" s="1"/>
  <c r="K135" i="12"/>
  <c r="D135" i="12" s="1"/>
  <c r="K137" i="1" s="1"/>
  <c r="K171" i="12"/>
  <c r="D171" i="12" s="1"/>
  <c r="K173" i="1" s="1"/>
  <c r="K219" i="12"/>
  <c r="D219" i="12" s="1"/>
  <c r="K221" i="1" s="1"/>
  <c r="K319" i="12"/>
  <c r="D319" i="12" s="1"/>
  <c r="K321" i="1" s="1"/>
  <c r="K84" i="12"/>
  <c r="D84" i="12" s="1"/>
  <c r="K86" i="1" s="1"/>
  <c r="K232" i="12"/>
  <c r="D232" i="12" s="1"/>
  <c r="K234" i="1" s="1"/>
  <c r="K22" i="12"/>
  <c r="D22" i="12" s="1"/>
  <c r="K24" i="1" s="1"/>
  <c r="K7" i="12"/>
  <c r="D7" i="12" s="1"/>
  <c r="J7" i="12"/>
  <c r="J8" i="12"/>
  <c r="K350" i="12"/>
  <c r="D350" i="12" s="1"/>
  <c r="K352" i="1" s="1"/>
  <c r="K321" i="12"/>
  <c r="D321" i="12" s="1"/>
  <c r="K323" i="1" s="1"/>
  <c r="K214" i="12"/>
  <c r="D214" i="12" s="1"/>
  <c r="K216" i="1" s="1"/>
  <c r="K131" i="12"/>
  <c r="D131" i="12" s="1"/>
  <c r="K133" i="1" s="1"/>
  <c r="K120" i="12"/>
  <c r="D120" i="12" s="1"/>
  <c r="K122" i="1" s="1"/>
  <c r="K237" i="12"/>
  <c r="D237" i="12" s="1"/>
  <c r="K239" i="1" s="1"/>
  <c r="K330" i="12"/>
  <c r="D330" i="12" s="1"/>
  <c r="K332" i="1" s="1"/>
  <c r="K156" i="12"/>
  <c r="D156" i="12" s="1"/>
  <c r="K158" i="1" s="1"/>
  <c r="K202" i="12"/>
  <c r="D202" i="12" s="1"/>
  <c r="K204" i="1" s="1"/>
  <c r="K204" i="12"/>
  <c r="D204" i="12" s="1"/>
  <c r="K206" i="1" s="1"/>
  <c r="K215" i="12"/>
  <c r="D215" i="12" s="1"/>
  <c r="K217" i="1" s="1"/>
  <c r="K81" i="12"/>
  <c r="D81" i="12" s="1"/>
  <c r="K83" i="1" s="1"/>
  <c r="K119" i="12"/>
  <c r="D119" i="12" s="1"/>
  <c r="K121" i="1" s="1"/>
  <c r="K38" i="12"/>
  <c r="D38" i="12" s="1"/>
  <c r="K40" i="1" s="1"/>
  <c r="K336" i="12"/>
  <c r="D336" i="12" s="1"/>
  <c r="K338" i="1" s="1"/>
  <c r="K12" i="12"/>
  <c r="D12" i="12" s="1"/>
  <c r="K14" i="1" s="1"/>
  <c r="K65" i="12"/>
  <c r="D65" i="12" s="1"/>
  <c r="K67" i="1" s="1"/>
  <c r="K57" i="12"/>
  <c r="D57" i="12" s="1"/>
  <c r="K59" i="1" s="1"/>
  <c r="K236" i="12"/>
  <c r="D236" i="12" s="1"/>
  <c r="K238" i="1" s="1"/>
  <c r="K270" i="12"/>
  <c r="D270" i="12" s="1"/>
  <c r="K272" i="1" s="1"/>
  <c r="K361" i="12"/>
  <c r="D361" i="12" s="1"/>
  <c r="K363" i="1" s="1"/>
  <c r="K73" i="12"/>
  <c r="D73" i="12" s="1"/>
  <c r="K75" i="1" s="1"/>
  <c r="K235" i="12"/>
  <c r="D235" i="12" s="1"/>
  <c r="K237" i="1" s="1"/>
  <c r="K126" i="12"/>
  <c r="D126" i="12" s="1"/>
  <c r="K128" i="1" s="1"/>
  <c r="K251" i="12"/>
  <c r="D251" i="12" s="1"/>
  <c r="K253" i="1" s="1"/>
  <c r="K227" i="12"/>
  <c r="D227" i="12" s="1"/>
  <c r="K229" i="1" s="1"/>
  <c r="K309" i="12"/>
  <c r="D309" i="12" s="1"/>
  <c r="K311" i="1" s="1"/>
  <c r="K30" i="12"/>
  <c r="D30" i="12" s="1"/>
  <c r="K32" i="1" s="1"/>
  <c r="K114" i="12"/>
  <c r="D114" i="12" s="1"/>
  <c r="K116" i="1" s="1"/>
  <c r="K80" i="12"/>
  <c r="D80" i="12" s="1"/>
  <c r="K82" i="1" s="1"/>
  <c r="K173" i="12"/>
  <c r="D173" i="12" s="1"/>
  <c r="K175" i="1" s="1"/>
  <c r="K264" i="12"/>
  <c r="D264" i="12" s="1"/>
  <c r="K266" i="1" s="1"/>
  <c r="K41" i="12"/>
  <c r="D41" i="12" s="1"/>
  <c r="K43" i="1" s="1"/>
  <c r="K194" i="12"/>
  <c r="D194" i="12" s="1"/>
  <c r="K196" i="1" s="1"/>
  <c r="K197" i="12"/>
  <c r="D197" i="12" s="1"/>
  <c r="K199" i="1" s="1"/>
  <c r="K110" i="12"/>
  <c r="D110" i="12" s="1"/>
  <c r="K112" i="1" s="1"/>
  <c r="K27" i="12"/>
  <c r="D27" i="12" s="1"/>
  <c r="K29" i="1" s="1"/>
  <c r="K366" i="12"/>
  <c r="D366" i="12" s="1"/>
  <c r="K368" i="1" s="1"/>
  <c r="K281" i="12"/>
  <c r="D281" i="12" s="1"/>
  <c r="K283" i="1" s="1"/>
  <c r="K138" i="12"/>
  <c r="D138" i="12" s="1"/>
  <c r="K140" i="1" s="1"/>
  <c r="K357" i="12"/>
  <c r="D357" i="12" s="1"/>
  <c r="K359" i="1" s="1"/>
  <c r="K109" i="12"/>
  <c r="D109" i="12" s="1"/>
  <c r="K111" i="1" s="1"/>
  <c r="K259" i="12"/>
  <c r="D259" i="12" s="1"/>
  <c r="K261" i="1" s="1"/>
  <c r="K49" i="12"/>
  <c r="D49" i="12" s="1"/>
  <c r="K51" i="1" s="1"/>
  <c r="K128" i="12"/>
  <c r="D128" i="12" s="1"/>
  <c r="K130" i="1" s="1"/>
  <c r="K77" i="12"/>
  <c r="D77" i="12" s="1"/>
  <c r="K79" i="1" s="1"/>
  <c r="K83" i="12"/>
  <c r="D83" i="12" s="1"/>
  <c r="K85" i="1" s="1"/>
  <c r="K303" i="12"/>
  <c r="D303" i="12" s="1"/>
  <c r="K305" i="1" s="1"/>
  <c r="K344" i="12"/>
  <c r="D344" i="12" s="1"/>
  <c r="K346" i="1" s="1"/>
  <c r="K365" i="12"/>
  <c r="D365" i="12" s="1"/>
  <c r="K367" i="1" s="1"/>
  <c r="K165" i="12"/>
  <c r="D165" i="12" s="1"/>
  <c r="K167" i="1" s="1"/>
  <c r="K103" i="12"/>
  <c r="D103" i="12" s="1"/>
  <c r="K105" i="1" s="1"/>
  <c r="K151" i="12"/>
  <c r="D151" i="12" s="1"/>
  <c r="K153" i="1" s="1"/>
  <c r="K213" i="12"/>
  <c r="D213" i="12" s="1"/>
  <c r="K215" i="1" s="1"/>
  <c r="K149" i="12"/>
  <c r="D149" i="12" s="1"/>
  <c r="K151" i="1" s="1"/>
  <c r="K199" i="12"/>
  <c r="D199" i="12" s="1"/>
  <c r="K201" i="1" s="1"/>
  <c r="K170" i="12"/>
  <c r="D170" i="12" s="1"/>
  <c r="K172" i="1" s="1"/>
  <c r="K246" i="12"/>
  <c r="D246" i="12" s="1"/>
  <c r="K248" i="1" s="1"/>
  <c r="K39" i="12"/>
  <c r="D39" i="12" s="1"/>
  <c r="K41" i="1" s="1"/>
  <c r="K351" i="12"/>
  <c r="D351" i="12" s="1"/>
  <c r="K353" i="1" s="1"/>
  <c r="K279" i="12"/>
  <c r="D279" i="12" s="1"/>
  <c r="K281" i="1" s="1"/>
  <c r="K294" i="12"/>
  <c r="D294" i="12" s="1"/>
  <c r="K296" i="1" s="1"/>
  <c r="K94" i="12"/>
  <c r="D94" i="12" s="1"/>
  <c r="K96" i="1" s="1"/>
  <c r="K176" i="12"/>
  <c r="D176" i="12" s="1"/>
  <c r="K178" i="1" s="1"/>
  <c r="K107" i="12"/>
  <c r="D107" i="12" s="1"/>
  <c r="K109" i="1" s="1"/>
  <c r="K225" i="12"/>
  <c r="D225" i="12" s="1"/>
  <c r="K227" i="1" s="1"/>
  <c r="K328" i="12"/>
  <c r="D328" i="12" s="1"/>
  <c r="K330" i="1" s="1"/>
  <c r="K51" i="12"/>
  <c r="D51" i="12" s="1"/>
  <c r="K53" i="1" s="1"/>
  <c r="K14" i="12"/>
  <c r="D14" i="12" s="1"/>
  <c r="K16" i="1" s="1"/>
  <c r="K305" i="12"/>
  <c r="D305" i="12" s="1"/>
  <c r="K307" i="1" s="1"/>
  <c r="K155" i="12"/>
  <c r="D155" i="12" s="1"/>
  <c r="K157" i="1" s="1"/>
  <c r="K186" i="12"/>
  <c r="D186" i="12" s="1"/>
  <c r="K188" i="1" s="1"/>
  <c r="K353" i="12"/>
  <c r="D353" i="12" s="1"/>
  <c r="K355" i="1" s="1"/>
  <c r="K95" i="12"/>
  <c r="D95" i="12" s="1"/>
  <c r="K97" i="1" s="1"/>
  <c r="K271" i="12"/>
  <c r="D271" i="12" s="1"/>
  <c r="K273" i="1" s="1"/>
  <c r="K285" i="12"/>
  <c r="D285" i="12" s="1"/>
  <c r="K287" i="1" s="1"/>
  <c r="K327" i="12"/>
  <c r="D327" i="12" s="1"/>
  <c r="K329" i="1" s="1"/>
  <c r="K364" i="12"/>
  <c r="D364" i="12" s="1"/>
  <c r="K366" i="1" s="1"/>
  <c r="K36" i="12"/>
  <c r="D36" i="12" s="1"/>
  <c r="K38" i="1" s="1"/>
  <c r="K234" i="12"/>
  <c r="D234" i="12" s="1"/>
  <c r="K236" i="1" s="1"/>
  <c r="K47" i="12"/>
  <c r="D47" i="12" s="1"/>
  <c r="K49" i="1" s="1"/>
  <c r="K332" i="12"/>
  <c r="D332" i="12" s="1"/>
  <c r="K334" i="1" s="1"/>
  <c r="K220" i="12"/>
  <c r="D220" i="12" s="1"/>
  <c r="K222" i="1" s="1"/>
  <c r="K296" i="12"/>
  <c r="D296" i="12" s="1"/>
  <c r="K298" i="1" s="1"/>
  <c r="K201" i="12"/>
  <c r="D201" i="12" s="1"/>
  <c r="K203" i="1" s="1"/>
  <c r="K159" i="12"/>
  <c r="D159" i="12" s="1"/>
  <c r="K161" i="1" s="1"/>
  <c r="K210" i="12"/>
  <c r="D210" i="12" s="1"/>
  <c r="K212" i="1" s="1"/>
  <c r="K284" i="12"/>
  <c r="D284" i="12" s="1"/>
  <c r="K286" i="1" s="1"/>
  <c r="K101" i="12"/>
  <c r="D101" i="12" s="1"/>
  <c r="K103" i="1" s="1"/>
  <c r="K162" i="12"/>
  <c r="D162" i="12" s="1"/>
  <c r="K164" i="1" s="1"/>
  <c r="K17" i="12"/>
  <c r="D17" i="12" s="1"/>
  <c r="K19" i="1" s="1"/>
  <c r="K317" i="12"/>
  <c r="D317" i="12" s="1"/>
  <c r="K319" i="1" s="1"/>
  <c r="K42" i="12"/>
  <c r="D42" i="12" s="1"/>
  <c r="K44" i="1" s="1"/>
  <c r="K23" i="12"/>
  <c r="D23" i="12" s="1"/>
  <c r="K25" i="1" s="1"/>
  <c r="K37" i="12"/>
  <c r="D37" i="12" s="1"/>
  <c r="K39" i="1" s="1"/>
  <c r="K92" i="12"/>
  <c r="D92" i="12" s="1"/>
  <c r="K94" i="1" s="1"/>
  <c r="K247" i="12"/>
  <c r="D247" i="12" s="1"/>
  <c r="K249" i="1" s="1"/>
  <c r="K367" i="12"/>
  <c r="D367" i="12" s="1"/>
  <c r="K369" i="1" s="1"/>
  <c r="K310" i="12"/>
  <c r="D310" i="12" s="1"/>
  <c r="K312" i="1" s="1"/>
  <c r="K242" i="12"/>
  <c r="D242" i="12" s="1"/>
  <c r="K244" i="1" s="1"/>
  <c r="K174" i="12"/>
  <c r="D174" i="12" s="1"/>
  <c r="K176" i="1" s="1"/>
  <c r="K304" i="12"/>
  <c r="D304" i="12" s="1"/>
  <c r="K306" i="1" s="1"/>
  <c r="K253" i="12"/>
  <c r="D253" i="12" s="1"/>
  <c r="K255" i="1" s="1"/>
  <c r="K54" i="12"/>
  <c r="D54" i="12" s="1"/>
  <c r="K56" i="1" s="1"/>
  <c r="K104" i="12"/>
  <c r="D104" i="12" s="1"/>
  <c r="K106" i="1" s="1"/>
  <c r="K193" i="12"/>
  <c r="D193" i="12" s="1"/>
  <c r="K195" i="1" s="1"/>
  <c r="K224" i="12"/>
  <c r="D224" i="12" s="1"/>
  <c r="K226" i="1" s="1"/>
  <c r="K164" i="12"/>
  <c r="D164" i="12" s="1"/>
  <c r="K166" i="1" s="1"/>
  <c r="K61" i="12"/>
  <c r="D61" i="12" s="1"/>
  <c r="K63" i="1" s="1"/>
  <c r="K67" i="12"/>
  <c r="D67" i="12" s="1"/>
  <c r="K69" i="1" s="1"/>
  <c r="K239" i="12"/>
  <c r="D239" i="12" s="1"/>
  <c r="K241" i="1" s="1"/>
  <c r="K297" i="12"/>
  <c r="D297" i="12" s="1"/>
  <c r="K299" i="1" s="1"/>
  <c r="K43" i="12"/>
  <c r="D43" i="12" s="1"/>
  <c r="K45" i="1" s="1"/>
  <c r="K142" i="12"/>
  <c r="D142" i="12" s="1"/>
  <c r="K144" i="1" s="1"/>
  <c r="K268" i="12"/>
  <c r="D268" i="12" s="1"/>
  <c r="K270" i="1" s="1"/>
  <c r="K8" i="12"/>
  <c r="D8" i="12" s="1"/>
  <c r="K10" i="1" s="1"/>
  <c r="K273" i="12"/>
  <c r="D273" i="12" s="1"/>
  <c r="K275" i="1" s="1"/>
  <c r="K320" i="12"/>
  <c r="D320" i="12" s="1"/>
  <c r="K322" i="1" s="1"/>
  <c r="K322" i="12"/>
  <c r="D322" i="12" s="1"/>
  <c r="K324" i="1" s="1"/>
  <c r="K68" i="12"/>
  <c r="D68" i="12" s="1"/>
  <c r="K70" i="1" s="1"/>
  <c r="K307" i="12"/>
  <c r="D307" i="12" s="1"/>
  <c r="K309" i="1" s="1"/>
  <c r="K150" i="12"/>
  <c r="D150" i="12" s="1"/>
  <c r="K152" i="1" s="1"/>
  <c r="K339" i="12"/>
  <c r="D339" i="12" s="1"/>
  <c r="K341" i="1" s="1"/>
  <c r="K311" i="12"/>
  <c r="D311" i="12" s="1"/>
  <c r="K313" i="1" s="1"/>
  <c r="K180" i="12"/>
  <c r="D180" i="12" s="1"/>
  <c r="K182" i="1" s="1"/>
  <c r="K172" i="12"/>
  <c r="D172" i="12" s="1"/>
  <c r="K174" i="1" s="1"/>
  <c r="K359" i="12"/>
  <c r="D359" i="12" s="1"/>
  <c r="K361" i="1" s="1"/>
  <c r="K145" i="12"/>
  <c r="D145" i="12" s="1"/>
  <c r="K147" i="1" s="1"/>
  <c r="K179" i="12"/>
  <c r="D179" i="12" s="1"/>
  <c r="K181" i="1" s="1"/>
  <c r="K106" i="12"/>
  <c r="D106" i="12" s="1"/>
  <c r="K108" i="1" s="1"/>
  <c r="K331" i="12"/>
  <c r="D331" i="12" s="1"/>
  <c r="K333" i="1" s="1"/>
  <c r="K118" i="12"/>
  <c r="D118" i="12" s="1"/>
  <c r="K120" i="1" s="1"/>
  <c r="K324" i="12"/>
  <c r="D324" i="12" s="1"/>
  <c r="K326" i="1" s="1"/>
  <c r="K35" i="12"/>
  <c r="D35" i="12" s="1"/>
  <c r="K37" i="1" s="1"/>
  <c r="K370" i="12"/>
  <c r="D370" i="12" s="1"/>
  <c r="K372" i="1" s="1"/>
  <c r="K354" i="12"/>
  <c r="D354" i="12" s="1"/>
  <c r="K356" i="1" s="1"/>
  <c r="K28" i="12"/>
  <c r="D28" i="12" s="1"/>
  <c r="K30" i="1" s="1"/>
  <c r="K275" i="12"/>
  <c r="D275" i="12" s="1"/>
  <c r="K277" i="1" s="1"/>
  <c r="K98" i="12"/>
  <c r="D98" i="12" s="1"/>
  <c r="K100" i="1" s="1"/>
  <c r="K175" i="12"/>
  <c r="D175" i="12" s="1"/>
  <c r="K177" i="1" s="1"/>
  <c r="K127" i="12"/>
  <c r="D127" i="12" s="1"/>
  <c r="K129" i="1" s="1"/>
  <c r="K348" i="12"/>
  <c r="D348" i="12" s="1"/>
  <c r="K350" i="1" s="1"/>
  <c r="K87" i="12"/>
  <c r="D87" i="12" s="1"/>
  <c r="K89" i="1" s="1"/>
  <c r="K69" i="12"/>
  <c r="D69" i="12" s="1"/>
  <c r="K71" i="1" s="1"/>
  <c r="K113" i="12"/>
  <c r="D113" i="12" s="1"/>
  <c r="K115" i="1" s="1"/>
  <c r="K167" i="12"/>
  <c r="D167" i="12" s="1"/>
  <c r="K169" i="1" s="1"/>
  <c r="K228" i="12"/>
  <c r="D228" i="12" s="1"/>
  <c r="K230" i="1" s="1"/>
  <c r="K137" i="12"/>
  <c r="D137" i="12" s="1"/>
  <c r="K139" i="1" s="1"/>
  <c r="K192" i="12"/>
  <c r="D192" i="12" s="1"/>
  <c r="K194" i="1" s="1"/>
  <c r="K34" i="12"/>
  <c r="D34" i="12" s="1"/>
  <c r="K36" i="1" s="1"/>
  <c r="K25" i="12"/>
  <c r="D25" i="12" s="1"/>
  <c r="K27" i="1" s="1"/>
  <c r="K116" i="12"/>
  <c r="D116" i="12" s="1"/>
  <c r="K118" i="1" s="1"/>
  <c r="K212" i="12"/>
  <c r="D212" i="12" s="1"/>
  <c r="K214" i="1" s="1"/>
  <c r="K181" i="12"/>
  <c r="D181" i="12" s="1"/>
  <c r="K183" i="1" s="1"/>
  <c r="K139" i="12"/>
  <c r="D139" i="12" s="1"/>
  <c r="K141" i="1" s="1"/>
  <c r="K183" i="12"/>
  <c r="D183" i="12" s="1"/>
  <c r="K185" i="1" s="1"/>
  <c r="K100" i="12"/>
  <c r="D100" i="12" s="1"/>
  <c r="K102" i="1" s="1"/>
  <c r="K318" i="12"/>
  <c r="D318" i="12" s="1"/>
  <c r="K320" i="1" s="1"/>
  <c r="K190" i="12"/>
  <c r="D190" i="12" s="1"/>
  <c r="K192" i="1" s="1"/>
  <c r="K261" i="12"/>
  <c r="D261" i="12" s="1"/>
  <c r="K263" i="1" s="1"/>
  <c r="K301" i="12"/>
  <c r="D301" i="12" s="1"/>
  <c r="K303" i="1" s="1"/>
  <c r="K352" i="12"/>
  <c r="D352" i="12" s="1"/>
  <c r="K354" i="1" s="1"/>
  <c r="K262" i="12"/>
  <c r="D262" i="12" s="1"/>
  <c r="K264" i="1" s="1"/>
  <c r="K295" i="12"/>
  <c r="D295" i="12" s="1"/>
  <c r="K297" i="1" s="1"/>
  <c r="K140" i="12"/>
  <c r="D140" i="12" s="1"/>
  <c r="K142" i="1" s="1"/>
  <c r="K153" i="12"/>
  <c r="D153" i="12" s="1"/>
  <c r="K155" i="1" s="1"/>
  <c r="K46" i="12"/>
  <c r="D46" i="12" s="1"/>
  <c r="K48" i="1" s="1"/>
  <c r="K230" i="12"/>
  <c r="D230" i="12" s="1"/>
  <c r="K232" i="1" s="1"/>
  <c r="K90" i="12"/>
  <c r="D90" i="12" s="1"/>
  <c r="K92" i="1" s="1"/>
  <c r="K334" i="12"/>
  <c r="D334" i="12" s="1"/>
  <c r="K336" i="1" s="1"/>
  <c r="K288" i="12"/>
  <c r="D288" i="12" s="1"/>
  <c r="K290" i="1" s="1"/>
  <c r="K287" i="12"/>
  <c r="D287" i="12" s="1"/>
  <c r="K289" i="1" s="1"/>
  <c r="K117" i="12"/>
  <c r="D117" i="12" s="1"/>
  <c r="K119" i="1" s="1"/>
  <c r="K355" i="12"/>
  <c r="D355" i="12" s="1"/>
  <c r="K357" i="1" s="1"/>
  <c r="K143" i="12"/>
  <c r="D143" i="12" s="1"/>
  <c r="K145" i="1" s="1"/>
  <c r="K226" i="12"/>
  <c r="D226" i="12" s="1"/>
  <c r="K228" i="1" s="1"/>
  <c r="K371" i="12"/>
  <c r="D371" i="12" s="1"/>
  <c r="K373" i="1" s="1"/>
  <c r="K325" i="12"/>
  <c r="D325" i="12" s="1"/>
  <c r="K327" i="1" s="1"/>
  <c r="K222" i="12"/>
  <c r="D222" i="12" s="1"/>
  <c r="K224" i="1" s="1"/>
  <c r="K299" i="12"/>
  <c r="D299" i="12" s="1"/>
  <c r="K301" i="1" s="1"/>
  <c r="K168" i="12"/>
  <c r="D168" i="12" s="1"/>
  <c r="K170" i="1" s="1"/>
  <c r="K32" i="12"/>
  <c r="D32" i="12" s="1"/>
  <c r="K34" i="1" s="1"/>
  <c r="K286" i="12"/>
  <c r="D286" i="12" s="1"/>
  <c r="K288" i="1" s="1"/>
  <c r="K133" i="12"/>
  <c r="D133" i="12" s="1"/>
  <c r="K135" i="1" s="1"/>
  <c r="K283" i="12"/>
  <c r="D283" i="12" s="1"/>
  <c r="K285" i="1" s="1"/>
  <c r="K129" i="12"/>
  <c r="D129" i="12" s="1"/>
  <c r="K131" i="1" s="1"/>
  <c r="K272" i="12"/>
  <c r="D272" i="12" s="1"/>
  <c r="K274" i="1" s="1"/>
  <c r="K240" i="12"/>
  <c r="D240" i="12" s="1"/>
  <c r="K242" i="1" s="1"/>
  <c r="K238" i="12"/>
  <c r="D238" i="12" s="1"/>
  <c r="K240" i="1" s="1"/>
  <c r="K207" i="12"/>
  <c r="D207" i="12" s="1"/>
  <c r="K209" i="1" s="1"/>
  <c r="K147" i="12"/>
  <c r="D147" i="12" s="1"/>
  <c r="K149" i="1" s="1"/>
  <c r="K59" i="12"/>
  <c r="D59" i="12" s="1"/>
  <c r="K61" i="1" s="1"/>
  <c r="K130" i="12"/>
  <c r="D130" i="12" s="1"/>
  <c r="K132" i="1" s="1"/>
  <c r="K277" i="12"/>
  <c r="D277" i="12" s="1"/>
  <c r="K279" i="1" s="1"/>
  <c r="K211" i="12"/>
  <c r="D211" i="12" s="1"/>
  <c r="K213" i="1" s="1"/>
  <c r="K96" i="12"/>
  <c r="D96" i="12" s="1"/>
  <c r="K98" i="1" s="1"/>
  <c r="K178" i="12"/>
  <c r="D178" i="12" s="1"/>
  <c r="K180" i="1" s="1"/>
  <c r="K254" i="12"/>
  <c r="D254" i="12" s="1"/>
  <c r="K256" i="1" s="1"/>
  <c r="K243" i="12"/>
  <c r="D243" i="12" s="1"/>
  <c r="K245" i="1" s="1"/>
  <c r="K20" i="12"/>
  <c r="D20" i="12" s="1"/>
  <c r="K22" i="1" s="1"/>
  <c r="K177" i="12"/>
  <c r="D177" i="12" s="1"/>
  <c r="K179" i="1" s="1"/>
  <c r="K64" i="12"/>
  <c r="D64" i="12" s="1"/>
  <c r="K66" i="1" s="1"/>
  <c r="K152" i="12"/>
  <c r="D152" i="12" s="1"/>
  <c r="K154" i="1" s="1"/>
  <c r="K24" i="12"/>
  <c r="D24" i="12" s="1"/>
  <c r="K26" i="1" s="1"/>
  <c r="K266" i="12"/>
  <c r="D266" i="12" s="1"/>
  <c r="K268" i="1" s="1"/>
  <c r="K263" i="12"/>
  <c r="D263" i="12" s="1"/>
  <c r="K265" i="1" s="1"/>
  <c r="K40" i="12"/>
  <c r="D40" i="12" s="1"/>
  <c r="K42" i="1" s="1"/>
  <c r="K229" i="12"/>
  <c r="D229" i="12" s="1"/>
  <c r="K231" i="1" s="1"/>
  <c r="K269" i="12"/>
  <c r="D269" i="12" s="1"/>
  <c r="K271" i="1" s="1"/>
  <c r="K337" i="12"/>
  <c r="D337" i="12" s="1"/>
  <c r="K339" i="1" s="1"/>
  <c r="K70" i="12"/>
  <c r="D70" i="12" s="1"/>
  <c r="K72" i="1" s="1"/>
  <c r="K157" i="12"/>
  <c r="D157" i="12" s="1"/>
  <c r="K159" i="1" s="1"/>
  <c r="K21" i="12"/>
  <c r="D21" i="12" s="1"/>
  <c r="K23" i="1" s="1"/>
  <c r="K347" i="12"/>
  <c r="D347" i="12" s="1"/>
  <c r="K349" i="1" s="1"/>
  <c r="K362" i="12"/>
  <c r="D362" i="12" s="1"/>
  <c r="K364" i="1" s="1"/>
  <c r="K99" i="12"/>
  <c r="D99" i="12" s="1"/>
  <c r="K101" i="1" s="1"/>
  <c r="K91" i="12"/>
  <c r="D91" i="12" s="1"/>
  <c r="K93" i="1" s="1"/>
  <c r="K189" i="12"/>
  <c r="D189" i="12" s="1"/>
  <c r="K191" i="1" s="1"/>
  <c r="K280" i="12"/>
  <c r="D280" i="12" s="1"/>
  <c r="K282" i="1" s="1"/>
  <c r="K58" i="12"/>
  <c r="D58" i="12" s="1"/>
  <c r="K60" i="1" s="1"/>
  <c r="K158" i="12"/>
  <c r="D158" i="12" s="1"/>
  <c r="K160" i="1" s="1"/>
  <c r="K329" i="12"/>
  <c r="D329" i="12" s="1"/>
  <c r="K331" i="1" s="1"/>
  <c r="K300" i="12"/>
  <c r="D300" i="12" s="1"/>
  <c r="K302" i="1" s="1"/>
  <c r="K56" i="12"/>
  <c r="D56" i="12" s="1"/>
  <c r="K58" i="1" s="1"/>
  <c r="K245" i="12"/>
  <c r="D245" i="12" s="1"/>
  <c r="K247" i="1" s="1"/>
  <c r="K88" i="12"/>
  <c r="D88" i="12" s="1"/>
  <c r="K90" i="1" s="1"/>
  <c r="K291" i="12"/>
  <c r="D291" i="12" s="1"/>
  <c r="K293" i="1" s="1"/>
  <c r="K148" i="12"/>
  <c r="D148" i="12" s="1"/>
  <c r="K150" i="1" s="1"/>
  <c r="K160" i="12"/>
  <c r="D160" i="12" s="1"/>
  <c r="K162" i="1" s="1"/>
  <c r="K209" i="12"/>
  <c r="D209" i="12" s="1"/>
  <c r="K211" i="1" s="1"/>
  <c r="K124" i="12"/>
  <c r="D124" i="12" s="1"/>
  <c r="K126" i="1" s="1"/>
  <c r="K290" i="12"/>
  <c r="D290" i="12" s="1"/>
  <c r="K292" i="1" s="1"/>
  <c r="K241" i="12"/>
  <c r="D241" i="12" s="1"/>
  <c r="K243" i="1" s="1"/>
  <c r="K16" i="12"/>
  <c r="D16" i="12" s="1"/>
  <c r="K18" i="1" s="1"/>
  <c r="K316" i="12"/>
  <c r="D316" i="12" s="1"/>
  <c r="K318" i="1" s="1"/>
  <c r="K132" i="12"/>
  <c r="D132" i="12" s="1"/>
  <c r="K134" i="1" s="1"/>
  <c r="K206" i="12"/>
  <c r="D206" i="12" s="1"/>
  <c r="K208" i="1" s="1"/>
  <c r="K258" i="12"/>
  <c r="D258" i="12" s="1"/>
  <c r="K260" i="1" s="1"/>
  <c r="K62" i="12"/>
  <c r="D62" i="12" s="1"/>
  <c r="K64" i="1" s="1"/>
  <c r="K308" i="12"/>
  <c r="D308" i="12" s="1"/>
  <c r="K310" i="1" s="1"/>
  <c r="K335" i="12"/>
  <c r="D335" i="12" s="1"/>
  <c r="K337" i="1" s="1"/>
  <c r="K196" i="12"/>
  <c r="D196" i="12" s="1"/>
  <c r="K198" i="1" s="1"/>
  <c r="K63" i="12"/>
  <c r="D63" i="12" s="1"/>
  <c r="K65" i="1" s="1"/>
  <c r="K345" i="12"/>
  <c r="D345" i="12" s="1"/>
  <c r="K347" i="1" s="1"/>
  <c r="K53" i="12"/>
  <c r="D53" i="12" s="1"/>
  <c r="K55" i="1" s="1"/>
  <c r="K218" i="12"/>
  <c r="D218" i="12" s="1"/>
  <c r="K220" i="1" s="1"/>
  <c r="K306" i="12"/>
  <c r="D306" i="12" s="1"/>
  <c r="K308" i="1" s="1"/>
  <c r="K72" i="12"/>
  <c r="D72" i="12" s="1"/>
  <c r="K74" i="1" s="1"/>
  <c r="K134" i="12"/>
  <c r="D134" i="12" s="1"/>
  <c r="K136" i="1" s="1"/>
  <c r="K108" i="12"/>
  <c r="D108" i="12" s="1"/>
  <c r="K110" i="1" s="1"/>
  <c r="K185" i="12"/>
  <c r="D185" i="12" s="1"/>
  <c r="K187" i="1" s="1"/>
  <c r="K125" i="12"/>
  <c r="D125" i="12" s="1"/>
  <c r="K127" i="1" s="1"/>
  <c r="K293" i="12"/>
  <c r="D293" i="12" s="1"/>
  <c r="K295" i="1" s="1"/>
  <c r="K256" i="12"/>
  <c r="D256" i="12" s="1"/>
  <c r="K258" i="1" s="1"/>
  <c r="K115" i="12"/>
  <c r="D115" i="12" s="1"/>
  <c r="K117" i="1" s="1"/>
  <c r="K154" i="12"/>
  <c r="D154" i="12" s="1"/>
  <c r="K156" i="1" s="1"/>
  <c r="K136" i="12"/>
  <c r="D136" i="12" s="1"/>
  <c r="K138" i="1" s="1"/>
  <c r="K122" i="12"/>
  <c r="D122" i="12" s="1"/>
  <c r="K124" i="1" s="1"/>
  <c r="K208" i="12"/>
  <c r="D208" i="12" s="1"/>
  <c r="K210" i="1" s="1"/>
  <c r="K315" i="12"/>
  <c r="D315" i="12" s="1"/>
  <c r="K317" i="1" s="1"/>
  <c r="K333" i="12"/>
  <c r="D333" i="12" s="1"/>
  <c r="K335" i="1" s="1"/>
  <c r="K248" i="12"/>
  <c r="D248" i="12" s="1"/>
  <c r="K250" i="1" s="1"/>
  <c r="K278" i="12"/>
  <c r="D278" i="12" s="1"/>
  <c r="K280" i="1" s="1"/>
  <c r="K340" i="12"/>
  <c r="D340" i="12" s="1"/>
  <c r="K342" i="1" s="1"/>
  <c r="K182" i="12"/>
  <c r="D182" i="12" s="1"/>
  <c r="K184" i="1" s="1"/>
  <c r="K163" i="12"/>
  <c r="D163" i="12" s="1"/>
  <c r="K165" i="1" s="1"/>
  <c r="K356" i="12"/>
  <c r="D356" i="12" s="1"/>
  <c r="K358" i="1" s="1"/>
  <c r="K323" i="12"/>
  <c r="D323" i="12" s="1"/>
  <c r="K325" i="1" s="1"/>
  <c r="K368" i="12"/>
  <c r="D368" i="12" s="1"/>
  <c r="K370" i="1" s="1"/>
  <c r="K85" i="12"/>
  <c r="D85" i="12" s="1"/>
  <c r="K87" i="1" s="1"/>
  <c r="K255" i="12"/>
  <c r="D255" i="12" s="1"/>
  <c r="K257" i="1" s="1"/>
  <c r="K60" i="12"/>
  <c r="D60" i="12" s="1"/>
  <c r="K62" i="1" s="1"/>
  <c r="K313" i="12"/>
  <c r="D313" i="12" s="1"/>
  <c r="K315" i="1" s="1"/>
  <c r="K312" i="12"/>
  <c r="D312" i="12" s="1"/>
  <c r="K314" i="1" s="1"/>
  <c r="K82" i="12"/>
  <c r="D82" i="12" s="1"/>
  <c r="K84" i="1" s="1"/>
  <c r="K314" i="12"/>
  <c r="D314" i="12" s="1"/>
  <c r="K316" i="1" s="1"/>
  <c r="K298" i="12"/>
  <c r="D298" i="12" s="1"/>
  <c r="K300" i="1" s="1"/>
  <c r="K144" i="12"/>
  <c r="D144" i="12" s="1"/>
  <c r="K146" i="1" s="1"/>
  <c r="K9" i="12"/>
  <c r="D9" i="12" s="1"/>
  <c r="K11" i="1" s="1"/>
  <c r="K244" i="12"/>
  <c r="D244" i="12" s="1"/>
  <c r="K246" i="1" s="1"/>
  <c r="K338" i="12"/>
  <c r="D338" i="12" s="1"/>
  <c r="K340" i="1" s="1"/>
  <c r="K187" i="12"/>
  <c r="D187" i="12" s="1"/>
  <c r="K189" i="1" s="1"/>
  <c r="K52" i="12"/>
  <c r="D52" i="12" s="1"/>
  <c r="K54" i="1" s="1"/>
  <c r="K346" i="12"/>
  <c r="D346" i="12" s="1"/>
  <c r="K348" i="1" s="1"/>
  <c r="K257" i="12"/>
  <c r="D257" i="12" s="1"/>
  <c r="K259" i="1" s="1"/>
  <c r="K200" i="12"/>
  <c r="D200" i="12" s="1"/>
  <c r="K202" i="1" s="1"/>
  <c r="K233" i="12"/>
  <c r="D233" i="12" s="1"/>
  <c r="K235" i="1" s="1"/>
  <c r="K86" i="12"/>
  <c r="D86" i="12" s="1"/>
  <c r="K88" i="1" s="1"/>
  <c r="K342" i="12"/>
  <c r="D342" i="12" s="1"/>
  <c r="K344" i="1" s="1"/>
  <c r="K105" i="12"/>
  <c r="D105" i="12" s="1"/>
  <c r="K107" i="1" s="1"/>
  <c r="K260" i="12"/>
  <c r="D260" i="12" s="1"/>
  <c r="K262" i="1" s="1"/>
  <c r="K349" i="12"/>
  <c r="D349" i="12" s="1"/>
  <c r="K351" i="1" s="1"/>
  <c r="K11" i="12"/>
  <c r="D11" i="12" s="1"/>
  <c r="K13" i="1" s="1"/>
  <c r="K231" i="12"/>
  <c r="D231" i="12" s="1"/>
  <c r="K233" i="1" s="1"/>
  <c r="K33" i="12"/>
  <c r="D33" i="12" s="1"/>
  <c r="K35" i="1" s="1"/>
  <c r="K50" i="12"/>
  <c r="D50" i="12" s="1"/>
  <c r="K52" i="1" s="1"/>
  <c r="K360" i="12"/>
  <c r="D360" i="12" s="1"/>
  <c r="K362" i="1" s="1"/>
  <c r="K18" i="12"/>
  <c r="D18" i="12" s="1"/>
  <c r="K20" i="1" s="1"/>
  <c r="K79" i="12"/>
  <c r="D79" i="12" s="1"/>
  <c r="K81" i="1" s="1"/>
  <c r="K121" i="12"/>
  <c r="D121" i="12" s="1"/>
  <c r="K123" i="1" s="1"/>
  <c r="K44" i="12"/>
  <c r="D44" i="12" s="1"/>
  <c r="K46" i="1" s="1"/>
  <c r="K75" i="12"/>
  <c r="D75" i="12" s="1"/>
  <c r="K77" i="1" s="1"/>
  <c r="K89" i="12"/>
  <c r="D89" i="12" s="1"/>
  <c r="K91" i="1" s="1"/>
  <c r="K45" i="12"/>
  <c r="D45" i="12" s="1"/>
  <c r="K47" i="1" s="1"/>
  <c r="K363" i="12"/>
  <c r="D363" i="12" s="1"/>
  <c r="K365" i="1" s="1"/>
  <c r="K195" i="12"/>
  <c r="D195" i="12" s="1"/>
  <c r="K197" i="1" s="1"/>
  <c r="K161" i="12"/>
  <c r="D161" i="12" s="1"/>
  <c r="K163" i="1" s="1"/>
  <c r="K10" i="12"/>
  <c r="D10" i="12" s="1"/>
  <c r="K12" i="1" s="1"/>
  <c r="K221" i="12"/>
  <c r="D221" i="12" s="1"/>
  <c r="K223" i="1" s="1"/>
  <c r="K31" i="12"/>
  <c r="D31" i="12" s="1"/>
  <c r="K33" i="1" s="1"/>
  <c r="K276" i="12"/>
  <c r="D276" i="12" s="1"/>
  <c r="K278" i="1" s="1"/>
  <c r="K252" i="12"/>
  <c r="D252" i="12" s="1"/>
  <c r="K254" i="1" s="1"/>
  <c r="K341" i="12"/>
  <c r="D341" i="12" s="1"/>
  <c r="K343" i="1" s="1"/>
  <c r="K169" i="12"/>
  <c r="D169" i="12" s="1"/>
  <c r="K171" i="1" s="1"/>
  <c r="K343" i="12"/>
  <c r="D343" i="12" s="1"/>
  <c r="K345" i="1" s="1"/>
  <c r="K71" i="12"/>
  <c r="D71" i="12" s="1"/>
  <c r="K73" i="1" s="1"/>
  <c r="K76" i="12"/>
  <c r="D76" i="12" s="1"/>
  <c r="K78" i="1" s="1"/>
  <c r="K289" i="12"/>
  <c r="D289" i="12" s="1"/>
  <c r="K291" i="1" s="1"/>
  <c r="K29" i="12"/>
  <c r="D29" i="12" s="1"/>
  <c r="K31" i="1" s="1"/>
  <c r="K282" i="12"/>
  <c r="D282" i="12" s="1"/>
  <c r="K284" i="1" s="1"/>
  <c r="K123" i="12"/>
  <c r="D123" i="12" s="1"/>
  <c r="K125" i="1" s="1"/>
  <c r="K217" i="12"/>
  <c r="D217" i="12" s="1"/>
  <c r="K219" i="1" s="1"/>
  <c r="K249" i="12"/>
  <c r="D249" i="12" s="1"/>
  <c r="K251" i="1" s="1"/>
  <c r="K369" i="12"/>
  <c r="D369" i="12" s="1"/>
  <c r="K371" i="1" s="1"/>
  <c r="K302" i="12"/>
  <c r="D302" i="12" s="1"/>
  <c r="K304" i="1" s="1"/>
  <c r="K203" i="12"/>
  <c r="D203" i="12" s="1"/>
  <c r="K205" i="1" s="1"/>
  <c r="K111" i="12"/>
  <c r="D111" i="12" s="1"/>
  <c r="K113" i="1" s="1"/>
  <c r="K166" i="12"/>
  <c r="D166" i="12" s="1"/>
  <c r="K168" i="1" s="1"/>
  <c r="K250" i="12"/>
  <c r="D250" i="12" s="1"/>
  <c r="K252" i="1" s="1"/>
  <c r="K184" i="12"/>
  <c r="D184" i="12" s="1"/>
  <c r="K186" i="1" s="1"/>
  <c r="K274" i="12"/>
  <c r="D274" i="12" s="1"/>
  <c r="K276" i="1" s="1"/>
  <c r="J202" i="12"/>
  <c r="J126" i="12"/>
  <c r="C126" i="12" s="1"/>
  <c r="J49" i="12"/>
  <c r="J104" i="12"/>
  <c r="J27" i="12"/>
  <c r="C27" i="12" s="1"/>
  <c r="J147" i="12"/>
  <c r="J67" i="12"/>
  <c r="C67" i="12" s="1"/>
  <c r="J119" i="12"/>
  <c r="C119" i="12" s="1"/>
  <c r="J148" i="12"/>
  <c r="J28" i="12"/>
  <c r="J79" i="12"/>
  <c r="C79" i="12" s="1"/>
  <c r="J149" i="12"/>
  <c r="J272" i="12"/>
  <c r="J349" i="12"/>
  <c r="J329" i="12"/>
  <c r="J212" i="12"/>
  <c r="J250" i="12"/>
  <c r="J242" i="12"/>
  <c r="J332" i="12"/>
  <c r="J314" i="12"/>
  <c r="J143" i="12"/>
  <c r="J38" i="12"/>
  <c r="C38" i="12" s="1"/>
  <c r="J188" i="12"/>
  <c r="J91" i="12"/>
  <c r="C91" i="12" s="1"/>
  <c r="J99" i="12"/>
  <c r="J352" i="12"/>
  <c r="C352" i="12" s="1"/>
  <c r="J233" i="12"/>
  <c r="J236" i="12"/>
  <c r="J146" i="12"/>
  <c r="J44" i="12"/>
  <c r="C44" i="12" s="1"/>
  <c r="J369" i="12"/>
  <c r="J192" i="12"/>
  <c r="J171" i="12"/>
  <c r="J127" i="12"/>
  <c r="J112" i="12"/>
  <c r="C112" i="12" s="1"/>
  <c r="J139" i="12"/>
  <c r="C139" i="12" s="1"/>
  <c r="J364" i="12"/>
  <c r="J16" i="12"/>
  <c r="J93" i="12"/>
  <c r="J312" i="12"/>
  <c r="J330" i="12"/>
  <c r="J37" i="12"/>
  <c r="C37" i="12" s="1"/>
  <c r="J234" i="12"/>
  <c r="J74" i="12"/>
  <c r="C74" i="12" s="1"/>
  <c r="J114" i="12"/>
  <c r="J326" i="12"/>
  <c r="C326" i="12" s="1"/>
  <c r="J160" i="12"/>
  <c r="J260" i="12"/>
  <c r="J54" i="12"/>
  <c r="C54" i="12" s="1"/>
  <c r="J118" i="12"/>
  <c r="C118" i="12" s="1"/>
  <c r="J142" i="12"/>
  <c r="C142" i="12" s="1"/>
  <c r="J297" i="12"/>
  <c r="J273" i="12"/>
  <c r="J56" i="12"/>
  <c r="J51" i="12"/>
  <c r="C51" i="12" s="1"/>
  <c r="J92" i="12"/>
  <c r="C92" i="12" s="1"/>
  <c r="J131" i="12"/>
  <c r="C131" i="12" s="1"/>
  <c r="J238" i="12"/>
  <c r="J113" i="12"/>
  <c r="J357" i="12"/>
  <c r="J318" i="12"/>
  <c r="J97" i="12"/>
  <c r="J209" i="12"/>
  <c r="J205" i="12"/>
  <c r="J323" i="12"/>
  <c r="C323" i="12" s="1"/>
  <c r="J370" i="12"/>
  <c r="C370" i="12" s="1"/>
  <c r="J35" i="12"/>
  <c r="C35" i="12" s="1"/>
  <c r="J53" i="12"/>
  <c r="C53" i="12" s="1"/>
  <c r="J152" i="12"/>
  <c r="J140" i="12"/>
  <c r="J65" i="12"/>
  <c r="J285" i="12"/>
  <c r="C285" i="12" s="1"/>
  <c r="J187" i="12"/>
  <c r="J101" i="12"/>
  <c r="J81" i="12"/>
  <c r="J19" i="12"/>
  <c r="J85" i="12"/>
  <c r="J348" i="12"/>
  <c r="J178" i="12"/>
  <c r="J255" i="12"/>
  <c r="J115" i="12"/>
  <c r="C115" i="12" s="1"/>
  <c r="J116" i="12"/>
  <c r="J334" i="12"/>
  <c r="J155" i="12"/>
  <c r="J179" i="12"/>
  <c r="J240" i="12"/>
  <c r="J176" i="12"/>
  <c r="J170" i="12"/>
  <c r="J324" i="12"/>
  <c r="J351" i="12"/>
  <c r="J129" i="12"/>
  <c r="J367" i="12"/>
  <c r="C367" i="12" s="1"/>
  <c r="J68" i="12"/>
  <c r="J227" i="12"/>
  <c r="J345" i="12"/>
  <c r="J269" i="12"/>
  <c r="J72" i="12"/>
  <c r="C72" i="12" s="1"/>
  <c r="J341" i="12"/>
  <c r="J254" i="12"/>
  <c r="J21" i="12"/>
  <c r="J353" i="12"/>
  <c r="C353" i="12" s="1"/>
  <c r="J83" i="12"/>
  <c r="J288" i="12"/>
  <c r="J18" i="12"/>
  <c r="J337" i="12"/>
  <c r="C337" i="12" s="1"/>
  <c r="J320" i="12"/>
  <c r="J189" i="12"/>
  <c r="J338" i="12"/>
  <c r="J335" i="12"/>
  <c r="J249" i="12"/>
  <c r="J303" i="12"/>
  <c r="C303" i="12" s="1"/>
  <c r="J283" i="12"/>
  <c r="C283" i="12" s="1"/>
  <c r="J206" i="12"/>
  <c r="J195" i="12"/>
  <c r="J360" i="12"/>
  <c r="J196" i="12"/>
  <c r="J46" i="12"/>
  <c r="J214" i="12"/>
  <c r="J259" i="12"/>
  <c r="J358" i="12"/>
  <c r="J280" i="12"/>
  <c r="J57" i="12"/>
  <c r="C57" i="12" s="1"/>
  <c r="J342" i="12"/>
  <c r="J211" i="12"/>
  <c r="J270" i="12"/>
  <c r="J185" i="12"/>
  <c r="J121" i="12"/>
  <c r="J128" i="12"/>
  <c r="J47" i="12"/>
  <c r="J117" i="12"/>
  <c r="C117" i="12" s="1"/>
  <c r="J32" i="12"/>
  <c r="J232" i="12"/>
  <c r="J141" i="12"/>
  <c r="J162" i="12"/>
  <c r="J64" i="12"/>
  <c r="J347" i="12"/>
  <c r="J103" i="12"/>
  <c r="J45" i="12"/>
  <c r="J251" i="12"/>
  <c r="J122" i="12"/>
  <c r="J161" i="12"/>
  <c r="J39" i="12"/>
  <c r="J298" i="12"/>
  <c r="J210" i="12"/>
  <c r="J208" i="12"/>
  <c r="J70" i="12"/>
  <c r="C70" i="12" s="1"/>
  <c r="J50" i="12"/>
  <c r="C50" i="12" s="1"/>
  <c r="J243" i="12"/>
  <c r="J231" i="12"/>
  <c r="J88" i="12"/>
  <c r="J252" i="12"/>
  <c r="J34" i="12"/>
  <c r="J275" i="12"/>
  <c r="J111" i="12"/>
  <c r="J137" i="12"/>
  <c r="J82" i="12"/>
  <c r="C82" i="12" s="1"/>
  <c r="J307" i="12"/>
  <c r="C307" i="12" s="1"/>
  <c r="J154" i="12"/>
  <c r="J174" i="12"/>
  <c r="J198" i="12"/>
  <c r="J293" i="12"/>
  <c r="J14" i="12"/>
  <c r="J69" i="12"/>
  <c r="J239" i="12"/>
  <c r="J368" i="12"/>
  <c r="C368" i="12" s="1"/>
  <c r="J274" i="12"/>
  <c r="J96" i="12"/>
  <c r="J277" i="12"/>
  <c r="J219" i="12"/>
  <c r="J153" i="12"/>
  <c r="J316" i="12"/>
  <c r="J25" i="12"/>
  <c r="C25" i="12" s="1"/>
  <c r="J136" i="12"/>
  <c r="J267" i="12"/>
  <c r="J194" i="12"/>
  <c r="J220" i="12"/>
  <c r="J284" i="12"/>
  <c r="C284" i="12" s="1"/>
  <c r="J164" i="12"/>
  <c r="J156" i="12"/>
  <c r="C156" i="12" s="1"/>
  <c r="J235" i="12"/>
  <c r="J169" i="12"/>
  <c r="J237" i="12"/>
  <c r="J106" i="12"/>
  <c r="C106" i="12" s="1"/>
  <c r="J216" i="12"/>
  <c r="J86" i="12"/>
  <c r="J95" i="12"/>
  <c r="J199" i="12"/>
  <c r="J333" i="12"/>
  <c r="C333" i="12" s="1"/>
  <c r="J43" i="12"/>
  <c r="C43" i="12" s="1"/>
  <c r="J361" i="12"/>
  <c r="J340" i="12"/>
  <c r="C340" i="12" s="1"/>
  <c r="J292" i="12"/>
  <c r="C292" i="12" s="1"/>
  <c r="J151" i="12"/>
  <c r="J144" i="12"/>
  <c r="C144" i="12" s="1"/>
  <c r="J124" i="12"/>
  <c r="J302" i="12"/>
  <c r="J276" i="12"/>
  <c r="J177" i="12"/>
  <c r="J166" i="12"/>
  <c r="J322" i="12"/>
  <c r="J197" i="12"/>
  <c r="J278" i="12"/>
  <c r="J12" i="12"/>
  <c r="C12" i="12" s="1"/>
  <c r="J217" i="12"/>
  <c r="J48" i="12"/>
  <c r="C48" i="12" s="1"/>
  <c r="J289" i="12"/>
  <c r="J339" i="12"/>
  <c r="J304" i="12"/>
  <c r="C304" i="12" s="1"/>
  <c r="J336" i="12"/>
  <c r="C336" i="12" s="1"/>
  <c r="J193" i="12"/>
  <c r="J184" i="12"/>
  <c r="J62" i="12"/>
  <c r="J145" i="12"/>
  <c r="J256" i="12"/>
  <c r="J77" i="12"/>
  <c r="J11" i="12"/>
  <c r="J204" i="12"/>
  <c r="J90" i="12"/>
  <c r="J134" i="12"/>
  <c r="C134" i="12" s="1"/>
  <c r="J41" i="12"/>
  <c r="J107" i="12"/>
  <c r="C107" i="12" s="1"/>
  <c r="J200" i="12"/>
  <c r="J29" i="12"/>
  <c r="C29" i="12" s="1"/>
  <c r="J87" i="12"/>
  <c r="C87" i="12" s="1"/>
  <c r="J248" i="12"/>
  <c r="J271" i="12"/>
  <c r="J218" i="12"/>
  <c r="J294" i="12"/>
  <c r="C294" i="12" s="1"/>
  <c r="J241" i="12"/>
  <c r="J76" i="12"/>
  <c r="C76" i="12" s="1"/>
  <c r="J291" i="12"/>
  <c r="J317" i="12"/>
  <c r="C317" i="12" s="1"/>
  <c r="J168" i="12"/>
  <c r="J31" i="12"/>
  <c r="J264" i="12"/>
  <c r="J309" i="12"/>
  <c r="J109" i="12"/>
  <c r="C109" i="12" s="1"/>
  <c r="J75" i="12"/>
  <c r="J228" i="12"/>
  <c r="J290" i="12"/>
  <c r="J98" i="12"/>
  <c r="J163" i="12"/>
  <c r="J58" i="12"/>
  <c r="J182" i="12"/>
  <c r="J123" i="12"/>
  <c r="J282" i="12"/>
  <c r="J213" i="12"/>
  <c r="J190" i="12"/>
  <c r="J26" i="12"/>
  <c r="C26" i="12" s="1"/>
  <c r="J266" i="12"/>
  <c r="J229" i="12"/>
  <c r="J308" i="12"/>
  <c r="J263" i="12"/>
  <c r="J223" i="12"/>
  <c r="J268" i="12"/>
  <c r="J110" i="12"/>
  <c r="C110" i="12" s="1"/>
  <c r="J295" i="12"/>
  <c r="J362" i="12"/>
  <c r="C362" i="12" s="1"/>
  <c r="J279" i="12"/>
  <c r="C279" i="12" s="1"/>
  <c r="J173" i="12"/>
  <c r="J344" i="12"/>
  <c r="J371" i="12"/>
  <c r="C371" i="12" s="1"/>
  <c r="J310" i="12"/>
  <c r="C310" i="12" s="1"/>
  <c r="J319" i="12"/>
  <c r="C319" i="12" s="1"/>
  <c r="J132" i="12"/>
  <c r="J172" i="12"/>
  <c r="J30" i="12"/>
  <c r="C30" i="12" s="1"/>
  <c r="J366" i="12"/>
  <c r="J158" i="12"/>
  <c r="J311" i="12"/>
  <c r="J186" i="12"/>
  <c r="J130" i="12"/>
  <c r="J66" i="12"/>
  <c r="J42" i="12"/>
  <c r="J355" i="12"/>
  <c r="J24" i="12"/>
  <c r="J120" i="12"/>
  <c r="C120" i="12" s="1"/>
  <c r="J73" i="12"/>
  <c r="J150" i="12"/>
  <c r="J105" i="12"/>
  <c r="C105" i="12" s="1"/>
  <c r="J15" i="12"/>
  <c r="J80" i="12"/>
  <c r="J52" i="12"/>
  <c r="C52" i="12" s="1"/>
  <c r="J244" i="12"/>
  <c r="J221" i="12"/>
  <c r="J331" i="12"/>
  <c r="J84" i="12"/>
  <c r="J13" i="12"/>
  <c r="C13" i="12" s="1"/>
  <c r="J125" i="12"/>
  <c r="J301" i="12"/>
  <c r="C301" i="12" s="1"/>
  <c r="J165" i="12"/>
  <c r="J247" i="12"/>
  <c r="J306" i="12"/>
  <c r="C306" i="12" s="1"/>
  <c r="J100" i="12"/>
  <c r="J328" i="12"/>
  <c r="J258" i="12"/>
  <c r="J135" i="12"/>
  <c r="C135" i="12" s="1"/>
  <c r="J33" i="12"/>
  <c r="J354" i="12"/>
  <c r="J159" i="12"/>
  <c r="C159" i="12" s="1"/>
  <c r="J71" i="12"/>
  <c r="J327" i="12"/>
  <c r="J296" i="12"/>
  <c r="J363" i="12"/>
  <c r="J262" i="12"/>
  <c r="J287" i="12"/>
  <c r="J36" i="12"/>
  <c r="J346" i="12"/>
  <c r="J257" i="12"/>
  <c r="J299" i="12"/>
  <c r="C299" i="12" s="1"/>
  <c r="J175" i="12"/>
  <c r="J265" i="12"/>
  <c r="C265" i="12" s="1"/>
  <c r="J281" i="12"/>
  <c r="J224" i="12"/>
  <c r="J343" i="12"/>
  <c r="J359" i="12"/>
  <c r="J207" i="12"/>
  <c r="J286" i="12"/>
  <c r="J222" i="12"/>
  <c r="J181" i="12"/>
  <c r="J180" i="12"/>
  <c r="J300" i="12"/>
  <c r="C300" i="12" s="1"/>
  <c r="J226" i="12"/>
  <c r="J40" i="12"/>
  <c r="C40" i="12" s="1"/>
  <c r="J108" i="12"/>
  <c r="J59" i="12"/>
  <c r="J183" i="12"/>
  <c r="J22" i="12"/>
  <c r="C22" i="12" s="1"/>
  <c r="J225" i="12"/>
  <c r="J20" i="12"/>
  <c r="J63" i="12"/>
  <c r="C63" i="12" s="1"/>
  <c r="J365" i="12"/>
  <c r="J102" i="12"/>
  <c r="J61" i="12"/>
  <c r="J157" i="12"/>
  <c r="J10" i="12"/>
  <c r="C10" i="12" s="1"/>
  <c r="J89" i="12"/>
  <c r="J203" i="12"/>
  <c r="J138" i="12"/>
  <c r="C138" i="12" s="1"/>
  <c r="J253" i="12"/>
  <c r="J55" i="12"/>
  <c r="J230" i="12"/>
  <c r="J313" i="12"/>
  <c r="J60" i="12"/>
  <c r="C60" i="12" s="1"/>
  <c r="J78" i="12"/>
  <c r="J191" i="12"/>
  <c r="J23" i="12"/>
  <c r="J246" i="12"/>
  <c r="C246" i="12" s="1"/>
  <c r="J356" i="12"/>
  <c r="J94" i="12"/>
  <c r="J245" i="12"/>
  <c r="J17" i="12"/>
  <c r="J201" i="12"/>
  <c r="J321" i="12"/>
  <c r="J215" i="12"/>
  <c r="J167" i="12"/>
  <c r="J325" i="12"/>
  <c r="J315" i="12"/>
  <c r="J9" i="12"/>
  <c r="J350" i="12"/>
  <c r="C350" i="12" s="1"/>
  <c r="J305" i="12"/>
  <c r="C305" i="12" s="1"/>
  <c r="J261" i="12"/>
  <c r="K9" i="1"/>
  <c r="D146" i="12"/>
  <c r="K148" i="1" s="1"/>
  <c r="C180" i="12" l="1"/>
  <c r="J182" i="1" s="1"/>
  <c r="C132" i="12"/>
  <c r="J134" i="1" s="1"/>
  <c r="C103" i="12"/>
  <c r="C280" i="12"/>
  <c r="J282" i="1" s="1"/>
  <c r="C258" i="12"/>
  <c r="J260" i="1" s="1"/>
  <c r="C210" i="12"/>
  <c r="C170" i="12"/>
  <c r="J172" i="1" s="1"/>
  <c r="C312" i="12"/>
  <c r="J314" i="1" s="1"/>
  <c r="C86" i="12"/>
  <c r="J88" i="1" s="1"/>
  <c r="C360" i="12"/>
  <c r="J362" i="1" s="1"/>
  <c r="C113" i="12"/>
  <c r="J115" i="1" s="1"/>
  <c r="C42" i="12"/>
  <c r="J44" i="1" s="1"/>
  <c r="C163" i="12"/>
  <c r="J165" i="1" s="1"/>
  <c r="C111" i="12"/>
  <c r="J113" i="1" s="1"/>
  <c r="C45" i="12"/>
  <c r="J47" i="1" s="1"/>
  <c r="C121" i="12"/>
  <c r="J123" i="1" s="1"/>
  <c r="C209" i="12"/>
  <c r="J211" i="1" s="1"/>
  <c r="C348" i="12"/>
  <c r="J350" i="1" s="1"/>
  <c r="C257" i="12"/>
  <c r="J259" i="1" s="1"/>
  <c r="C123" i="12"/>
  <c r="J125" i="1" s="1"/>
  <c r="C85" i="12"/>
  <c r="J87" i="1" s="1"/>
  <c r="C114" i="12"/>
  <c r="J116" i="1" s="1"/>
  <c r="C365" i="12"/>
  <c r="J367" i="1" s="1"/>
  <c r="C182" i="12"/>
  <c r="J184" i="1" s="1"/>
  <c r="C309" i="12"/>
  <c r="J311" i="1" s="1"/>
  <c r="C104" i="12"/>
  <c r="J106" i="1" s="1"/>
  <c r="C290" i="12"/>
  <c r="J292" i="1" s="1"/>
  <c r="C160" i="12"/>
  <c r="J162" i="1" s="1"/>
  <c r="C223" i="12"/>
  <c r="J225" i="1" s="1"/>
  <c r="C88" i="12"/>
  <c r="J90" i="1" s="1"/>
  <c r="C332" i="12"/>
  <c r="J334" i="1" s="1"/>
  <c r="C49" i="12"/>
  <c r="J51" i="1" s="1"/>
  <c r="C214" i="12"/>
  <c r="J216" i="1" s="1"/>
  <c r="C9" i="12"/>
  <c r="J11" i="1" s="1"/>
  <c r="C62" i="12"/>
  <c r="J64" i="1" s="1"/>
  <c r="C354" i="12"/>
  <c r="J356" i="1" s="1"/>
  <c r="C316" i="12"/>
  <c r="J318" i="1" s="1"/>
  <c r="C32" i="12"/>
  <c r="J34" i="1" s="1"/>
  <c r="C99" i="12"/>
  <c r="J101" i="1" s="1"/>
  <c r="B14" i="12"/>
  <c r="I16" i="1" s="1"/>
  <c r="O9" i="1" s="1"/>
  <c r="C17" i="12"/>
  <c r="J19" i="1" s="1"/>
  <c r="C298" i="12"/>
  <c r="J300" i="1" s="1"/>
  <c r="C130" i="12"/>
  <c r="J132" i="1" s="1"/>
  <c r="C125" i="12"/>
  <c r="J127" i="1" s="1"/>
  <c r="C293" i="12"/>
  <c r="J295" i="1" s="1"/>
  <c r="C275" i="12"/>
  <c r="J277" i="1" s="1"/>
  <c r="C208" i="12"/>
  <c r="J210" i="1" s="1"/>
  <c r="C47" i="12"/>
  <c r="J49" i="1" s="1"/>
  <c r="C84" i="12"/>
  <c r="J86" i="1" s="1"/>
  <c r="C178" i="12"/>
  <c r="J180" i="1" s="1"/>
  <c r="C59" i="12"/>
  <c r="J61" i="1" s="1"/>
  <c r="C16" i="12"/>
  <c r="J18" i="1" s="1"/>
  <c r="C343" i="12"/>
  <c r="J345" i="1" s="1"/>
  <c r="C36" i="12"/>
  <c r="J38" i="1" s="1"/>
  <c r="C355" i="12"/>
  <c r="J357" i="1" s="1"/>
  <c r="C129" i="12"/>
  <c r="J131" i="1" s="1"/>
  <c r="C334" i="12"/>
  <c r="J336" i="1" s="1"/>
  <c r="C23" i="12"/>
  <c r="J25" i="1" s="1"/>
  <c r="C20" i="12"/>
  <c r="J22" i="1" s="1"/>
  <c r="C90" i="12"/>
  <c r="J92" i="1" s="1"/>
  <c r="C341" i="12"/>
  <c r="J343" i="1" s="1"/>
  <c r="C296" i="12"/>
  <c r="J298" i="1" s="1"/>
  <c r="C328" i="12"/>
  <c r="J330" i="1" s="1"/>
  <c r="C194" i="12"/>
  <c r="J196" i="1" s="1"/>
  <c r="C345" i="12"/>
  <c r="J347" i="1" s="1"/>
  <c r="C329" i="12"/>
  <c r="J331" i="1" s="1"/>
  <c r="C15" i="12"/>
  <c r="J17" i="1" s="1"/>
  <c r="C295" i="12"/>
  <c r="J297" i="1" s="1"/>
  <c r="C56" i="12"/>
  <c r="J58" i="1" s="1"/>
  <c r="C55" i="12"/>
  <c r="J57" i="1" s="1"/>
  <c r="C158" i="12"/>
  <c r="J160" i="1" s="1"/>
  <c r="C346" i="12"/>
  <c r="J348" i="1" s="1"/>
  <c r="C41" i="12"/>
  <c r="J43" i="1" s="1"/>
  <c r="C342" i="12"/>
  <c r="J344" i="1" s="1"/>
  <c r="C321" i="12"/>
  <c r="J323" i="1" s="1"/>
  <c r="C31" i="12"/>
  <c r="J33" i="1" s="1"/>
  <c r="C127" i="12"/>
  <c r="J129" i="1" s="1"/>
  <c r="C65" i="12"/>
  <c r="J67" i="1" s="1"/>
  <c r="C369" i="12"/>
  <c r="J371" i="1" s="1"/>
  <c r="C286" i="12"/>
  <c r="J288" i="1" s="1"/>
  <c r="C331" i="12"/>
  <c r="J333" i="1" s="1"/>
  <c r="C73" i="12"/>
  <c r="J75" i="1" s="1"/>
  <c r="C24" i="12"/>
  <c r="J26" i="1" s="1"/>
  <c r="C8" i="12"/>
  <c r="J10" i="1" s="1"/>
  <c r="C359" i="12"/>
  <c r="J361" i="1" s="1"/>
  <c r="C366" i="12"/>
  <c r="J368" i="1" s="1"/>
  <c r="C7" i="12"/>
  <c r="J9" i="1" s="1"/>
  <c r="C287" i="12"/>
  <c r="J289" i="1" s="1"/>
  <c r="C28" i="12"/>
  <c r="J30" i="1" s="1"/>
  <c r="C58" i="12"/>
  <c r="J60" i="1" s="1"/>
  <c r="C81" i="12"/>
  <c r="J83" i="1" s="1"/>
  <c r="C89" i="12"/>
  <c r="J91" i="1" s="1"/>
  <c r="C225" i="12"/>
  <c r="J227" i="1" s="1"/>
  <c r="C66" i="12"/>
  <c r="J68" i="1" s="1"/>
  <c r="C98" i="12"/>
  <c r="J100" i="1" s="1"/>
  <c r="C168" i="12"/>
  <c r="J170" i="1" s="1"/>
  <c r="C197" i="12"/>
  <c r="J199" i="1" s="1"/>
  <c r="C151" i="12"/>
  <c r="J153" i="1" s="1"/>
  <c r="C206" i="12"/>
  <c r="J208" i="1" s="1"/>
  <c r="C187" i="12"/>
  <c r="J189" i="1" s="1"/>
  <c r="C171" i="12"/>
  <c r="J173" i="1" s="1"/>
  <c r="C148" i="12"/>
  <c r="J150" i="1" s="1"/>
  <c r="C46" i="12"/>
  <c r="J48" i="1" s="1"/>
  <c r="C11" i="12"/>
  <c r="J13" i="1" s="1"/>
  <c r="C339" i="12"/>
  <c r="J341" i="1" s="1"/>
  <c r="C96" i="12"/>
  <c r="J98" i="1" s="1"/>
  <c r="C64" i="12"/>
  <c r="J66" i="1" s="1"/>
  <c r="C69" i="12"/>
  <c r="J71" i="1" s="1"/>
  <c r="C128" i="12"/>
  <c r="J130" i="1" s="1"/>
  <c r="C18" i="12"/>
  <c r="J20" i="1" s="1"/>
  <c r="C315" i="12"/>
  <c r="J317" i="1" s="1"/>
  <c r="C94" i="12"/>
  <c r="J96" i="1" s="1"/>
  <c r="C61" i="12"/>
  <c r="J63" i="1" s="1"/>
  <c r="C75" i="12"/>
  <c r="J77" i="1" s="1"/>
  <c r="C39" i="12"/>
  <c r="J41" i="1" s="1"/>
  <c r="C140" i="12"/>
  <c r="J142" i="1" s="1"/>
  <c r="C349" i="12"/>
  <c r="J351" i="1" s="1"/>
  <c r="C137" i="12"/>
  <c r="J139" i="1" s="1"/>
  <c r="C34" i="12"/>
  <c r="J36" i="1" s="1"/>
  <c r="C325" i="12"/>
  <c r="J327" i="1" s="1"/>
  <c r="C102" i="12"/>
  <c r="J104" i="1" s="1"/>
  <c r="C335" i="12"/>
  <c r="J337" i="1" s="1"/>
  <c r="C68" i="12"/>
  <c r="J70" i="1" s="1"/>
  <c r="C318" i="12"/>
  <c r="J320" i="1" s="1"/>
  <c r="C364" i="12"/>
  <c r="J366" i="1" s="1"/>
  <c r="C143" i="12"/>
  <c r="J145" i="1" s="1"/>
  <c r="C356" i="12"/>
  <c r="J358" i="1" s="1"/>
  <c r="C21" i="12"/>
  <c r="J23" i="1" s="1"/>
  <c r="C19" i="12"/>
  <c r="J21" i="1" s="1"/>
  <c r="C357" i="12"/>
  <c r="J359" i="1" s="1"/>
  <c r="C297" i="12"/>
  <c r="J299" i="1" s="1"/>
  <c r="C311" i="12"/>
  <c r="J313" i="1" s="1"/>
  <c r="C80" i="12"/>
  <c r="J82" i="1" s="1"/>
  <c r="C172" i="12"/>
  <c r="J174" i="1" s="1"/>
  <c r="C278" i="12"/>
  <c r="J280" i="1" s="1"/>
  <c r="C95" i="12"/>
  <c r="J97" i="1" s="1"/>
  <c r="C101" i="12"/>
  <c r="J103" i="1" s="1"/>
  <c r="C363" i="12"/>
  <c r="J365" i="1" s="1"/>
  <c r="C358" i="12"/>
  <c r="J360" i="1" s="1"/>
  <c r="C165" i="12"/>
  <c r="J167" i="1" s="1"/>
  <c r="C264" i="12"/>
  <c r="J266" i="1" s="1"/>
  <c r="C198" i="12"/>
  <c r="J200" i="1" s="1"/>
  <c r="C239" i="12"/>
  <c r="J241" i="1" s="1"/>
  <c r="C236" i="12"/>
  <c r="J238" i="1" s="1"/>
  <c r="C314" i="12"/>
  <c r="J316" i="1" s="1"/>
  <c r="C93" i="12"/>
  <c r="J95" i="1" s="1"/>
  <c r="C347" i="12"/>
  <c r="J349" i="1" s="1"/>
  <c r="C71" i="12"/>
  <c r="J73" i="1" s="1"/>
  <c r="C324" i="12"/>
  <c r="J326" i="1" s="1"/>
  <c r="C338" i="12"/>
  <c r="J340" i="1" s="1"/>
  <c r="C245" i="12"/>
  <c r="J247" i="1" s="1"/>
  <c r="C175" i="12"/>
  <c r="J177" i="1" s="1"/>
  <c r="C150" i="12"/>
  <c r="J152" i="1" s="1"/>
  <c r="C83" i="12"/>
  <c r="J85" i="1" s="1"/>
  <c r="C240" i="12"/>
  <c r="J242" i="1" s="1"/>
  <c r="C97" i="12"/>
  <c r="J99" i="1" s="1"/>
  <c r="C313" i="12"/>
  <c r="J315" i="1" s="1"/>
  <c r="C108" i="12"/>
  <c r="J110" i="1" s="1"/>
  <c r="C344" i="12"/>
  <c r="J346" i="1" s="1"/>
  <c r="C241" i="12"/>
  <c r="J243" i="1" s="1"/>
  <c r="C231" i="12"/>
  <c r="J233" i="1" s="1"/>
  <c r="C161" i="12"/>
  <c r="J163" i="1" s="1"/>
  <c r="C141" i="12"/>
  <c r="J143" i="1" s="1"/>
  <c r="C152" i="12"/>
  <c r="J154" i="1" s="1"/>
  <c r="C146" i="12"/>
  <c r="J148" i="1" s="1"/>
  <c r="C153" i="12"/>
  <c r="J155" i="1" s="1"/>
  <c r="C195" i="12"/>
  <c r="J197" i="1" s="1"/>
  <c r="C320" i="12"/>
  <c r="J322" i="1" s="1"/>
  <c r="C351" i="12"/>
  <c r="J353" i="1" s="1"/>
  <c r="C233" i="12"/>
  <c r="J235" i="1" s="1"/>
  <c r="C191" i="12"/>
  <c r="J193" i="1" s="1"/>
  <c r="C203" i="12"/>
  <c r="J205" i="1" s="1"/>
  <c r="C224" i="12"/>
  <c r="J226" i="1" s="1"/>
  <c r="C33" i="12"/>
  <c r="J35" i="1" s="1"/>
  <c r="C266" i="12"/>
  <c r="J268" i="1" s="1"/>
  <c r="C193" i="12"/>
  <c r="J195" i="1" s="1"/>
  <c r="C164" i="12"/>
  <c r="J166" i="1" s="1"/>
  <c r="C238" i="12"/>
  <c r="J240" i="1" s="1"/>
  <c r="C242" i="12"/>
  <c r="J244" i="1" s="1"/>
  <c r="C253" i="12"/>
  <c r="J255" i="1" s="1"/>
  <c r="C201" i="12"/>
  <c r="J203" i="1" s="1"/>
  <c r="C78" i="12"/>
  <c r="J80" i="1" s="1"/>
  <c r="C281" i="12"/>
  <c r="J283" i="1" s="1"/>
  <c r="C262" i="12"/>
  <c r="J264" i="1" s="1"/>
  <c r="C204" i="12"/>
  <c r="J206" i="1" s="1"/>
  <c r="C330" i="12"/>
  <c r="J332" i="1" s="1"/>
  <c r="C250" i="12"/>
  <c r="J252" i="1" s="1"/>
  <c r="C217" i="12"/>
  <c r="J219" i="1" s="1"/>
  <c r="C229" i="12"/>
  <c r="J231" i="1" s="1"/>
  <c r="C184" i="12"/>
  <c r="J186" i="1" s="1"/>
  <c r="C261" i="12"/>
  <c r="J263" i="1" s="1"/>
  <c r="C181" i="12"/>
  <c r="J183" i="1" s="1"/>
  <c r="C190" i="12"/>
  <c r="J192" i="1" s="1"/>
  <c r="C322" i="12"/>
  <c r="J324" i="1" s="1"/>
  <c r="C220" i="12"/>
  <c r="J222" i="1" s="1"/>
  <c r="C277" i="12"/>
  <c r="J279" i="1" s="1"/>
  <c r="C205" i="12"/>
  <c r="J207" i="1" s="1"/>
  <c r="C192" i="12"/>
  <c r="J194" i="1" s="1"/>
  <c r="C268" i="12"/>
  <c r="J270" i="1" s="1"/>
  <c r="C176" i="12"/>
  <c r="J178" i="1" s="1"/>
  <c r="C230" i="12"/>
  <c r="J232" i="1" s="1"/>
  <c r="C327" i="12"/>
  <c r="J329" i="1" s="1"/>
  <c r="C100" i="12"/>
  <c r="J102" i="1" s="1"/>
  <c r="C282" i="12"/>
  <c r="J284" i="1" s="1"/>
  <c r="C200" i="12"/>
  <c r="J202" i="1" s="1"/>
  <c r="C256" i="12"/>
  <c r="J258" i="1" s="1"/>
  <c r="C177" i="12"/>
  <c r="J179" i="1" s="1"/>
  <c r="C361" i="12"/>
  <c r="J363" i="1" s="1"/>
  <c r="C237" i="12"/>
  <c r="J239" i="1" s="1"/>
  <c r="C274" i="12"/>
  <c r="J276" i="1" s="1"/>
  <c r="C154" i="12"/>
  <c r="J156" i="1" s="1"/>
  <c r="C162" i="12"/>
  <c r="J164" i="1" s="1"/>
  <c r="C249" i="12"/>
  <c r="J251" i="1" s="1"/>
  <c r="C227" i="12"/>
  <c r="J229" i="1" s="1"/>
  <c r="C183" i="12"/>
  <c r="J185" i="1" s="1"/>
  <c r="C186" i="12"/>
  <c r="J188" i="1" s="1"/>
  <c r="C77" i="12"/>
  <c r="J79" i="1" s="1"/>
  <c r="C252" i="12"/>
  <c r="J254" i="1" s="1"/>
  <c r="C169" i="12"/>
  <c r="J171" i="1" s="1"/>
  <c r="C136" i="12"/>
  <c r="J138" i="1" s="1"/>
  <c r="C272" i="12"/>
  <c r="J274" i="1" s="1"/>
  <c r="C207" i="12"/>
  <c r="J209" i="1" s="1"/>
  <c r="C263" i="12"/>
  <c r="J265" i="1" s="1"/>
  <c r="C244" i="12"/>
  <c r="J246" i="1" s="1"/>
  <c r="C196" i="12"/>
  <c r="J198" i="1" s="1"/>
  <c r="J212" i="1"/>
  <c r="C267" i="12"/>
  <c r="J269" i="1" s="1"/>
  <c r="C226" i="12"/>
  <c r="J228" i="1" s="1"/>
  <c r="C218" i="12"/>
  <c r="J220" i="1" s="1"/>
  <c r="C251" i="12"/>
  <c r="J253" i="1" s="1"/>
  <c r="C254" i="12"/>
  <c r="J256" i="1" s="1"/>
  <c r="C234" i="12"/>
  <c r="J236" i="1" s="1"/>
  <c r="C157" i="12"/>
  <c r="J159" i="1" s="1"/>
  <c r="C222" i="12"/>
  <c r="J224" i="1" s="1"/>
  <c r="C228" i="12"/>
  <c r="J230" i="1" s="1"/>
  <c r="C291" i="12"/>
  <c r="J293" i="1" s="1"/>
  <c r="C166" i="12"/>
  <c r="J168" i="1" s="1"/>
  <c r="C259" i="12"/>
  <c r="J261" i="1" s="1"/>
  <c r="C288" i="12"/>
  <c r="J290" i="1" s="1"/>
  <c r="C188" i="12"/>
  <c r="J190" i="1" s="1"/>
  <c r="C219" i="12"/>
  <c r="J221" i="1" s="1"/>
  <c r="C185" i="12"/>
  <c r="J187" i="1" s="1"/>
  <c r="C145" i="12"/>
  <c r="J147" i="1" s="1"/>
  <c r="C276" i="12"/>
  <c r="J278" i="1" s="1"/>
  <c r="C273" i="12"/>
  <c r="J275" i="1" s="1"/>
  <c r="C173" i="12"/>
  <c r="J175" i="1" s="1"/>
  <c r="C308" i="12"/>
  <c r="J310" i="1" s="1"/>
  <c r="C235" i="12"/>
  <c r="J237" i="1" s="1"/>
  <c r="C232" i="12"/>
  <c r="J234" i="1" s="1"/>
  <c r="C215" i="12"/>
  <c r="J217" i="1" s="1"/>
  <c r="C124" i="12"/>
  <c r="J126" i="1" s="1"/>
  <c r="C199" i="12"/>
  <c r="J201" i="1" s="1"/>
  <c r="C189" i="12"/>
  <c r="J191" i="1" s="1"/>
  <c r="C216" i="12"/>
  <c r="J218" i="1" s="1"/>
  <c r="C269" i="12"/>
  <c r="J271" i="1" s="1"/>
  <c r="C255" i="12"/>
  <c r="J257" i="1" s="1"/>
  <c r="C260" i="12"/>
  <c r="J262" i="1" s="1"/>
  <c r="C212" i="12"/>
  <c r="J214" i="1" s="1"/>
  <c r="C213" i="12"/>
  <c r="J215" i="1" s="1"/>
  <c r="C147" i="12"/>
  <c r="J149" i="1" s="1"/>
  <c r="C271" i="12"/>
  <c r="J273" i="1" s="1"/>
  <c r="C174" i="12"/>
  <c r="J176" i="1" s="1"/>
  <c r="AH14" i="12"/>
  <c r="C14" i="12" s="1"/>
  <c r="J16" i="1" s="1"/>
  <c r="C221" i="12"/>
  <c r="J223" i="1" s="1"/>
  <c r="C116" i="12"/>
  <c r="J118" i="1" s="1"/>
  <c r="C248" i="12"/>
  <c r="J250" i="1" s="1"/>
  <c r="C167" i="12"/>
  <c r="J169" i="1" s="1"/>
  <c r="C122" i="12"/>
  <c r="J124" i="1" s="1"/>
  <c r="C211" i="12"/>
  <c r="J213" i="1" s="1"/>
  <c r="C155" i="12"/>
  <c r="J157" i="1" s="1"/>
  <c r="C149" i="12"/>
  <c r="J151" i="1" s="1"/>
  <c r="C270" i="12"/>
  <c r="J272" i="1" s="1"/>
  <c r="C179" i="12"/>
  <c r="J181" i="1" s="1"/>
  <c r="C289" i="12"/>
  <c r="J291" i="1" s="1"/>
  <c r="C247" i="12"/>
  <c r="J249" i="1" s="1"/>
  <c r="C302" i="12"/>
  <c r="J304" i="1" s="1"/>
  <c r="C243" i="12"/>
  <c r="J245" i="1" s="1"/>
  <c r="C202" i="12"/>
  <c r="J204" i="1" s="1"/>
  <c r="J281" i="1"/>
  <c r="J105" i="1"/>
  <c r="J319" i="1"/>
  <c r="J141" i="1"/>
  <c r="J45" i="1"/>
  <c r="J302" i="1"/>
  <c r="J94" i="1"/>
  <c r="J372" i="1"/>
  <c r="J84" i="1"/>
  <c r="J122" i="1"/>
  <c r="J53" i="1"/>
  <c r="J89" i="1"/>
  <c r="J112" i="1"/>
  <c r="J120" i="1"/>
  <c r="J133" i="1"/>
  <c r="J32" i="1"/>
  <c r="J119" i="1"/>
  <c r="J31" i="1"/>
  <c r="J117" i="1"/>
  <c r="J81" i="1"/>
  <c r="J309" i="1"/>
  <c r="J364" i="1"/>
  <c r="J325" i="1"/>
  <c r="J27" i="1"/>
  <c r="J308" i="1"/>
  <c r="J303" i="1"/>
  <c r="J76" i="1"/>
  <c r="J65" i="1"/>
  <c r="J37" i="1"/>
  <c r="J107" i="1"/>
  <c r="J321" i="1"/>
  <c r="J369" i="1"/>
  <c r="J352" i="1"/>
  <c r="J306" i="1"/>
  <c r="J62" i="1"/>
  <c r="J146" i="1"/>
  <c r="J114" i="1"/>
  <c r="J72" i="1"/>
  <c r="J144" i="1"/>
  <c r="J285" i="1"/>
  <c r="J140" i="1"/>
  <c r="J29" i="1"/>
  <c r="J312" i="1"/>
  <c r="J52" i="1"/>
  <c r="J328" i="1"/>
  <c r="J59" i="1"/>
  <c r="J135" i="1"/>
  <c r="J109" i="1"/>
  <c r="J24" i="1"/>
  <c r="J69" i="1"/>
  <c r="J342" i="1"/>
  <c r="J111" i="1"/>
  <c r="J305" i="1"/>
  <c r="J158" i="1"/>
  <c r="J14" i="1"/>
  <c r="J50" i="1"/>
  <c r="J93" i="1"/>
  <c r="J335" i="1"/>
  <c r="J56" i="1"/>
  <c r="J28" i="1"/>
  <c r="J46" i="1"/>
  <c r="J248" i="1"/>
  <c r="J294" i="1"/>
  <c r="J42" i="1"/>
  <c r="J128" i="1"/>
  <c r="J355" i="1"/>
  <c r="J338" i="1"/>
  <c r="J287" i="1"/>
  <c r="J12" i="1"/>
  <c r="J307" i="1"/>
  <c r="J286" i="1"/>
  <c r="J354" i="1"/>
  <c r="J121" i="1"/>
  <c r="J267" i="1"/>
  <c r="J136" i="1"/>
  <c r="J74" i="1"/>
  <c r="J296" i="1"/>
  <c r="J39" i="1"/>
  <c r="J108" i="1"/>
  <c r="J137" i="1"/>
  <c r="J301" i="1"/>
  <c r="J40" i="1"/>
  <c r="J54" i="1"/>
  <c r="J370" i="1"/>
  <c r="J78" i="1"/>
  <c r="J373" i="1"/>
  <c r="J15" i="1"/>
  <c r="J55" i="1"/>
  <c r="J339" i="1"/>
  <c r="J161" i="1"/>
  <c r="Q9" i="1" l="1"/>
  <c r="P9" i="1" l="1"/>
  <c r="S9" i="1" s="1"/>
</calcChain>
</file>

<file path=xl/sharedStrings.xml><?xml version="1.0" encoding="utf-8"?>
<sst xmlns="http://schemas.openxmlformats.org/spreadsheetml/2006/main" count="9794" uniqueCount="533">
  <si>
    <t>見出し１</t>
    <rPh sb="0" eb="2">
      <t>ミダ</t>
    </rPh>
    <phoneticPr fontId="2"/>
  </si>
  <si>
    <t>見出し２</t>
    <rPh sb="0" eb="2">
      <t>ミダ</t>
    </rPh>
    <phoneticPr fontId="2"/>
  </si>
  <si>
    <t>式番号</t>
    <rPh sb="0" eb="1">
      <t>シキ</t>
    </rPh>
    <rPh sb="1" eb="3">
      <t>バンゴウ</t>
    </rPh>
    <phoneticPr fontId="2"/>
  </si>
  <si>
    <t>記号</t>
    <rPh sb="0" eb="2">
      <t>キゴウ</t>
    </rPh>
    <phoneticPr fontId="2"/>
  </si>
  <si>
    <t>単位</t>
    <rPh sb="0" eb="2">
      <t>タンイ</t>
    </rPh>
    <phoneticPr fontId="2"/>
  </si>
  <si>
    <t>kWh</t>
    <phoneticPr fontId="1"/>
  </si>
  <si>
    <t>MJ</t>
    <phoneticPr fontId="1"/>
  </si>
  <si>
    <t>太陽熱補正熱負荷</t>
    <rPh sb="0" eb="3">
      <t>タイヨウネツ</t>
    </rPh>
    <rPh sb="3" eb="5">
      <t>ホセイ</t>
    </rPh>
    <rPh sb="5" eb="6">
      <t>ネツ</t>
    </rPh>
    <rPh sb="6" eb="8">
      <t>フカ</t>
    </rPh>
    <phoneticPr fontId="2"/>
  </si>
  <si>
    <t>節湯補正給湯量</t>
    <rPh sb="0" eb="1">
      <t>セツ</t>
    </rPh>
    <rPh sb="1" eb="2">
      <t>ユ</t>
    </rPh>
    <rPh sb="2" eb="4">
      <t>ホセイ</t>
    </rPh>
    <rPh sb="4" eb="6">
      <t>キュウトウ</t>
    </rPh>
    <rPh sb="6" eb="7">
      <t>リョウ</t>
    </rPh>
    <phoneticPr fontId="2"/>
  </si>
  <si>
    <t>台所水栓</t>
    <rPh sb="0" eb="2">
      <t>ダイドコロ</t>
    </rPh>
    <rPh sb="2" eb="4">
      <t>スイセン</t>
    </rPh>
    <phoneticPr fontId="2"/>
  </si>
  <si>
    <t>浴室シャワー水栓</t>
    <rPh sb="0" eb="2">
      <t>ヨクシツ</t>
    </rPh>
    <rPh sb="6" eb="8">
      <t>スイセン</t>
    </rPh>
    <phoneticPr fontId="2"/>
  </si>
  <si>
    <t>洗面水栓</t>
    <rPh sb="0" eb="2">
      <t>センメン</t>
    </rPh>
    <rPh sb="2" eb="4">
      <t>スイセン</t>
    </rPh>
    <phoneticPr fontId="2"/>
  </si>
  <si>
    <t>浴槽水栓湯はり</t>
    <rPh sb="0" eb="2">
      <t>ヨクソウ</t>
    </rPh>
    <rPh sb="2" eb="4">
      <t>スイセン</t>
    </rPh>
    <rPh sb="4" eb="5">
      <t>ユ</t>
    </rPh>
    <phoneticPr fontId="2"/>
  </si>
  <si>
    <t>浴槽自動湯はり</t>
    <rPh sb="0" eb="2">
      <t>ヨクソウ</t>
    </rPh>
    <rPh sb="2" eb="4">
      <t>ジドウ</t>
    </rPh>
    <rPh sb="4" eb="5">
      <t>ユ</t>
    </rPh>
    <phoneticPr fontId="2"/>
  </si>
  <si>
    <t>浴槽水栓さし湯</t>
    <rPh sb="0" eb="2">
      <t>ヨクソウ</t>
    </rPh>
    <rPh sb="2" eb="4">
      <t>スイセン</t>
    </rPh>
    <rPh sb="6" eb="7">
      <t>ユ</t>
    </rPh>
    <phoneticPr fontId="2"/>
  </si>
  <si>
    <t>浴槽追炊</t>
    <rPh sb="0" eb="2">
      <t>ヨクソウ</t>
    </rPh>
    <rPh sb="2" eb="4">
      <t>オイダ</t>
    </rPh>
    <phoneticPr fontId="2"/>
  </si>
  <si>
    <t>消費電力量</t>
    <rPh sb="0" eb="2">
      <t>ショウヒ</t>
    </rPh>
    <rPh sb="2" eb="4">
      <t>デンリョク</t>
    </rPh>
    <rPh sb="4" eb="5">
      <t>リョウ</t>
    </rPh>
    <phoneticPr fontId="1"/>
  </si>
  <si>
    <t>給湯機の待機時及び水栓給湯時の補機</t>
    <rPh sb="0" eb="2">
      <t>キュウトウ</t>
    </rPh>
    <rPh sb="2" eb="3">
      <t>キ</t>
    </rPh>
    <rPh sb="4" eb="6">
      <t>タイキ</t>
    </rPh>
    <rPh sb="6" eb="7">
      <t>ジ</t>
    </rPh>
    <rPh sb="7" eb="8">
      <t>オヨ</t>
    </rPh>
    <rPh sb="9" eb="11">
      <t>スイセン</t>
    </rPh>
    <rPh sb="11" eb="13">
      <t>キュウトウ</t>
    </rPh>
    <rPh sb="13" eb="14">
      <t>ジ</t>
    </rPh>
    <rPh sb="15" eb="17">
      <t>ホキ</t>
    </rPh>
    <phoneticPr fontId="1"/>
  </si>
  <si>
    <t>給湯器の湯はり時</t>
    <rPh sb="0" eb="3">
      <t>キュウトウキ</t>
    </rPh>
    <rPh sb="4" eb="5">
      <t>ユ</t>
    </rPh>
    <rPh sb="7" eb="8">
      <t>ジ</t>
    </rPh>
    <phoneticPr fontId="1"/>
  </si>
  <si>
    <t>給湯機効率</t>
    <rPh sb="0" eb="2">
      <t>キュウトウ</t>
    </rPh>
    <rPh sb="2" eb="3">
      <t>キ</t>
    </rPh>
    <rPh sb="3" eb="5">
      <t>コウリツ</t>
    </rPh>
    <phoneticPr fontId="1"/>
  </si>
  <si>
    <t>-</t>
    <phoneticPr fontId="1"/>
  </si>
  <si>
    <t>見出し1</t>
    <rPh sb="0" eb="2">
      <t>ミダ</t>
    </rPh>
    <phoneticPr fontId="1"/>
  </si>
  <si>
    <t>見出し2</t>
    <rPh sb="0" eb="2">
      <t>ミダ</t>
    </rPh>
    <phoneticPr fontId="1"/>
  </si>
  <si>
    <t>a_k</t>
    <phoneticPr fontId="1"/>
  </si>
  <si>
    <t>b_k</t>
    <phoneticPr fontId="1"/>
  </si>
  <si>
    <t>c_k</t>
    <phoneticPr fontId="1"/>
  </si>
  <si>
    <t>f_hs</t>
    <phoneticPr fontId="1"/>
  </si>
  <si>
    <t>e_rtd</t>
    <phoneticPr fontId="1"/>
  </si>
  <si>
    <t>a_s</t>
    <phoneticPr fontId="1"/>
  </si>
  <si>
    <t>a_w</t>
    <phoneticPr fontId="1"/>
  </si>
  <si>
    <t>a_b1</t>
    <phoneticPr fontId="1"/>
  </si>
  <si>
    <t>a_b2</t>
  </si>
  <si>
    <t>a_ba1</t>
    <phoneticPr fontId="1"/>
  </si>
  <si>
    <t>a_ba2</t>
  </si>
  <si>
    <t>b_s</t>
    <phoneticPr fontId="1"/>
  </si>
  <si>
    <t>b_w</t>
    <phoneticPr fontId="1"/>
  </si>
  <si>
    <t>b_b1</t>
    <phoneticPr fontId="1"/>
  </si>
  <si>
    <t>b_b2</t>
  </si>
  <si>
    <t>b_ba1</t>
    <phoneticPr fontId="1"/>
  </si>
  <si>
    <t>b_ba2</t>
  </si>
  <si>
    <t>c_s</t>
    <phoneticPr fontId="1"/>
  </si>
  <si>
    <t>c_w</t>
    <phoneticPr fontId="1"/>
  </si>
  <si>
    <t>c_b2</t>
  </si>
  <si>
    <t>c_b1</t>
    <phoneticPr fontId="1"/>
  </si>
  <si>
    <t>c_ba1</t>
    <phoneticPr fontId="1"/>
  </si>
  <si>
    <t>c_ba2</t>
  </si>
  <si>
    <t>回帰係数a</t>
    <rPh sb="0" eb="2">
      <t>カイキ</t>
    </rPh>
    <rPh sb="2" eb="4">
      <t>ケイスウ</t>
    </rPh>
    <phoneticPr fontId="1"/>
  </si>
  <si>
    <t>回帰係数b</t>
    <rPh sb="0" eb="2">
      <t>カイキ</t>
    </rPh>
    <rPh sb="2" eb="4">
      <t>ケイスウ</t>
    </rPh>
    <phoneticPr fontId="1"/>
  </si>
  <si>
    <t>回帰係数c</t>
    <rPh sb="0" eb="2">
      <t>カイキ</t>
    </rPh>
    <rPh sb="2" eb="4">
      <t>ケイスウ</t>
    </rPh>
    <phoneticPr fontId="1"/>
  </si>
  <si>
    <t>表C.1 ガス給湯機効率の回帰係数a_(std,p)及びb_(std,p)、C_(std,p)</t>
    <rPh sb="0" eb="1">
      <t>ヒョウ</t>
    </rPh>
    <rPh sb="7" eb="9">
      <t>キュウトウ</t>
    </rPh>
    <rPh sb="9" eb="10">
      <t>キ</t>
    </rPh>
    <rPh sb="10" eb="12">
      <t>コウリツ</t>
    </rPh>
    <rPh sb="13" eb="15">
      <t>カイキ</t>
    </rPh>
    <rPh sb="15" eb="17">
      <t>ケイスウ</t>
    </rPh>
    <rPh sb="26" eb="27">
      <t>オヨ</t>
    </rPh>
    <phoneticPr fontId="1"/>
  </si>
  <si>
    <t>回帰係数</t>
    <rPh sb="0" eb="2">
      <t>カイキ</t>
    </rPh>
    <rPh sb="2" eb="4">
      <t>ケイスウ</t>
    </rPh>
    <phoneticPr fontId="1"/>
  </si>
  <si>
    <t>添え字p（用途）</t>
    <rPh sb="0" eb="1">
      <t>ソ</t>
    </rPh>
    <rPh sb="2" eb="3">
      <t>ジ</t>
    </rPh>
    <rPh sb="5" eb="7">
      <t>ヨウト</t>
    </rPh>
    <phoneticPr fontId="1"/>
  </si>
  <si>
    <t>k</t>
    <phoneticPr fontId="1"/>
  </si>
  <si>
    <t>s</t>
    <phoneticPr fontId="1"/>
  </si>
  <si>
    <t>w</t>
    <phoneticPr fontId="1"/>
  </si>
  <si>
    <t>b1</t>
    <phoneticPr fontId="1"/>
  </si>
  <si>
    <t>b2</t>
    <phoneticPr fontId="1"/>
  </si>
  <si>
    <t>ba1</t>
    <phoneticPr fontId="1"/>
  </si>
  <si>
    <t>ba2</t>
    <phoneticPr fontId="1"/>
  </si>
  <si>
    <t>a_(std,p)</t>
    <phoneticPr fontId="1"/>
  </si>
  <si>
    <t>b_(std,p)</t>
    <phoneticPr fontId="1"/>
  </si>
  <si>
    <t>c_(std,p)</t>
    <phoneticPr fontId="1"/>
  </si>
  <si>
    <t>項目１</t>
    <rPh sb="0" eb="2">
      <t>コウモク</t>
    </rPh>
    <phoneticPr fontId="2"/>
  </si>
  <si>
    <t>表 ふろ機能の種類</t>
    <rPh sb="0" eb="1">
      <t>ヒョウ</t>
    </rPh>
    <rPh sb="4" eb="6">
      <t>キノウ</t>
    </rPh>
    <rPh sb="7" eb="9">
      <t>シュルイ</t>
    </rPh>
    <phoneticPr fontId="2"/>
  </si>
  <si>
    <t>給湯単機能</t>
    <phoneticPr fontId="2"/>
  </si>
  <si>
    <t>ふろ給湯機（追焚なし）</t>
    <phoneticPr fontId="2"/>
  </si>
  <si>
    <t>ふろ給湯機（追焚あり）</t>
    <phoneticPr fontId="2"/>
  </si>
  <si>
    <t>ガス消費量</t>
    <rPh sb="2" eb="5">
      <t>ショウヒリョウ</t>
    </rPh>
    <phoneticPr fontId="1"/>
  </si>
  <si>
    <t>見出し３</t>
    <rPh sb="0" eb="2">
      <t>ミダ</t>
    </rPh>
    <phoneticPr fontId="2"/>
  </si>
  <si>
    <t>（1）</t>
    <phoneticPr fontId="1"/>
  </si>
  <si>
    <t>（2）</t>
    <phoneticPr fontId="1"/>
  </si>
  <si>
    <t>（3）</t>
    <phoneticPr fontId="1"/>
  </si>
  <si>
    <t>灯油消費量</t>
    <phoneticPr fontId="1"/>
  </si>
  <si>
    <t>当該給湯機の効率</t>
    <rPh sb="0" eb="2">
      <t>トウガイ</t>
    </rPh>
    <rPh sb="2" eb="4">
      <t>キュウトウ</t>
    </rPh>
    <rPh sb="4" eb="5">
      <t>キ</t>
    </rPh>
    <rPh sb="6" eb="8">
      <t>コウリツ</t>
    </rPh>
    <phoneticPr fontId="1"/>
  </si>
  <si>
    <t>当該給湯器に対する効率の補正係数</t>
    <rPh sb="0" eb="2">
      <t>トウガイ</t>
    </rPh>
    <rPh sb="2" eb="4">
      <t>キュウトウ</t>
    </rPh>
    <rPh sb="4" eb="5">
      <t>キ</t>
    </rPh>
    <rPh sb="6" eb="7">
      <t>タイ</t>
    </rPh>
    <rPh sb="9" eb="11">
      <t>コウリツ</t>
    </rPh>
    <rPh sb="12" eb="14">
      <t>ホセイ</t>
    </rPh>
    <rPh sb="14" eb="16">
      <t>ケイスウ</t>
    </rPh>
    <phoneticPr fontId="1"/>
  </si>
  <si>
    <t>E_(E,w)</t>
    <phoneticPr fontId="1"/>
  </si>
  <si>
    <t>-</t>
    <phoneticPr fontId="1"/>
  </si>
  <si>
    <t>表D.1 石油給湯機効率の回帰係数a_(std,p)及びb_(std,p)、C_(std,p)</t>
    <rPh sb="0" eb="1">
      <t>ヒョウ</t>
    </rPh>
    <rPh sb="5" eb="7">
      <t>セキユ</t>
    </rPh>
    <rPh sb="7" eb="9">
      <t>キュウトウ</t>
    </rPh>
    <rPh sb="9" eb="10">
      <t>キ</t>
    </rPh>
    <rPh sb="10" eb="12">
      <t>コウリツ</t>
    </rPh>
    <rPh sb="13" eb="15">
      <t>カイキ</t>
    </rPh>
    <rPh sb="15" eb="17">
      <t>ケイスウ</t>
    </rPh>
    <rPh sb="26" eb="27">
      <t>オヨ</t>
    </rPh>
    <phoneticPr fontId="1"/>
  </si>
  <si>
    <t>熱源機の種類</t>
    <rPh sb="0" eb="3">
      <t>ネツゲンキ</t>
    </rPh>
    <rPh sb="4" eb="6">
      <t>シュルイ</t>
    </rPh>
    <phoneticPr fontId="1"/>
  </si>
  <si>
    <t>No.</t>
    <phoneticPr fontId="1"/>
  </si>
  <si>
    <t>給湯熱源機の種類</t>
    <phoneticPr fontId="1"/>
  </si>
  <si>
    <t>給湯機の効率</t>
    <rPh sb="0" eb="2">
      <t>キュウトウ</t>
    </rPh>
    <rPh sb="2" eb="3">
      <t>キ</t>
    </rPh>
    <rPh sb="4" eb="6">
      <t>コウリツ</t>
    </rPh>
    <phoneticPr fontId="1"/>
  </si>
  <si>
    <t>表 給湯器の効率</t>
    <rPh sb="0" eb="1">
      <t>ヒョウ</t>
    </rPh>
    <rPh sb="2" eb="5">
      <t>キュウトウキ</t>
    </rPh>
    <rPh sb="6" eb="8">
      <t>コウリツ</t>
    </rPh>
    <phoneticPr fontId="1"/>
  </si>
  <si>
    <t>石油消費量</t>
    <rPh sb="0" eb="2">
      <t>セキユ</t>
    </rPh>
    <rPh sb="2" eb="5">
      <t>ショウヒリョウ</t>
    </rPh>
    <phoneticPr fontId="1"/>
  </si>
  <si>
    <t>表 消費電力量計算式の係数</t>
    <rPh sb="0" eb="1">
      <t>ヒョウ</t>
    </rPh>
    <rPh sb="2" eb="4">
      <t>ショウヒ</t>
    </rPh>
    <rPh sb="4" eb="6">
      <t>デンリョク</t>
    </rPh>
    <rPh sb="6" eb="7">
      <t>リョウ</t>
    </rPh>
    <rPh sb="7" eb="9">
      <t>ケイサン</t>
    </rPh>
    <rPh sb="9" eb="10">
      <t>シキ</t>
    </rPh>
    <rPh sb="11" eb="13">
      <t>ケイスウ</t>
    </rPh>
    <phoneticPr fontId="1"/>
  </si>
  <si>
    <t>E_(E,hs,aux1)</t>
    <phoneticPr fontId="1"/>
  </si>
  <si>
    <t>E_(E,hs,aux3)</t>
    <phoneticPr fontId="1"/>
  </si>
  <si>
    <t>電気ヒートポンプ給湯機</t>
    <rPh sb="0" eb="2">
      <t>デンキ</t>
    </rPh>
    <rPh sb="8" eb="10">
      <t>キュウトウ</t>
    </rPh>
    <rPh sb="10" eb="11">
      <t>キ</t>
    </rPh>
    <phoneticPr fontId="1"/>
  </si>
  <si>
    <t>係数</t>
    <rPh sb="0" eb="2">
      <t>ケイスウ</t>
    </rPh>
    <phoneticPr fontId="1"/>
  </si>
  <si>
    <t>f_ex</t>
    <phoneticPr fontId="1"/>
  </si>
  <si>
    <t>f_L</t>
    <phoneticPr fontId="1"/>
  </si>
  <si>
    <t>f_(e,rtd)</t>
    <phoneticPr fontId="1"/>
  </si>
  <si>
    <t>f_itc</t>
    <phoneticPr fontId="1"/>
  </si>
  <si>
    <t>f_mode2</t>
    <phoneticPr fontId="1"/>
  </si>
  <si>
    <t>表E.1</t>
    <rPh sb="0" eb="1">
      <t>ヒョウ</t>
    </rPh>
    <phoneticPr fontId="1"/>
  </si>
  <si>
    <t>夜間平均外気温</t>
    <rPh sb="0" eb="2">
      <t>ヤカン</t>
    </rPh>
    <rPh sb="2" eb="4">
      <t>ヘイキン</t>
    </rPh>
    <rPh sb="4" eb="7">
      <t>ガイキオン</t>
    </rPh>
    <phoneticPr fontId="1"/>
  </si>
  <si>
    <t>r_mode2</t>
    <phoneticPr fontId="1"/>
  </si>
  <si>
    <t>制御におけるセカンドモードの割合</t>
    <rPh sb="0" eb="2">
      <t>セイギョ</t>
    </rPh>
    <rPh sb="14" eb="16">
      <t>ワリアイ</t>
    </rPh>
    <phoneticPr fontId="1"/>
  </si>
  <si>
    <t>低外気温領域でのヒートポンプ効率低下による補正係数</t>
    <rPh sb="0" eb="1">
      <t>テイ</t>
    </rPh>
    <rPh sb="1" eb="4">
      <t>ガイキオン</t>
    </rPh>
    <rPh sb="4" eb="6">
      <t>リョウイキ</t>
    </rPh>
    <rPh sb="14" eb="16">
      <t>コウリツ</t>
    </rPh>
    <rPh sb="16" eb="18">
      <t>テイカ</t>
    </rPh>
    <rPh sb="21" eb="23">
      <t>ホセイ</t>
    </rPh>
    <rPh sb="23" eb="25">
      <t>ケイスウ</t>
    </rPh>
    <phoneticPr fontId="1"/>
  </si>
  <si>
    <t>デフロスト運転に
よる補正係数</t>
    <rPh sb="5" eb="7">
      <t>ウンテン</t>
    </rPh>
    <rPh sb="11" eb="13">
      <t>ホセイ</t>
    </rPh>
    <rPh sb="13" eb="15">
      <t>ケイスウ</t>
    </rPh>
    <phoneticPr fontId="1"/>
  </si>
  <si>
    <t>-</t>
    <phoneticPr fontId="1"/>
  </si>
  <si>
    <t>MJ</t>
    <phoneticPr fontId="1"/>
  </si>
  <si>
    <t>電気ヒーター式温水器</t>
    <rPh sb="0" eb="2">
      <t>デンキ</t>
    </rPh>
    <rPh sb="6" eb="7">
      <t>シキ</t>
    </rPh>
    <rPh sb="7" eb="10">
      <t>オンスイキ</t>
    </rPh>
    <phoneticPr fontId="1"/>
  </si>
  <si>
    <t>係数a</t>
    <rPh sb="0" eb="2">
      <t>ケイスウ</t>
    </rPh>
    <phoneticPr fontId="1"/>
  </si>
  <si>
    <t>係数b</t>
    <rPh sb="0" eb="2">
      <t>ケイスウ</t>
    </rPh>
    <phoneticPr fontId="1"/>
  </si>
  <si>
    <t>係数c</t>
    <rPh sb="0" eb="2">
      <t>ケイスウ</t>
    </rPh>
    <phoneticPr fontId="1"/>
  </si>
  <si>
    <t>a</t>
    <phoneticPr fontId="1"/>
  </si>
  <si>
    <t>b</t>
    <phoneticPr fontId="1"/>
  </si>
  <si>
    <t>c</t>
    <phoneticPr fontId="1"/>
  </si>
  <si>
    <t>電気ヒートポンプ給湯機</t>
    <rPh sb="0" eb="2">
      <t>デンキ</t>
    </rPh>
    <rPh sb="8" eb="10">
      <t>キュウトウ</t>
    </rPh>
    <rPh sb="10" eb="11">
      <t>キ</t>
    </rPh>
    <phoneticPr fontId="1"/>
  </si>
  <si>
    <t>電気ヒートポンプ給湯機</t>
    <phoneticPr fontId="1"/>
  </si>
  <si>
    <t>見出し</t>
    <rPh sb="0" eb="2">
      <t>ミダ</t>
    </rPh>
    <phoneticPr fontId="1"/>
  </si>
  <si>
    <t>表F.1</t>
    <rPh sb="0" eb="1">
      <t>ヒョウ</t>
    </rPh>
    <phoneticPr fontId="1"/>
  </si>
  <si>
    <t>表G.1</t>
    <rPh sb="0" eb="1">
      <t>ヒョウ</t>
    </rPh>
    <phoneticPr fontId="1"/>
  </si>
  <si>
    <t>表G.2</t>
    <rPh sb="0" eb="1">
      <t>ヒョウ</t>
    </rPh>
    <phoneticPr fontId="1"/>
  </si>
  <si>
    <t>表G.3</t>
    <rPh sb="0" eb="1">
      <t>ヒョウ</t>
    </rPh>
    <phoneticPr fontId="1"/>
  </si>
  <si>
    <t>e</t>
    <phoneticPr fontId="1"/>
  </si>
  <si>
    <t>f</t>
    <phoneticPr fontId="1"/>
  </si>
  <si>
    <t>g</t>
    <phoneticPr fontId="1"/>
  </si>
  <si>
    <t>d</t>
    <phoneticPr fontId="1"/>
  </si>
  <si>
    <t>h</t>
    <phoneticPr fontId="1"/>
  </si>
  <si>
    <t>i</t>
    <phoneticPr fontId="1"/>
  </si>
  <si>
    <t>係数d</t>
    <rPh sb="0" eb="2">
      <t>ケイスウ</t>
    </rPh>
    <phoneticPr fontId="1"/>
  </si>
  <si>
    <t>係数e</t>
    <rPh sb="0" eb="2">
      <t>ケイスウ</t>
    </rPh>
    <phoneticPr fontId="1"/>
  </si>
  <si>
    <t>係数f</t>
    <rPh sb="0" eb="2">
      <t>ケイスウ</t>
    </rPh>
    <phoneticPr fontId="1"/>
  </si>
  <si>
    <t>係数g</t>
    <rPh sb="0" eb="2">
      <t>ケイスウ</t>
    </rPh>
    <phoneticPr fontId="1"/>
  </si>
  <si>
    <t>係数h</t>
    <rPh sb="0" eb="2">
      <t>ケイスウ</t>
    </rPh>
    <phoneticPr fontId="1"/>
  </si>
  <si>
    <t>係数i</t>
    <rPh sb="0" eb="2">
      <t>ケイスウ</t>
    </rPh>
    <phoneticPr fontId="1"/>
  </si>
  <si>
    <t>デフロスト運転に
よる消費電力量の補正係数</t>
    <rPh sb="5" eb="7">
      <t>ウンテン</t>
    </rPh>
    <rPh sb="11" eb="13">
      <t>ショウヒ</t>
    </rPh>
    <rPh sb="13" eb="15">
      <t>デンリョク</t>
    </rPh>
    <rPh sb="15" eb="16">
      <t>リョウ</t>
    </rPh>
    <rPh sb="17" eb="19">
      <t>ホセイ</t>
    </rPh>
    <rPh sb="19" eb="21">
      <t>ケイスウ</t>
    </rPh>
    <phoneticPr fontId="1"/>
  </si>
  <si>
    <t>ガス消費量</t>
    <rPh sb="2" eb="5">
      <t>ショウヒリョウ</t>
    </rPh>
    <phoneticPr fontId="1"/>
  </si>
  <si>
    <t>浴槽追炊時における
給湯機効率</t>
    <rPh sb="0" eb="2">
      <t>ヨクソウ</t>
    </rPh>
    <rPh sb="2" eb="4">
      <t>オイダ</t>
    </rPh>
    <rPh sb="4" eb="5">
      <t>ジ</t>
    </rPh>
    <rPh sb="10" eb="12">
      <t>キュウトウ</t>
    </rPh>
    <rPh sb="12" eb="13">
      <t>キ</t>
    </rPh>
    <rPh sb="13" eb="15">
      <t>コウリツ</t>
    </rPh>
    <phoneticPr fontId="1"/>
  </si>
  <si>
    <t>デフロスト運転に
よるガス消費量の補正係数</t>
    <rPh sb="5" eb="7">
      <t>ウンテン</t>
    </rPh>
    <rPh sb="13" eb="15">
      <t>ショウヒ</t>
    </rPh>
    <rPh sb="16" eb="17">
      <t>デンリョウ</t>
    </rPh>
    <rPh sb="17" eb="19">
      <t>ホセイ</t>
    </rPh>
    <rPh sb="19" eb="21">
      <t>ケイスウ</t>
    </rPh>
    <phoneticPr fontId="1"/>
  </si>
  <si>
    <t>温水暖房の熱負荷</t>
    <rPh sb="0" eb="2">
      <t>オンスイ</t>
    </rPh>
    <rPh sb="2" eb="4">
      <t>ダンボウ</t>
    </rPh>
    <rPh sb="5" eb="6">
      <t>ネツ</t>
    </rPh>
    <rPh sb="6" eb="8">
      <t>フカ</t>
    </rPh>
    <phoneticPr fontId="1"/>
  </si>
  <si>
    <t>表Ｇ.1 式（1）における係数</t>
    <rPh sb="0" eb="1">
      <t>ヒョウ</t>
    </rPh>
    <rPh sb="5" eb="6">
      <t>シキ</t>
    </rPh>
    <rPh sb="13" eb="15">
      <t>ケイスウ</t>
    </rPh>
    <phoneticPr fontId="1"/>
  </si>
  <si>
    <t>a</t>
    <phoneticPr fontId="1"/>
  </si>
  <si>
    <t>b</t>
    <phoneticPr fontId="1"/>
  </si>
  <si>
    <t>c</t>
    <phoneticPr fontId="1"/>
  </si>
  <si>
    <t>表Ｇ.2 係数</t>
    <rPh sb="0" eb="1">
      <t>ヒョウ</t>
    </rPh>
    <rPh sb="5" eb="7">
      <t>ケイスウ</t>
    </rPh>
    <phoneticPr fontId="1"/>
  </si>
  <si>
    <t>d</t>
    <phoneticPr fontId="1"/>
  </si>
  <si>
    <t>f</t>
    <phoneticPr fontId="1"/>
  </si>
  <si>
    <t>e</t>
    <phoneticPr fontId="1"/>
  </si>
  <si>
    <t>係数a_1</t>
    <rPh sb="0" eb="2">
      <t>ケイスウ</t>
    </rPh>
    <phoneticPr fontId="1"/>
  </si>
  <si>
    <t>係数a_2</t>
    <rPh sb="0" eb="2">
      <t>ケイスウ</t>
    </rPh>
    <phoneticPr fontId="1"/>
  </si>
  <si>
    <t>係数a_3</t>
    <rPh sb="0" eb="2">
      <t>ケイスウ</t>
    </rPh>
    <phoneticPr fontId="1"/>
  </si>
  <si>
    <t>係数a_4</t>
    <rPh sb="0" eb="2">
      <t>ケイスウ</t>
    </rPh>
    <phoneticPr fontId="1"/>
  </si>
  <si>
    <t>係数b_1</t>
    <rPh sb="0" eb="2">
      <t>ケイスウ</t>
    </rPh>
    <phoneticPr fontId="1"/>
  </si>
  <si>
    <t>係数b_2</t>
    <rPh sb="0" eb="2">
      <t>ケイスウ</t>
    </rPh>
    <phoneticPr fontId="1"/>
  </si>
  <si>
    <t>係数b_3</t>
    <rPh sb="0" eb="2">
      <t>ケイスウ</t>
    </rPh>
    <phoneticPr fontId="1"/>
  </si>
  <si>
    <t>係数b_4</t>
    <rPh sb="0" eb="2">
      <t>ケイスウ</t>
    </rPh>
    <phoneticPr fontId="1"/>
  </si>
  <si>
    <t>a_1</t>
    <phoneticPr fontId="1"/>
  </si>
  <si>
    <t>a_2</t>
  </si>
  <si>
    <t>a_3</t>
  </si>
  <si>
    <t>a_4</t>
  </si>
  <si>
    <t>b_1</t>
    <phoneticPr fontId="1"/>
  </si>
  <si>
    <t>b_2</t>
  </si>
  <si>
    <t>b_3</t>
  </si>
  <si>
    <t>b_4</t>
  </si>
  <si>
    <t>係数c_1</t>
    <rPh sb="0" eb="2">
      <t>ケイスウ</t>
    </rPh>
    <phoneticPr fontId="1"/>
  </si>
  <si>
    <t>係数c_2</t>
    <rPh sb="0" eb="2">
      <t>ケイスウ</t>
    </rPh>
    <phoneticPr fontId="1"/>
  </si>
  <si>
    <t>係数c_3</t>
    <rPh sb="0" eb="2">
      <t>ケイスウ</t>
    </rPh>
    <phoneticPr fontId="1"/>
  </si>
  <si>
    <t>c_1</t>
    <phoneticPr fontId="1"/>
  </si>
  <si>
    <t>c_2</t>
  </si>
  <si>
    <t>c_3</t>
  </si>
  <si>
    <t>表H.3</t>
    <rPh sb="0" eb="1">
      <t>ヒョウ</t>
    </rPh>
    <phoneticPr fontId="1"/>
  </si>
  <si>
    <t>表Ｈ.1 式（1）における係数</t>
    <rPh sb="0" eb="1">
      <t>ヒョウ</t>
    </rPh>
    <rPh sb="5" eb="6">
      <t>シキ</t>
    </rPh>
    <rPh sb="13" eb="15">
      <t>ケイスウ</t>
    </rPh>
    <phoneticPr fontId="1"/>
  </si>
  <si>
    <t>（ろ）１日当たりの温水暖房の
熱負荷L_(HWH,d)が0大の場合</t>
    <rPh sb="4" eb="5">
      <t>ニチ</t>
    </rPh>
    <rPh sb="5" eb="6">
      <t>ア</t>
    </rPh>
    <rPh sb="9" eb="11">
      <t>オンスイ</t>
    </rPh>
    <rPh sb="11" eb="13">
      <t>ダンボウ</t>
    </rPh>
    <rPh sb="15" eb="16">
      <t>ネツ</t>
    </rPh>
    <rPh sb="16" eb="18">
      <t>フカ</t>
    </rPh>
    <rPh sb="29" eb="30">
      <t>ダイ</t>
    </rPh>
    <rPh sb="31" eb="33">
      <t>バアイ</t>
    </rPh>
    <phoneticPr fontId="1"/>
  </si>
  <si>
    <t>（い）１日当たりの温水暖房の
熱負荷L_(HWH,d)が0より大の場合</t>
    <rPh sb="4" eb="5">
      <t>ニチ</t>
    </rPh>
    <rPh sb="5" eb="6">
      <t>ア</t>
    </rPh>
    <rPh sb="9" eb="11">
      <t>オンスイ</t>
    </rPh>
    <rPh sb="11" eb="13">
      <t>ダンボウ</t>
    </rPh>
    <rPh sb="15" eb="16">
      <t>ネツ</t>
    </rPh>
    <rPh sb="16" eb="18">
      <t>フカ</t>
    </rPh>
    <rPh sb="31" eb="32">
      <t>ダイ</t>
    </rPh>
    <rPh sb="33" eb="35">
      <t>バアイ</t>
    </rPh>
    <phoneticPr fontId="1"/>
  </si>
  <si>
    <t>係数</t>
    <rPh sb="0" eb="2">
      <t>ケイスウ</t>
    </rPh>
    <phoneticPr fontId="1"/>
  </si>
  <si>
    <t>表Ｈ.2 係数</t>
    <rPh sb="0" eb="1">
      <t>ヒョウ</t>
    </rPh>
    <rPh sb="5" eb="7">
      <t>ケイスウ</t>
    </rPh>
    <phoneticPr fontId="1"/>
  </si>
  <si>
    <t>熱源機</t>
    <rPh sb="0" eb="3">
      <t>ネツゲンキ</t>
    </rPh>
    <phoneticPr fontId="1"/>
  </si>
  <si>
    <t>温水熱需要</t>
    <rPh sb="0" eb="2">
      <t>オンスイ</t>
    </rPh>
    <rPh sb="2" eb="3">
      <t>ネツ</t>
    </rPh>
    <rPh sb="3" eb="5">
      <t>ジュヨウ</t>
    </rPh>
    <phoneticPr fontId="1"/>
  </si>
  <si>
    <t>MJ/h</t>
    <phoneticPr fontId="1"/>
  </si>
  <si>
    <t>第四章第七節（6）</t>
    <rPh sb="0" eb="1">
      <t>ダイ</t>
    </rPh>
    <rPh sb="1" eb="3">
      <t>ヨンショウ</t>
    </rPh>
    <rPh sb="3" eb="4">
      <t>ダイ</t>
    </rPh>
    <rPh sb="4" eb="5">
      <t>ナナ</t>
    </rPh>
    <rPh sb="5" eb="6">
      <t>セツ</t>
    </rPh>
    <phoneticPr fontId="1"/>
  </si>
  <si>
    <t>kWh/日</t>
    <rPh sb="4" eb="5">
      <t>ニチ</t>
    </rPh>
    <phoneticPr fontId="1"/>
  </si>
  <si>
    <t>MJ/日</t>
    <phoneticPr fontId="1"/>
  </si>
  <si>
    <t>E_(E,w,d)</t>
    <phoneticPr fontId="1"/>
  </si>
  <si>
    <t>E_(G,w,d)</t>
    <phoneticPr fontId="1"/>
  </si>
  <si>
    <t>E_(K,w,d)</t>
    <phoneticPr fontId="1"/>
  </si>
  <si>
    <t>E_(M,w,d)</t>
    <phoneticPr fontId="1"/>
  </si>
  <si>
    <t>その他の燃料による一次エネルギー消費量</t>
    <rPh sb="2" eb="3">
      <t>ホカ</t>
    </rPh>
    <rPh sb="4" eb="6">
      <t>ネンリョウ</t>
    </rPh>
    <rPh sb="9" eb="11">
      <t>イチジ</t>
    </rPh>
    <rPh sb="16" eb="19">
      <t>ショウヒリョウ</t>
    </rPh>
    <phoneticPr fontId="1"/>
  </si>
  <si>
    <t>表 エネルギー効率</t>
    <rPh sb="0" eb="1">
      <t>ヒョウ</t>
    </rPh>
    <phoneticPr fontId="2"/>
  </si>
  <si>
    <t>給湯器の保温時</t>
    <rPh sb="0" eb="3">
      <t>キュウトウキ</t>
    </rPh>
    <rPh sb="4" eb="6">
      <t>ホオン</t>
    </rPh>
    <rPh sb="6" eb="7">
      <t>ジ</t>
    </rPh>
    <phoneticPr fontId="1"/>
  </si>
  <si>
    <t>ヒートポンプ・ガス瞬間式併用型給湯温水暖房機(区分１)</t>
    <rPh sb="17" eb="19">
      <t>オンスイ</t>
    </rPh>
    <rPh sb="19" eb="21">
      <t>ダンボウ</t>
    </rPh>
    <rPh sb="23" eb="25">
      <t>クブン</t>
    </rPh>
    <phoneticPr fontId="1"/>
  </si>
  <si>
    <t>ヒートポンプ・ガス瞬間式併用型給湯温水暖房機(区分２)</t>
    <rPh sb="17" eb="19">
      <t>オンスイ</t>
    </rPh>
    <rPh sb="19" eb="21">
      <t>ダンボウ</t>
    </rPh>
    <rPh sb="23" eb="25">
      <t>クブン</t>
    </rPh>
    <phoneticPr fontId="1"/>
  </si>
  <si>
    <t>ヒートポンプ・ガス瞬間式併用型給湯温水暖房機(区分３)</t>
    <rPh sb="17" eb="19">
      <t>オンスイ</t>
    </rPh>
    <rPh sb="19" eb="21">
      <t>ダンボウ</t>
    </rPh>
    <rPh sb="23" eb="25">
      <t>クブン</t>
    </rPh>
    <phoneticPr fontId="1"/>
  </si>
  <si>
    <t>ヒートポンプ・ガス瞬間式併用型給湯温水暖房機</t>
    <rPh sb="9" eb="11">
      <t>シュンカン</t>
    </rPh>
    <rPh sb="11" eb="12">
      <t>シキ</t>
    </rPh>
    <rPh sb="12" eb="15">
      <t>ヘイヨウガタ</t>
    </rPh>
    <rPh sb="15" eb="17">
      <t>キュウトウ</t>
    </rPh>
    <rPh sb="17" eb="19">
      <t>オンスイ</t>
    </rPh>
    <rPh sb="19" eb="21">
      <t>ダンボウ</t>
    </rPh>
    <rPh sb="21" eb="22">
      <t>キ</t>
    </rPh>
    <phoneticPr fontId="1"/>
  </si>
  <si>
    <t>(区分１)</t>
    <phoneticPr fontId="1"/>
  </si>
  <si>
    <t>ヒートポンプ・ガス瞬間式併用型給湯温水暖房機(区分４)</t>
    <rPh sb="17" eb="19">
      <t>オンスイ</t>
    </rPh>
    <rPh sb="19" eb="21">
      <t>ダンボウ</t>
    </rPh>
    <rPh sb="23" eb="25">
      <t>クブン</t>
    </rPh>
    <phoneticPr fontId="1"/>
  </si>
  <si>
    <t>(区分２)</t>
  </si>
  <si>
    <t>(区分３)</t>
  </si>
  <si>
    <t>ヒートポンプ・ガス瞬間式併用型給湯温水暖房機(区分５)</t>
    <rPh sb="23" eb="25">
      <t>クブン</t>
    </rPh>
    <phoneticPr fontId="1"/>
  </si>
  <si>
    <t>　　　(給湯熱源：ガス、暖房熱源：ヒートポンプ・ガス瞬間式併用型)」、「ヒートポンプ・ガス瞬間式併用型給湯温水</t>
    <phoneticPr fontId="1"/>
  </si>
  <si>
    <t>　　　暖房機(区分５)」は、「ヒートポンプ・ガス瞬間式併用型給湯温水暖房機(給湯熱源：ヒートポンプ・ガス併用、</t>
    <phoneticPr fontId="1"/>
  </si>
  <si>
    <t>E_(G,w)</t>
    <phoneticPr fontId="1"/>
  </si>
  <si>
    <t>kWh/年</t>
    <rPh sb="4" eb="5">
      <t>ネン</t>
    </rPh>
    <phoneticPr fontId="1"/>
  </si>
  <si>
    <t>MJ/年</t>
    <phoneticPr fontId="1"/>
  </si>
  <si>
    <t>給湯設備</t>
    <rPh sb="0" eb="2">
      <t>キュウトウ</t>
    </rPh>
    <rPh sb="2" eb="4">
      <t>セツビ</t>
    </rPh>
    <phoneticPr fontId="1"/>
  </si>
  <si>
    <t>第二章</t>
    <rPh sb="0" eb="1">
      <t>ダイ</t>
    </rPh>
    <rPh sb="1" eb="3">
      <t>ニショウ</t>
    </rPh>
    <phoneticPr fontId="1"/>
  </si>
  <si>
    <t>MJ</t>
    <phoneticPr fontId="1"/>
  </si>
  <si>
    <t>ガス熱源機・石油熱源機・ヒートポンプ・ガス瞬間式併用型給湯温水暖房機(区分４)</t>
    <rPh sb="2" eb="5">
      <t>ネツゲンキ</t>
    </rPh>
    <phoneticPr fontId="1"/>
  </si>
  <si>
    <t>電気ヒートポンプ給湯機</t>
    <phoneticPr fontId="1"/>
  </si>
  <si>
    <t>ヒートポンプ・ガス瞬間式併用型給湯温水暖房機(区分４)</t>
    <phoneticPr fontId="1"/>
  </si>
  <si>
    <t>電気ヒーター温水機/電気ヒーター給湯温水暖房機</t>
    <rPh sb="8" eb="9">
      <t>キ</t>
    </rPh>
    <rPh sb="16" eb="18">
      <t>キュウトウ</t>
    </rPh>
    <rPh sb="20" eb="22">
      <t>ダンボウ</t>
    </rPh>
    <rPh sb="22" eb="23">
      <t>キ</t>
    </rPh>
    <phoneticPr fontId="1"/>
  </si>
  <si>
    <t>E_(K,w)</t>
    <phoneticPr fontId="1"/>
  </si>
  <si>
    <t>E_(M,w)</t>
    <phoneticPr fontId="1"/>
  </si>
  <si>
    <t>Q_(dmd,hs,d,t)</t>
    <phoneticPr fontId="1"/>
  </si>
  <si>
    <t>循環ポンプによる日電力量</t>
    <rPh sb="0" eb="2">
      <t>ジュンカン</t>
    </rPh>
    <rPh sb="8" eb="9">
      <t>ニチ</t>
    </rPh>
    <rPh sb="9" eb="11">
      <t>デンリョク</t>
    </rPh>
    <rPh sb="11" eb="12">
      <t>リョウ</t>
    </rPh>
    <phoneticPr fontId="2"/>
  </si>
  <si>
    <t>ソーラーシステム</t>
  </si>
  <si>
    <t>ソーラーシステム</t>
    <phoneticPr fontId="1"/>
  </si>
  <si>
    <t>採用する</t>
    <rPh sb="0" eb="2">
      <t>サイヨウ</t>
    </rPh>
    <phoneticPr fontId="1"/>
  </si>
  <si>
    <t>採用しない</t>
    <rPh sb="0" eb="2">
      <t>サイヨウ</t>
    </rPh>
    <phoneticPr fontId="1"/>
  </si>
  <si>
    <t>表　ソーラーシステム採用の有無</t>
    <rPh sb="0" eb="1">
      <t>ヒョウ</t>
    </rPh>
    <rPh sb="10" eb="12">
      <t>サイヨウ</t>
    </rPh>
    <rPh sb="13" eb="15">
      <t>ウム</t>
    </rPh>
    <phoneticPr fontId="1"/>
  </si>
  <si>
    <t>e_APF</t>
    <phoneticPr fontId="1"/>
  </si>
  <si>
    <t>　　　暖房熱源：ヒートポンプ・ガス併用)」を指します。</t>
    <rPh sb="22" eb="23">
      <t>サ</t>
    </rPh>
    <phoneticPr fontId="1"/>
  </si>
  <si>
    <t>本計算シート</t>
    <rPh sb="0" eb="1">
      <t>ホン</t>
    </rPh>
    <rPh sb="1" eb="3">
      <t>ケイサン</t>
    </rPh>
    <phoneticPr fontId="1"/>
  </si>
  <si>
    <t>■本計算エクセルシートとWEBプログラムのバージョン対応表</t>
    <rPh sb="1" eb="2">
      <t>ホン</t>
    </rPh>
    <rPh sb="2" eb="4">
      <t>ケイサン</t>
    </rPh>
    <rPh sb="26" eb="28">
      <t>タイオウ</t>
    </rPh>
    <rPh sb="28" eb="29">
      <t>ヒョウ</t>
    </rPh>
    <phoneticPr fontId="1"/>
  </si>
  <si>
    <t>更新日</t>
    <rPh sb="0" eb="3">
      <t>コウシンビ</t>
    </rPh>
    <phoneticPr fontId="1"/>
  </si>
  <si>
    <t>本計算エクセルシート</t>
    <rPh sb="0" eb="1">
      <t>ホン</t>
    </rPh>
    <rPh sb="1" eb="3">
      <t>ケイサン</t>
    </rPh>
    <phoneticPr fontId="1"/>
  </si>
  <si>
    <t>変更内容</t>
    <rPh sb="0" eb="2">
      <t>ヘンコウ</t>
    </rPh>
    <rPh sb="2" eb="4">
      <t>ナイヨウ</t>
    </rPh>
    <phoneticPr fontId="1"/>
  </si>
  <si>
    <t>住宅・住戸の省エネルギー性能
の判定プログラム</t>
    <rPh sb="0" eb="2">
      <t>ジュウタク</t>
    </rPh>
    <rPh sb="3" eb="5">
      <t>ジュウコ</t>
    </rPh>
    <rPh sb="6" eb="7">
      <t>ショウ</t>
    </rPh>
    <rPh sb="12" eb="14">
      <t>セイノウ</t>
    </rPh>
    <rPh sb="16" eb="18">
      <t>ハンテイ</t>
    </rPh>
    <phoneticPr fontId="1"/>
  </si>
  <si>
    <t>MJ/日</t>
    <rPh sb="3" eb="4">
      <t>ニチ</t>
    </rPh>
    <phoneticPr fontId="2"/>
  </si>
  <si>
    <t>■入力項目</t>
    <rPh sb="1" eb="3">
      <t>ニュウリョク</t>
    </rPh>
    <rPh sb="3" eb="5">
      <t>コウモク</t>
    </rPh>
    <phoneticPr fontId="1"/>
  </si>
  <si>
    <t>■計算結果</t>
    <rPh sb="1" eb="3">
      <t>ケイサン</t>
    </rPh>
    <rPh sb="3" eb="5">
      <t>ケッカ</t>
    </rPh>
    <phoneticPr fontId="1"/>
  </si>
  <si>
    <t>■計算結果まとめ（参考値）</t>
    <rPh sb="1" eb="3">
      <t>ケイサン</t>
    </rPh>
    <rPh sb="3" eb="5">
      <t>ケッカ</t>
    </rPh>
    <rPh sb="9" eb="11">
      <t>サンコウ</t>
    </rPh>
    <rPh sb="11" eb="12">
      <t>アタイ</t>
    </rPh>
    <phoneticPr fontId="1"/>
  </si>
  <si>
    <t>ヒートポンプ・ガス瞬間式併用型給湯機（区分5）</t>
    <rPh sb="9" eb="11">
      <t>シュンカン</t>
    </rPh>
    <rPh sb="11" eb="12">
      <t>シキ</t>
    </rPh>
    <rPh sb="12" eb="15">
      <t>ヘイヨウガタ</t>
    </rPh>
    <rPh sb="15" eb="17">
      <t>キュウトウ</t>
    </rPh>
    <rPh sb="17" eb="18">
      <t>キ</t>
    </rPh>
    <rPh sb="19" eb="21">
      <t>クブン</t>
    </rPh>
    <phoneticPr fontId="1"/>
  </si>
  <si>
    <t>0時</t>
  </si>
  <si>
    <t>1時</t>
  </si>
  <si>
    <t>2時</t>
  </si>
  <si>
    <t>3時</t>
  </si>
  <si>
    <t>4時</t>
  </si>
  <si>
    <t>5時</t>
  </si>
  <si>
    <t>6時</t>
  </si>
  <si>
    <t>7時</t>
  </si>
  <si>
    <t>8時</t>
  </si>
  <si>
    <t>9時</t>
  </si>
  <si>
    <t>10時</t>
  </si>
  <si>
    <t>11時</t>
  </si>
  <si>
    <t>12時</t>
  </si>
  <si>
    <t>13時</t>
  </si>
  <si>
    <t>14時</t>
  </si>
  <si>
    <t>15時</t>
  </si>
  <si>
    <t>16時</t>
  </si>
  <si>
    <t>17時</t>
  </si>
  <si>
    <t>18時</t>
  </si>
  <si>
    <t>19時</t>
  </si>
  <si>
    <t>20時</t>
  </si>
  <si>
    <t>21時</t>
  </si>
  <si>
    <t>22時</t>
  </si>
  <si>
    <t>23時</t>
  </si>
  <si>
    <t>付録C・D(7b)</t>
    <rPh sb="0" eb="2">
      <t>フロク</t>
    </rPh>
    <phoneticPr fontId="1"/>
  </si>
  <si>
    <t>付録C・D(7c)</t>
    <rPh sb="0" eb="2">
      <t>フロク</t>
    </rPh>
    <phoneticPr fontId="1"/>
  </si>
  <si>
    <t>付録C・D(8)</t>
    <rPh sb="0" eb="2">
      <t>フロク</t>
    </rPh>
    <phoneticPr fontId="1"/>
  </si>
  <si>
    <t>付録E(1)</t>
    <rPh sb="0" eb="2">
      <t>フロク</t>
    </rPh>
    <phoneticPr fontId="1"/>
  </si>
  <si>
    <t>付録E(2)</t>
    <rPh sb="0" eb="2">
      <t>フロク</t>
    </rPh>
    <phoneticPr fontId="1"/>
  </si>
  <si>
    <t>式番号</t>
    <rPh sb="0" eb="1">
      <t>シキ</t>
    </rPh>
    <rPh sb="1" eb="3">
      <t>バンゴウ</t>
    </rPh>
    <phoneticPr fontId="1"/>
  </si>
  <si>
    <t>記号</t>
    <rPh sb="0" eb="2">
      <t>キゴウ</t>
    </rPh>
    <phoneticPr fontId="1"/>
  </si>
  <si>
    <t>単位</t>
    <rPh sb="0" eb="2">
      <t>タンイ</t>
    </rPh>
    <phoneticPr fontId="1"/>
  </si>
  <si>
    <r>
      <t>給湯熱源機の種類</t>
    </r>
    <r>
      <rPr>
        <vertAlign val="superscript"/>
        <sz val="10"/>
        <color rgb="FFFF0000"/>
        <rFont val="メイリオ"/>
        <family val="3"/>
        <charset val="128"/>
      </rPr>
      <t>※</t>
    </r>
    <r>
      <rPr>
        <b/>
        <vertAlign val="superscript"/>
        <sz val="10"/>
        <color rgb="FFFF0000"/>
        <rFont val="メイリオ"/>
        <family val="3"/>
        <charset val="128"/>
      </rPr>
      <t>1※2</t>
    </r>
    <phoneticPr fontId="1"/>
  </si>
  <si>
    <r>
      <t>ふろ機能の種類</t>
    </r>
    <r>
      <rPr>
        <b/>
        <vertAlign val="superscript"/>
        <sz val="10"/>
        <color rgb="FFFF0000"/>
        <rFont val="メイリオ"/>
        <family val="3"/>
        <charset val="128"/>
      </rPr>
      <t>※3</t>
    </r>
    <rPh sb="2" eb="4">
      <t>キノウ</t>
    </rPh>
    <rPh sb="5" eb="7">
      <t>シュルイ</t>
    </rPh>
    <phoneticPr fontId="1"/>
  </si>
  <si>
    <t>電気ヒーター給湯機/電気ヒーター給湯温水暖房機</t>
    <rPh sb="0" eb="2">
      <t>デンキ</t>
    </rPh>
    <rPh sb="6" eb="8">
      <t>キュウトウ</t>
    </rPh>
    <rPh sb="8" eb="9">
      <t>キ</t>
    </rPh>
    <rPh sb="9" eb="10">
      <t>スイキ</t>
    </rPh>
    <rPh sb="10" eb="12">
      <t>デンキ</t>
    </rPh>
    <rPh sb="16" eb="18">
      <t>キュウトウ</t>
    </rPh>
    <rPh sb="18" eb="20">
      <t>オンスイ</t>
    </rPh>
    <rPh sb="20" eb="22">
      <t>ダンボウ</t>
    </rPh>
    <rPh sb="22" eb="23">
      <t>キ</t>
    </rPh>
    <phoneticPr fontId="1"/>
  </si>
  <si>
    <t>電気ヒートポンプ給湯機・
電気ヒーター給湯機/電気ヒーター給湯温水暖房機</t>
    <rPh sb="13" eb="15">
      <t>デンキ</t>
    </rPh>
    <rPh sb="19" eb="21">
      <t>キュウトウ</t>
    </rPh>
    <rPh sb="21" eb="22">
      <t>キ</t>
    </rPh>
    <rPh sb="22" eb="23">
      <t>スイキ</t>
    </rPh>
    <rPh sb="23" eb="25">
      <t>デンキ</t>
    </rPh>
    <rPh sb="29" eb="31">
      <t>キュウトウ</t>
    </rPh>
    <rPh sb="31" eb="33">
      <t>オンスイ</t>
    </rPh>
    <rPh sb="33" eb="35">
      <t>ダンボウ</t>
    </rPh>
    <rPh sb="35" eb="36">
      <t>キ</t>
    </rPh>
    <phoneticPr fontId="1"/>
  </si>
  <si>
    <t>電気ヒートポンプ・ガス瞬間式併用型給湯機（区分5）</t>
    <rPh sb="0" eb="2">
      <t>デンキ</t>
    </rPh>
    <rPh sb="21" eb="23">
      <t>クブン</t>
    </rPh>
    <phoneticPr fontId="1"/>
  </si>
  <si>
    <t>第二節（6）</t>
    <rPh sb="0" eb="1">
      <t>ダイ</t>
    </rPh>
    <rPh sb="1" eb="3">
      <t>ニセツ</t>
    </rPh>
    <phoneticPr fontId="2"/>
  </si>
  <si>
    <t>-</t>
    <phoneticPr fontId="1"/>
  </si>
  <si>
    <t>付録C（5）</t>
    <rPh sb="0" eb="2">
      <t>フロク</t>
    </rPh>
    <phoneticPr fontId="1"/>
  </si>
  <si>
    <t>付録E（1）</t>
    <rPh sb="0" eb="2">
      <t>フロク</t>
    </rPh>
    <phoneticPr fontId="1"/>
  </si>
  <si>
    <t>付録E（4）</t>
    <rPh sb="0" eb="2">
      <t>フロク</t>
    </rPh>
    <phoneticPr fontId="1"/>
  </si>
  <si>
    <t>付録F（1）</t>
    <rPh sb="0" eb="2">
      <t>フロク</t>
    </rPh>
    <phoneticPr fontId="1"/>
  </si>
  <si>
    <t>付録G（1）</t>
    <rPh sb="0" eb="2">
      <t>フロク</t>
    </rPh>
    <phoneticPr fontId="1"/>
  </si>
  <si>
    <t>付録G（2）</t>
    <rPh sb="0" eb="2">
      <t>フロク</t>
    </rPh>
    <phoneticPr fontId="1"/>
  </si>
  <si>
    <t>付録G（3）</t>
    <rPh sb="0" eb="2">
      <t>フロク</t>
    </rPh>
    <phoneticPr fontId="1"/>
  </si>
  <si>
    <t>付録G（4）</t>
    <rPh sb="0" eb="2">
      <t>フロク</t>
    </rPh>
    <phoneticPr fontId="1"/>
  </si>
  <si>
    <t>付録G（5）</t>
    <rPh sb="0" eb="2">
      <t>フロク</t>
    </rPh>
    <phoneticPr fontId="1"/>
  </si>
  <si>
    <t>付録I（1）</t>
    <rPh sb="0" eb="2">
      <t>フロク</t>
    </rPh>
    <phoneticPr fontId="1"/>
  </si>
  <si>
    <t>付録I（2）</t>
    <rPh sb="0" eb="2">
      <t>フロク</t>
    </rPh>
    <phoneticPr fontId="1"/>
  </si>
  <si>
    <t>付録I（3）</t>
    <rPh sb="0" eb="2">
      <t>フロク</t>
    </rPh>
    <phoneticPr fontId="1"/>
  </si>
  <si>
    <t>付録I（4）</t>
    <rPh sb="0" eb="2">
      <t>フロク</t>
    </rPh>
    <phoneticPr fontId="1"/>
  </si>
  <si>
    <t>付録I（5）</t>
    <rPh sb="0" eb="2">
      <t>フロク</t>
    </rPh>
    <phoneticPr fontId="1"/>
  </si>
  <si>
    <t>2015.6.29</t>
    <phoneticPr fontId="1"/>
  </si>
  <si>
    <t>Version　1.14</t>
    <phoneticPr fontId="1"/>
  </si>
  <si>
    <r>
      <t>■ガス給湯器/ガス給湯温水暖房器の</t>
    </r>
    <r>
      <rPr>
        <b/>
        <sz val="10"/>
        <color rgb="FFFF0000"/>
        <rFont val="メイリオ"/>
        <family val="3"/>
        <charset val="128"/>
      </rPr>
      <t>JIS効率の入力に関する注意事項</t>
    </r>
    <rPh sb="3" eb="6">
      <t>キュウトウキ</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</si>
  <si>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■石油給湯器/石油給湯温水暖房器の</t>
    </r>
    <r>
      <rPr>
        <b/>
        <sz val="10"/>
        <color rgb="FFFF0000"/>
        <rFont val="メイリオ"/>
        <family val="3"/>
        <charset val="128"/>
      </rPr>
      <t>JIS効率の入力に関する注意事項</t>
    </r>
    <rPh sb="1" eb="3">
      <t>セキユ</t>
    </rPh>
    <rPh sb="3" eb="6">
      <t>キュウトウキ</t>
    </rPh>
    <rPh sb="7" eb="9">
      <t>セキユ</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</si>
  <si>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t>その他の燃料</t>
    <rPh sb="2" eb="3">
      <t>タ</t>
    </rPh>
    <rPh sb="4" eb="6">
      <t>ネンリョウ</t>
    </rPh>
    <phoneticPr fontId="1"/>
  </si>
  <si>
    <t>ガス給湯器の給湯単機能計算時のバグを修正</t>
    <rPh sb="2" eb="5">
      <t>キュウトウキ</t>
    </rPh>
    <rPh sb="6" eb="8">
      <t>キュウトウ</t>
    </rPh>
    <rPh sb="8" eb="11">
      <t>タンキノウ</t>
    </rPh>
    <rPh sb="11" eb="13">
      <t>ケイサン</t>
    </rPh>
    <rPh sb="13" eb="14">
      <t>ジ</t>
    </rPh>
    <rPh sb="18" eb="20">
      <t>シュウセイ</t>
    </rPh>
    <phoneticPr fontId="1"/>
  </si>
  <si>
    <t>■使用許諾条件</t>
    <rPh sb="1" eb="3">
      <t>シヨウ</t>
    </rPh>
    <rPh sb="3" eb="5">
      <t>キョダク</t>
    </rPh>
    <rPh sb="5" eb="7">
      <t>ジョウケン</t>
    </rPh>
    <phoneticPr fontId="1"/>
  </si>
  <si>
    <t>■使用方法</t>
    <rPh sb="1" eb="3">
      <t>シヨウ</t>
    </rPh>
    <rPh sb="3" eb="5">
      <t>ホウホウ</t>
    </rPh>
    <phoneticPr fontId="1"/>
  </si>
  <si>
    <t>2015.10.14</t>
    <phoneticPr fontId="1"/>
  </si>
  <si>
    <t>Version　1.15</t>
    <phoneticPr fontId="1"/>
  </si>
  <si>
    <r>
      <rPr>
        <b/>
        <sz val="10"/>
        <rFont val="メイリオ"/>
        <family val="3"/>
        <charset val="128"/>
      </rPr>
      <t>石油給湯機/給湯温水暖房機の「</t>
    </r>
    <r>
      <rPr>
        <b/>
        <sz val="10"/>
        <color rgb="FFFF0000"/>
        <rFont val="メイリオ"/>
        <family val="3"/>
        <charset val="128"/>
      </rPr>
      <t>効率を入力する」</t>
    </r>
    <r>
      <rPr>
        <b/>
        <sz val="10"/>
        <rFont val="メイリオ"/>
        <family val="3"/>
        <charset val="128"/>
      </rPr>
      <t>を選択した場合、以下の項目を入力して下さい。</t>
    </r>
    <rPh sb="0" eb="2">
      <t>セキユ</t>
    </rPh>
    <rPh sb="2" eb="4">
      <t>キュウトウ</t>
    </rPh>
    <rPh sb="4" eb="5">
      <t>キ</t>
    </rPh>
    <rPh sb="6" eb="8">
      <t>キュウトウ</t>
    </rPh>
    <rPh sb="8" eb="10">
      <t>オンスイ</t>
    </rPh>
    <rPh sb="10" eb="12">
      <t>ダンボウ</t>
    </rPh>
    <rPh sb="12" eb="13">
      <t>キ</t>
    </rPh>
    <rPh sb="15" eb="17">
      <t>コウリツ</t>
    </rPh>
    <rPh sb="24" eb="26">
      <t>センタク</t>
    </rPh>
    <rPh sb="28" eb="30">
      <t>バアイ</t>
    </rPh>
    <rPh sb="31" eb="33">
      <t>イカ</t>
    </rPh>
    <rPh sb="34" eb="36">
      <t>コウモク</t>
    </rPh>
    <rPh sb="37" eb="39">
      <t>ニュウリョク</t>
    </rPh>
    <rPh sb="41" eb="42">
      <t>クダ</t>
    </rPh>
    <phoneticPr fontId="1"/>
  </si>
  <si>
    <t>効率を入力する</t>
    <phoneticPr fontId="1"/>
  </si>
  <si>
    <t>効率を入力しない</t>
    <phoneticPr fontId="1"/>
  </si>
  <si>
    <t>エネルギー消費効率</t>
    <rPh sb="5" eb="7">
      <t>ショウヒ</t>
    </rPh>
    <rPh sb="7" eb="9">
      <t>コウリツ</t>
    </rPh>
    <phoneticPr fontId="1"/>
  </si>
  <si>
    <t>モード熱効率</t>
    <rPh sb="3" eb="4">
      <t>ネツ</t>
    </rPh>
    <rPh sb="4" eb="6">
      <t>コウリツ</t>
    </rPh>
    <phoneticPr fontId="1"/>
  </si>
  <si>
    <t>熱効率</t>
    <rPh sb="0" eb="1">
      <t>ネツ</t>
    </rPh>
    <rPh sb="1" eb="3">
      <t>コウリツ</t>
    </rPh>
    <phoneticPr fontId="1"/>
  </si>
  <si>
    <t>表　石油給湯機/石油給湯温水暖房機の エネルギー効率</t>
    <rPh sb="0" eb="1">
      <t>ヒョウ</t>
    </rPh>
    <phoneticPr fontId="2"/>
  </si>
  <si>
    <t>表　ガス給湯機/ガス給湯温水暖房機の エネルギー効率</t>
    <rPh sb="0" eb="1">
      <t>ヒョウ</t>
    </rPh>
    <phoneticPr fontId="2"/>
  </si>
  <si>
    <t>モード熱効率</t>
    <rPh sb="3" eb="4">
      <t>ネツ</t>
    </rPh>
    <rPh sb="4" eb="6">
      <t>コウリツ</t>
    </rPh>
    <phoneticPr fontId="1"/>
  </si>
  <si>
    <t>熱効率</t>
    <rPh sb="0" eb="1">
      <t>ネツ</t>
    </rPh>
    <rPh sb="1" eb="3">
      <t>コウリツ</t>
    </rPh>
    <phoneticPr fontId="1"/>
  </si>
  <si>
    <t>エネルギー消費効率</t>
    <rPh sb="5" eb="7">
      <t>ショウヒ</t>
    </rPh>
    <rPh sb="7" eb="9">
      <t>コウリツ</t>
    </rPh>
    <phoneticPr fontId="1"/>
  </si>
  <si>
    <t>効率の種類</t>
    <rPh sb="0" eb="2">
      <t>コウリツ</t>
    </rPh>
    <rPh sb="3" eb="5">
      <t>シュルイ</t>
    </rPh>
    <phoneticPr fontId="1"/>
  </si>
  <si>
    <t>表　電気ヒートポンプ給湯機の エネルギー効率</t>
    <rPh sb="0" eb="1">
      <t>ヒョウ</t>
    </rPh>
    <phoneticPr fontId="2"/>
  </si>
  <si>
    <t>当該給湯機の効率</t>
  </si>
  <si>
    <t>ガス熱源機</t>
    <phoneticPr fontId="1"/>
  </si>
  <si>
    <t>石油熱源機</t>
    <phoneticPr fontId="1"/>
  </si>
  <si>
    <t>ヒートポンプ・ガス瞬間式併用型給湯温水暖房機(区分４)</t>
    <phoneticPr fontId="1"/>
  </si>
  <si>
    <t>付録C(9)</t>
    <rPh sb="0" eb="2">
      <t>フロク</t>
    </rPh>
    <phoneticPr fontId="1"/>
  </si>
  <si>
    <t>付録D(9)</t>
    <rPh sb="0" eb="2">
      <t>フロク</t>
    </rPh>
    <phoneticPr fontId="1"/>
  </si>
  <si>
    <t>付録H</t>
    <rPh sb="0" eb="2">
      <t>フロク</t>
    </rPh>
    <phoneticPr fontId="1"/>
  </si>
  <si>
    <r>
      <rPr>
        <b/>
        <sz val="10"/>
        <rFont val="メイリオ"/>
        <family val="3"/>
        <charset val="128"/>
      </rPr>
      <t>ガス給湯機/給湯温水暖房機の「</t>
    </r>
    <r>
      <rPr>
        <b/>
        <sz val="10"/>
        <color rgb="FFFF0000"/>
        <rFont val="メイリオ"/>
        <family val="3"/>
        <charset val="128"/>
      </rPr>
      <t>効率を入力する」</t>
    </r>
    <r>
      <rPr>
        <b/>
        <sz val="10"/>
        <rFont val="メイリオ"/>
        <family val="3"/>
        <charset val="128"/>
      </rPr>
      <t>を選択した場合、以下の項目を入力して下さい。</t>
    </r>
    <rPh sb="2" eb="4">
      <t>キュウトウ</t>
    </rPh>
    <rPh sb="4" eb="5">
      <t>キ</t>
    </rPh>
    <rPh sb="6" eb="8">
      <t>キュウトウ</t>
    </rPh>
    <rPh sb="8" eb="10">
      <t>オンスイ</t>
    </rPh>
    <rPh sb="10" eb="12">
      <t>ダンボウ</t>
    </rPh>
    <rPh sb="12" eb="13">
      <t>キ</t>
    </rPh>
    <rPh sb="24" eb="26">
      <t>センタク</t>
    </rPh>
    <rPh sb="28" eb="30">
      <t>バアイ</t>
    </rPh>
    <phoneticPr fontId="1"/>
  </si>
  <si>
    <t>太陽熱補正給湯熱負荷</t>
    <rPh sb="0" eb="3">
      <t>タイヨウネツ</t>
    </rPh>
    <rPh sb="3" eb="5">
      <t>ホセイ</t>
    </rPh>
    <rPh sb="5" eb="7">
      <t>キュウトウ</t>
    </rPh>
    <rPh sb="7" eb="8">
      <t>ネツ</t>
    </rPh>
    <rPh sb="8" eb="10">
      <t>フカ</t>
    </rPh>
    <phoneticPr fontId="2"/>
  </si>
  <si>
    <t>日別平均外気温</t>
    <phoneticPr fontId="2"/>
  </si>
  <si>
    <t>夜間平均外気温</t>
    <rPh sb="0" eb="2">
      <t>ヤカン</t>
    </rPh>
    <rPh sb="2" eb="4">
      <t>ヘイキン</t>
    </rPh>
    <rPh sb="4" eb="7">
      <t>ガイキオン</t>
    </rPh>
    <phoneticPr fontId="1"/>
  </si>
  <si>
    <t>ソーラーシステム</t>
    <phoneticPr fontId="2"/>
  </si>
  <si>
    <t>第一節（13）</t>
    <rPh sb="0" eb="1">
      <t>ダイ</t>
    </rPh>
    <rPh sb="1" eb="3">
      <t>イッセツ</t>
    </rPh>
    <phoneticPr fontId="2"/>
  </si>
  <si>
    <t>℃</t>
    <phoneticPr fontId="2"/>
  </si>
  <si>
    <t>kWh/日</t>
    <rPh sb="4" eb="5">
      <t>ニチ</t>
    </rPh>
    <phoneticPr fontId="2"/>
  </si>
  <si>
    <t>E_(E,hs)</t>
    <phoneticPr fontId="1"/>
  </si>
  <si>
    <t>C_(E,def)</t>
    <phoneticPr fontId="1"/>
  </si>
  <si>
    <t>E_(G,hs)</t>
    <phoneticPr fontId="1"/>
  </si>
  <si>
    <t>e_ba2</t>
    <phoneticPr fontId="1"/>
  </si>
  <si>
    <t>C_(G,def)</t>
    <phoneticPr fontId="1"/>
  </si>
  <si>
    <t>e_ba2</t>
    <phoneticPr fontId="1"/>
  </si>
  <si>
    <t>L"</t>
    <phoneticPr fontId="1"/>
  </si>
  <si>
    <t>付録E（5）,付録F（2）</t>
    <rPh sb="0" eb="2">
      <t>フロク</t>
    </rPh>
    <rPh sb="7" eb="9">
      <t>フロク</t>
    </rPh>
    <phoneticPr fontId="1"/>
  </si>
  <si>
    <t>C_def</t>
    <phoneticPr fontId="1"/>
  </si>
  <si>
    <t>C_LT</t>
    <phoneticPr fontId="1"/>
  </si>
  <si>
    <t>付録E（3）</t>
    <rPh sb="0" eb="2">
      <t>フロク</t>
    </rPh>
    <phoneticPr fontId="1"/>
  </si>
  <si>
    <t>Θ_(ex,Nave)</t>
    <phoneticPr fontId="1"/>
  </si>
  <si>
    <t>ガス従来型給湯機/ガス従来型給湯温水暖房機</t>
    <rPh sb="2" eb="5">
      <t>ジュウライガタ</t>
    </rPh>
    <rPh sb="16" eb="18">
      <t>オンスイ</t>
    </rPh>
    <rPh sb="18" eb="20">
      <t>ダンボウ</t>
    </rPh>
    <phoneticPr fontId="1"/>
  </si>
  <si>
    <t>ガス潜熱回収型給湯機/ガス潜熱回収型給湯温水暖房機</t>
    <rPh sb="2" eb="4">
      <t>センネツ</t>
    </rPh>
    <rPh sb="4" eb="6">
      <t>カイシュウ</t>
    </rPh>
    <rPh sb="6" eb="7">
      <t>ガタ</t>
    </rPh>
    <rPh sb="7" eb="9">
      <t>キュウトウ</t>
    </rPh>
    <rPh sb="20" eb="22">
      <t>オンスイ</t>
    </rPh>
    <rPh sb="22" eb="24">
      <t>ダンボウ</t>
    </rPh>
    <phoneticPr fontId="1"/>
  </si>
  <si>
    <t>石油従来型給湯機/石油従来型給湯温水暖房機</t>
    <rPh sb="2" eb="5">
      <t>ジュウライガタ</t>
    </rPh>
    <rPh sb="9" eb="11">
      <t>セキユ</t>
    </rPh>
    <phoneticPr fontId="1"/>
  </si>
  <si>
    <t>石油潜熱回収型給湯機/石油潜熱回収型給湯温水暖房機</t>
    <rPh sb="2" eb="4">
      <t>センネツ</t>
    </rPh>
    <rPh sb="4" eb="6">
      <t>カイシュウ</t>
    </rPh>
    <rPh sb="6" eb="7">
      <t>ガタ</t>
    </rPh>
    <rPh sb="7" eb="9">
      <t>キュウトウ</t>
    </rPh>
    <rPh sb="11" eb="13">
      <t>セキユ</t>
    </rPh>
    <phoneticPr fontId="1"/>
  </si>
  <si>
    <t>付録C・D(7a)</t>
    <rPh sb="0" eb="2">
      <t>フロク</t>
    </rPh>
    <phoneticPr fontId="1"/>
  </si>
  <si>
    <t>付録C・D（6g）</t>
    <rPh sb="0" eb="2">
      <t>フロク</t>
    </rPh>
    <phoneticPr fontId="1"/>
  </si>
  <si>
    <t>付録C・D（6f）</t>
    <rPh sb="0" eb="2">
      <t>フロク</t>
    </rPh>
    <phoneticPr fontId="1"/>
  </si>
  <si>
    <t>付録C・D（6e）</t>
    <rPh sb="0" eb="2">
      <t>フロク</t>
    </rPh>
    <phoneticPr fontId="1"/>
  </si>
  <si>
    <t>付録C・D（6c）</t>
    <rPh sb="0" eb="2">
      <t>フロク</t>
    </rPh>
    <phoneticPr fontId="1"/>
  </si>
  <si>
    <t>付録C・D（6b）</t>
    <rPh sb="0" eb="2">
      <t>フロク</t>
    </rPh>
    <phoneticPr fontId="1"/>
  </si>
  <si>
    <t>付録C・D（6a）</t>
    <rPh sb="0" eb="2">
      <t>フロク</t>
    </rPh>
    <phoneticPr fontId="1"/>
  </si>
  <si>
    <t>e_ba1</t>
    <phoneticPr fontId="1"/>
  </si>
  <si>
    <t>e_b2</t>
    <phoneticPr fontId="1"/>
  </si>
  <si>
    <t>e_b1</t>
    <phoneticPr fontId="1"/>
  </si>
  <si>
    <t>e_w</t>
    <phoneticPr fontId="1"/>
  </si>
  <si>
    <t>e_s</t>
    <phoneticPr fontId="1"/>
  </si>
  <si>
    <t>e_k</t>
    <phoneticPr fontId="1"/>
  </si>
  <si>
    <t>付録C・D（6d）</t>
    <rPh sb="0" eb="2">
      <t>フロク</t>
    </rPh>
    <phoneticPr fontId="1"/>
  </si>
  <si>
    <t>E_(K,hs)</t>
    <phoneticPr fontId="1"/>
  </si>
  <si>
    <t>付録D（5）</t>
    <rPh sb="0" eb="2">
      <t>フロク</t>
    </rPh>
    <phoneticPr fontId="1"/>
  </si>
  <si>
    <t>付録C・D（4）</t>
    <rPh sb="0" eb="2">
      <t>フロク</t>
    </rPh>
    <phoneticPr fontId="1"/>
  </si>
  <si>
    <t>付録C・D（3）</t>
    <rPh sb="0" eb="2">
      <t>フロク</t>
    </rPh>
    <phoneticPr fontId="1"/>
  </si>
  <si>
    <t>付録C・D（2）</t>
    <rPh sb="0" eb="2">
      <t>フロク</t>
    </rPh>
    <phoneticPr fontId="1"/>
  </si>
  <si>
    <t>付録C・D（1）</t>
    <rPh sb="0" eb="2">
      <t>フロク</t>
    </rPh>
    <phoneticPr fontId="1"/>
  </si>
  <si>
    <t>E_(E,hs,aux1)</t>
    <phoneticPr fontId="1"/>
  </si>
  <si>
    <t>E_(E,hs,aux2)</t>
    <phoneticPr fontId="1"/>
  </si>
  <si>
    <t>E_(E,hs,aux3)</t>
    <phoneticPr fontId="1"/>
  </si>
  <si>
    <t>太陽熱補正給湯熱負荷</t>
    <rPh sb="0" eb="3">
      <t>タイヨウネツ</t>
    </rPh>
    <rPh sb="3" eb="5">
      <t>ホセイ</t>
    </rPh>
    <rPh sb="5" eb="7">
      <t>キュウトウ</t>
    </rPh>
    <rPh sb="7" eb="8">
      <t>ネツ</t>
    </rPh>
    <rPh sb="8" eb="10">
      <t>フカ</t>
    </rPh>
    <phoneticPr fontId="1"/>
  </si>
  <si>
    <t>表I.3</t>
    <phoneticPr fontId="1"/>
  </si>
  <si>
    <t>表I.4</t>
    <phoneticPr fontId="1"/>
  </si>
  <si>
    <t>・仕様書変更に併せて修正
・電気ヒートポンプ給湯機の効率上限を3.6に修正</t>
    <rPh sb="1" eb="4">
      <t>シヨウショ</t>
    </rPh>
    <rPh sb="4" eb="6">
      <t>ヘンコウ</t>
    </rPh>
    <rPh sb="7" eb="8">
      <t>アワ</t>
    </rPh>
    <rPh sb="10" eb="12">
      <t>シュウセイ</t>
    </rPh>
    <rPh sb="14" eb="16">
      <t>デンキ</t>
    </rPh>
    <rPh sb="22" eb="24">
      <t>キュウトウ</t>
    </rPh>
    <rPh sb="24" eb="25">
      <t>キ</t>
    </rPh>
    <rPh sb="26" eb="28">
      <t>コウリツ</t>
    </rPh>
    <rPh sb="28" eb="30">
      <t>ジョウゲン</t>
    </rPh>
    <rPh sb="35" eb="37">
      <t>シュウセイ</t>
    </rPh>
    <phoneticPr fontId="1"/>
  </si>
  <si>
    <t>年間給湯保温効率又は年間給湯効率（JIS)</t>
    <rPh sb="0" eb="2">
      <t>ネンカン</t>
    </rPh>
    <rPh sb="2" eb="4">
      <t>キュウトウ</t>
    </rPh>
    <rPh sb="4" eb="6">
      <t>ホオン</t>
    </rPh>
    <rPh sb="6" eb="8">
      <t>コウリツ</t>
    </rPh>
    <rPh sb="8" eb="9">
      <t>マタ</t>
    </rPh>
    <rPh sb="10" eb="12">
      <t>ネンカン</t>
    </rPh>
    <rPh sb="12" eb="14">
      <t>キュウトウ</t>
    </rPh>
    <rPh sb="14" eb="16">
      <t>コウリツ</t>
    </rPh>
    <phoneticPr fontId="1"/>
  </si>
  <si>
    <t>年間給湯効率（APF）</t>
    <rPh sb="0" eb="2">
      <t>ネンカン</t>
    </rPh>
    <rPh sb="2" eb="4">
      <t>キュウトウ</t>
    </rPh>
    <rPh sb="4" eb="6">
      <t>コウリツ</t>
    </rPh>
    <phoneticPr fontId="1"/>
  </si>
  <si>
    <t>年間給湯保温効率又は年間給湯効率（JIS)</t>
    <phoneticPr fontId="1"/>
  </si>
  <si>
    <t>年間給湯効率（APF)</t>
    <rPh sb="0" eb="2">
      <t>ネンカン</t>
    </rPh>
    <rPh sb="2" eb="4">
      <t>キュウトウ</t>
    </rPh>
    <rPh sb="4" eb="6">
      <t>コウリツ</t>
    </rPh>
    <phoneticPr fontId="1"/>
  </si>
  <si>
    <t>e'_rtd</t>
    <phoneticPr fontId="1"/>
  </si>
  <si>
    <t>Version　2.1</t>
    <phoneticPr fontId="1"/>
  </si>
  <si>
    <t>　　　「貼り付けシート（時刻別）」シートに第四章第七節で計算した「温水熱需要」のデータを貼り付けてください。</t>
    <rPh sb="28" eb="30">
      <t>ケイサン</t>
    </rPh>
    <phoneticPr fontId="1"/>
  </si>
  <si>
    <t>2016.10.28</t>
    <phoneticPr fontId="1"/>
  </si>
  <si>
    <t>・石油給湯機に関する回帰係数の参照を修正
・区分5の浴槽追い炊き効率の修正</t>
    <rPh sb="1" eb="3">
      <t>セキユ</t>
    </rPh>
    <rPh sb="3" eb="5">
      <t>キュウトウ</t>
    </rPh>
    <rPh sb="5" eb="6">
      <t>キ</t>
    </rPh>
    <rPh sb="7" eb="8">
      <t>カン</t>
    </rPh>
    <rPh sb="10" eb="12">
      <t>カイキ</t>
    </rPh>
    <rPh sb="12" eb="14">
      <t>ケイスウ</t>
    </rPh>
    <rPh sb="15" eb="17">
      <t>サンショウ</t>
    </rPh>
    <rPh sb="18" eb="20">
      <t>シュウセイ</t>
    </rPh>
    <rPh sb="22" eb="24">
      <t>クブン</t>
    </rPh>
    <rPh sb="26" eb="28">
      <t>ヨクソウ</t>
    </rPh>
    <rPh sb="28" eb="29">
      <t>オ</t>
    </rPh>
    <rPh sb="30" eb="31">
      <t>ダ</t>
    </rPh>
    <rPh sb="32" eb="34">
      <t>コウリツ</t>
    </rPh>
    <rPh sb="35" eb="37">
      <t>シュウセイ</t>
    </rPh>
    <phoneticPr fontId="1"/>
  </si>
  <si>
    <t>2016.10.1</t>
    <phoneticPr fontId="1"/>
  </si>
  <si>
    <t>Version 2.1</t>
    <phoneticPr fontId="1"/>
  </si>
  <si>
    <t>節湯補正給湯量</t>
    <phoneticPr fontId="1"/>
  </si>
  <si>
    <t>2017.1.25</t>
    <phoneticPr fontId="1"/>
  </si>
  <si>
    <t>2017.2.10</t>
    <phoneticPr fontId="1"/>
  </si>
  <si>
    <t>・熱効率の条件分岐式を修正</t>
    <rPh sb="1" eb="2">
      <t>ネツ</t>
    </rPh>
    <rPh sb="2" eb="4">
      <t>コウリツ</t>
    </rPh>
    <rPh sb="5" eb="7">
      <t>ジョウケン</t>
    </rPh>
    <rPh sb="7" eb="9">
      <t>ブンキ</t>
    </rPh>
    <rPh sb="9" eb="10">
      <t>シキ</t>
    </rPh>
    <rPh sb="11" eb="13">
      <t>シュウセイ</t>
    </rPh>
    <phoneticPr fontId="1"/>
  </si>
  <si>
    <t>2017.2.23</t>
    <phoneticPr fontId="1"/>
  </si>
  <si>
    <r>
      <rPr>
        <b/>
        <sz val="10"/>
        <rFont val="メイリオ"/>
        <family val="3"/>
        <charset val="128"/>
      </rPr>
      <t>給湯熱源機の種類で</t>
    </r>
    <r>
      <rPr>
        <b/>
        <sz val="10"/>
        <color rgb="FFFF0000"/>
        <rFont val="メイリオ"/>
        <family val="3"/>
        <charset val="128"/>
      </rPr>
      <t>「ヒートポンプ・ガス瞬間式併用型給湯温水暖房機（区分1～3）」</t>
    </r>
    <r>
      <rPr>
        <b/>
        <sz val="10"/>
        <rFont val="メイリオ"/>
        <family val="3"/>
        <charset val="128"/>
      </rPr>
      <t>を選択した場合、以下の項目を入力して下さい。</t>
    </r>
    <rPh sb="0" eb="2">
      <t>キュウトウ</t>
    </rPh>
    <rPh sb="2" eb="5">
      <t>ネツゲンキ</t>
    </rPh>
    <rPh sb="6" eb="8">
      <t>シュルイ</t>
    </rPh>
    <rPh sb="33" eb="35">
      <t>クブン</t>
    </rPh>
    <rPh sb="41" eb="43">
      <t>センタク</t>
    </rPh>
    <rPh sb="45" eb="47">
      <t>バアイ</t>
    </rPh>
    <rPh sb="48" eb="50">
      <t>イカ</t>
    </rPh>
    <rPh sb="51" eb="53">
      <t>コウモク</t>
    </rPh>
    <rPh sb="54" eb="56">
      <t>ニュウリョク</t>
    </rPh>
    <rPh sb="58" eb="59">
      <t>クダ</t>
    </rPh>
    <phoneticPr fontId="1"/>
  </si>
  <si>
    <t>評価方法</t>
    <rPh sb="0" eb="2">
      <t>ヒョウカ</t>
    </rPh>
    <rPh sb="2" eb="4">
      <t>ホウホウ</t>
    </rPh>
    <phoneticPr fontId="1"/>
  </si>
  <si>
    <t>項目2</t>
    <rPh sb="0" eb="2">
      <t>コウモク</t>
    </rPh>
    <phoneticPr fontId="1"/>
  </si>
  <si>
    <t>a_HP</t>
  </si>
  <si>
    <t>b_HP</t>
  </si>
  <si>
    <t>a_TU</t>
  </si>
  <si>
    <t>b_TU</t>
  </si>
  <si>
    <t>外気温度-7℃</t>
  </si>
  <si>
    <t>e_(HPstd,-7)</t>
  </si>
  <si>
    <t>外気温度2℃</t>
  </si>
  <si>
    <t>e_(HPstd,2)</t>
  </si>
  <si>
    <t>外気温度7℃</t>
  </si>
  <si>
    <t>e_(HPstd,7)</t>
  </si>
  <si>
    <t>外気温度25℃</t>
  </si>
  <si>
    <t>e_(HPstd,25)</t>
  </si>
  <si>
    <t>Q_(HP,max)</t>
  </si>
  <si>
    <t>η_(loss,TU)</t>
  </si>
  <si>
    <t>θ_(ex,min,HP)</t>
  </si>
  <si>
    <t>e_(BB,jis)</t>
  </si>
  <si>
    <t>-</t>
  </si>
  <si>
    <t>MJ/日</t>
  </si>
  <si>
    <t>最大ヒートポンプ加熱量</t>
    <phoneticPr fontId="1"/>
  </si>
  <si>
    <t>年平均貯湯槽熱損失率</t>
    <phoneticPr fontId="1"/>
  </si>
  <si>
    <t>ヒートポンプ基準加熱効率</t>
    <phoneticPr fontId="1"/>
  </si>
  <si>
    <t>推定日積算貯湯ユニット消費電力量を求める式の係数</t>
    <phoneticPr fontId="1"/>
  </si>
  <si>
    <t>推定日積算ヒートポンプ加熱量を求める式の係数</t>
    <phoneticPr fontId="1"/>
  </si>
  <si>
    <t>補助熱源機給湯モード熱効率（JIS）</t>
    <phoneticPr fontId="1"/>
  </si>
  <si>
    <t>ヒートポンプ運転下限外気温</t>
    <phoneticPr fontId="1"/>
  </si>
  <si>
    <t>℃</t>
    <phoneticPr fontId="1"/>
  </si>
  <si>
    <t>ヒートポンプ・ガス瞬間式併用型給湯温水暖房機(区分１～3)</t>
    <rPh sb="17" eb="19">
      <t>オンスイ</t>
    </rPh>
    <rPh sb="19" eb="21">
      <t>ダンボウ</t>
    </rPh>
    <rPh sb="23" eb="25">
      <t>クブン</t>
    </rPh>
    <phoneticPr fontId="1"/>
  </si>
  <si>
    <t>-</t>
    <phoneticPr fontId="1"/>
  </si>
  <si>
    <t>表 ヒートポンプ・ガス瞬間式併用型給湯温水暖房機給湯熱源機の種類</t>
    <rPh sb="0" eb="1">
      <t>ヒョウ</t>
    </rPh>
    <rPh sb="24" eb="26">
      <t>キュウトウ</t>
    </rPh>
    <rPh sb="26" eb="29">
      <t>ネツゲンキ</t>
    </rPh>
    <rPh sb="30" eb="32">
      <t>シュルイ</t>
    </rPh>
    <phoneticPr fontId="2"/>
  </si>
  <si>
    <t>表 熱源機の種類</t>
    <rPh sb="0" eb="1">
      <t>ヒョウ</t>
    </rPh>
    <rPh sb="2" eb="5">
      <t>ネツゲンキ</t>
    </rPh>
    <rPh sb="6" eb="8">
      <t>シュルイ</t>
    </rPh>
    <phoneticPr fontId="2"/>
  </si>
  <si>
    <t>E_(E,hs,HP)</t>
    <phoneticPr fontId="1"/>
  </si>
  <si>
    <t>E_(E,hs,TU)</t>
    <phoneticPr fontId="1"/>
  </si>
  <si>
    <t>E_(E,hs,BB)</t>
    <phoneticPr fontId="1"/>
  </si>
  <si>
    <t>MJ</t>
    <phoneticPr fontId="1"/>
  </si>
  <si>
    <t>L_(BB,k)</t>
    <phoneticPr fontId="1"/>
  </si>
  <si>
    <t>L_(BB,s)</t>
    <phoneticPr fontId="1"/>
  </si>
  <si>
    <t>L_(BB,w)</t>
    <phoneticPr fontId="1"/>
  </si>
  <si>
    <t>L_(BB,b1)</t>
    <phoneticPr fontId="1"/>
  </si>
  <si>
    <t>L_(BB,b2)</t>
  </si>
  <si>
    <t>L_(BB,ba1)</t>
    <phoneticPr fontId="1"/>
  </si>
  <si>
    <t>L_(BB,ba2)</t>
  </si>
  <si>
    <t>Q_HP</t>
    <phoneticPr fontId="1"/>
  </si>
  <si>
    <t>e_HP</t>
    <phoneticPr fontId="1"/>
  </si>
  <si>
    <t>-</t>
    <phoneticPr fontId="1"/>
  </si>
  <si>
    <t>L_HP</t>
    <phoneticPr fontId="1"/>
  </si>
  <si>
    <t>L"</t>
    <phoneticPr fontId="1"/>
  </si>
  <si>
    <t>太陽熱補正給湯熱負荷</t>
    <rPh sb="0" eb="3">
      <t>タイヨウネツ</t>
    </rPh>
    <rPh sb="3" eb="5">
      <t>ホセイ</t>
    </rPh>
    <rPh sb="5" eb="7">
      <t>キュウトウ</t>
    </rPh>
    <rPh sb="7" eb="8">
      <t>ネツ</t>
    </rPh>
    <rPh sb="8" eb="10">
      <t>フカ</t>
    </rPh>
    <phoneticPr fontId="1"/>
  </si>
  <si>
    <t>電気ヒートポンプが分担する給湯熱負荷</t>
    <rPh sb="0" eb="2">
      <t>デンキ</t>
    </rPh>
    <rPh sb="9" eb="11">
      <t>ブンタン</t>
    </rPh>
    <rPh sb="13" eb="15">
      <t>キュウトウ</t>
    </rPh>
    <rPh sb="15" eb="16">
      <t>ネツ</t>
    </rPh>
    <rPh sb="16" eb="18">
      <t>フカ</t>
    </rPh>
    <phoneticPr fontId="1"/>
  </si>
  <si>
    <t>日平均熱効率</t>
    <rPh sb="0" eb="1">
      <t>ニチ</t>
    </rPh>
    <rPh sb="1" eb="3">
      <t>ヘイキン</t>
    </rPh>
    <rPh sb="3" eb="4">
      <t>ネツ</t>
    </rPh>
    <rPh sb="4" eb="6">
      <t>コウリツ</t>
    </rPh>
    <phoneticPr fontId="1"/>
  </si>
  <si>
    <t>電気ヒートポンプの加熱量</t>
    <rPh sb="0" eb="2">
      <t>デンキ</t>
    </rPh>
    <rPh sb="9" eb="11">
      <t>カネツ</t>
    </rPh>
    <rPh sb="11" eb="12">
      <t>リョウ</t>
    </rPh>
    <phoneticPr fontId="1"/>
  </si>
  <si>
    <t>保温時における消費電力量</t>
    <rPh sb="0" eb="2">
      <t>ホオン</t>
    </rPh>
    <rPh sb="2" eb="3">
      <t>ジ</t>
    </rPh>
    <rPh sb="7" eb="9">
      <t>ショウヒ</t>
    </rPh>
    <rPh sb="9" eb="11">
      <t>デンリョク</t>
    </rPh>
    <rPh sb="11" eb="12">
      <t>リョウ</t>
    </rPh>
    <phoneticPr fontId="1"/>
  </si>
  <si>
    <t>タンクユニットの消費電力量</t>
    <rPh sb="8" eb="10">
      <t>ショウヒ</t>
    </rPh>
    <rPh sb="10" eb="12">
      <t>デンリョク</t>
    </rPh>
    <rPh sb="12" eb="13">
      <t>リョウ</t>
    </rPh>
    <phoneticPr fontId="1"/>
  </si>
  <si>
    <t>電気ヒートポンプの消費電力量</t>
    <rPh sb="0" eb="2">
      <t>デンキ</t>
    </rPh>
    <rPh sb="9" eb="11">
      <t>ショウヒ</t>
    </rPh>
    <rPh sb="11" eb="13">
      <t>デンリョク</t>
    </rPh>
    <rPh sb="13" eb="14">
      <t>リョウ</t>
    </rPh>
    <phoneticPr fontId="1"/>
  </si>
  <si>
    <t>L''_k</t>
  </si>
  <si>
    <t>L''_s</t>
  </si>
  <si>
    <t>L''_w</t>
  </si>
  <si>
    <t>L''_b1</t>
  </si>
  <si>
    <t>L''_b2</t>
  </si>
  <si>
    <t>L''_ba1</t>
  </si>
  <si>
    <t>L''_ba2</t>
  </si>
  <si>
    <t>W'_k</t>
  </si>
  <si>
    <t>W'_s</t>
  </si>
  <si>
    <t>W'_w</t>
  </si>
  <si>
    <t>W'_b1</t>
  </si>
  <si>
    <t>W'_b2</t>
  </si>
  <si>
    <t>W'_ba1</t>
  </si>
  <si>
    <t>E_(E,ss,p)</t>
  </si>
  <si>
    <t>バックアップボイラーの日平均熱効率</t>
    <rPh sb="11" eb="12">
      <t>ニチ</t>
    </rPh>
    <rPh sb="12" eb="14">
      <t>ヘイキン</t>
    </rPh>
    <rPh sb="14" eb="15">
      <t>ネツ</t>
    </rPh>
    <rPh sb="15" eb="17">
      <t>コウリツ</t>
    </rPh>
    <phoneticPr fontId="1"/>
  </si>
  <si>
    <t>e_(BB,k)</t>
    <phoneticPr fontId="1"/>
  </si>
  <si>
    <t>e_(BB,s)</t>
    <phoneticPr fontId="1"/>
  </si>
  <si>
    <t>e_(BB,w)</t>
    <phoneticPr fontId="1"/>
  </si>
  <si>
    <t>e_(BB,b1)</t>
    <phoneticPr fontId="1"/>
  </si>
  <si>
    <t>e_(BB,b2)</t>
    <phoneticPr fontId="1"/>
  </si>
  <si>
    <t>e_(BB,ba1)</t>
    <phoneticPr fontId="1"/>
  </si>
  <si>
    <t>e_(BB,ba2)</t>
    <phoneticPr fontId="1"/>
  </si>
  <si>
    <t>付録G</t>
    <rPh sb="0" eb="2">
      <t>フロク</t>
    </rPh>
    <phoneticPr fontId="1"/>
  </si>
  <si>
    <t>ヒートポンプ・ガス瞬間式併用型給湯機（区分1～3）</t>
    <rPh sb="9" eb="11">
      <t>シュンカン</t>
    </rPh>
    <rPh sb="11" eb="12">
      <t>シキ</t>
    </rPh>
    <rPh sb="12" eb="15">
      <t>ヘイヨウガタ</t>
    </rPh>
    <rPh sb="15" eb="17">
      <t>キュウトウ</t>
    </rPh>
    <rPh sb="17" eb="18">
      <t>キ</t>
    </rPh>
    <rPh sb="19" eb="21">
      <t>クブン</t>
    </rPh>
    <phoneticPr fontId="1"/>
  </si>
  <si>
    <t>ふろ給湯機（追焚あり）</t>
  </si>
  <si>
    <r>
      <rPr>
        <b/>
        <sz val="10"/>
        <rFont val="メイリオ"/>
        <family val="3"/>
        <charset val="128"/>
      </rPr>
      <t>電気ヒートポンプ給湯機の</t>
    </r>
    <r>
      <rPr>
        <b/>
        <sz val="10"/>
        <color rgb="FFFF0000"/>
        <rFont val="メイリオ"/>
        <family val="3"/>
        <charset val="128"/>
      </rPr>
      <t>「効率を入力する」</t>
    </r>
    <r>
      <rPr>
        <b/>
        <sz val="10"/>
        <rFont val="メイリオ"/>
        <family val="3"/>
        <charset val="128"/>
      </rPr>
      <t>を選択した場合、以下の項目を入力して下さい。</t>
    </r>
    <rPh sb="22" eb="24">
      <t>センタク</t>
    </rPh>
    <rPh sb="26" eb="28">
      <t>バアイ</t>
    </rPh>
    <rPh sb="29" eb="31">
      <t>イカ</t>
    </rPh>
    <rPh sb="32" eb="34">
      <t>コウモク</t>
    </rPh>
    <rPh sb="35" eb="37">
      <t>ニュウリョク</t>
    </rPh>
    <rPh sb="39" eb="40">
      <t>クダ</t>
    </rPh>
    <phoneticPr fontId="1"/>
  </si>
  <si>
    <r>
      <t>電気ヒートポンプ・ガス併用型給湯機の種類</t>
    </r>
    <r>
      <rPr>
        <vertAlign val="superscript"/>
        <sz val="10"/>
        <color rgb="FFFF0000"/>
        <rFont val="メイリオ"/>
        <family val="3"/>
        <charset val="128"/>
      </rPr>
      <t>※4</t>
    </r>
    <phoneticPr fontId="1"/>
  </si>
  <si>
    <t>※1 「ヒートポンプ・ガス瞬間式併用型給湯温水暖房機(区分４)」は「ヒートポンプ・ガス瞬間式併用型給湯温水暖房機</t>
    <phoneticPr fontId="1"/>
  </si>
  <si>
    <t>※2   給湯熱源機の種類で「ヒートポンプ・ガス瞬間式併用型給湯温水暖房機(区分５)」を選択した場合は、</t>
    <rPh sb="24" eb="26">
      <t>シュンカン</t>
    </rPh>
    <rPh sb="26" eb="27">
      <t>シキ</t>
    </rPh>
    <rPh sb="27" eb="30">
      <t>ヘイヨウガタ</t>
    </rPh>
    <rPh sb="30" eb="32">
      <t>キュウトウ</t>
    </rPh>
    <rPh sb="32" eb="34">
      <t>オンスイ</t>
    </rPh>
    <rPh sb="34" eb="37">
      <t>ダンボウキ</t>
    </rPh>
    <rPh sb="38" eb="40">
      <t>クブン</t>
    </rPh>
    <rPh sb="44" eb="46">
      <t>センタク</t>
    </rPh>
    <rPh sb="48" eb="50">
      <t>バアイ</t>
    </rPh>
    <phoneticPr fontId="1"/>
  </si>
  <si>
    <t>表 4 評価可能な給湯機／給湯温水暖房機の種類</t>
    <rPh sb="0" eb="1">
      <t>オモテ</t>
    </rPh>
    <rPh sb="4" eb="6">
      <t>ヒョウカ</t>
    </rPh>
    <rPh sb="6" eb="8">
      <t>カノウ</t>
    </rPh>
    <rPh sb="9" eb="12">
      <t>キュウトウキ</t>
    </rPh>
    <rPh sb="13" eb="15">
      <t>キュウトウ</t>
    </rPh>
    <rPh sb="15" eb="17">
      <t>オンスイ</t>
    </rPh>
    <rPh sb="17" eb="19">
      <t>ダンボウ</t>
    </rPh>
    <rPh sb="19" eb="20">
      <t>キ</t>
    </rPh>
    <rPh sb="21" eb="23">
      <t>シュルイ</t>
    </rPh>
    <phoneticPr fontId="1"/>
  </si>
  <si>
    <t>※3　ふろ機能の種類は表 4 評価可能な給湯機／給湯温水暖房機の種類より選択してください。</t>
    <rPh sb="5" eb="7">
      <t>キノウ</t>
    </rPh>
    <rPh sb="8" eb="10">
      <t>シュルイ</t>
    </rPh>
    <rPh sb="11" eb="12">
      <t>オモテ</t>
    </rPh>
    <rPh sb="15" eb="17">
      <t>ヒョウカ</t>
    </rPh>
    <rPh sb="17" eb="19">
      <t>カノウ</t>
    </rPh>
    <rPh sb="20" eb="23">
      <t>キュウトウキ</t>
    </rPh>
    <rPh sb="24" eb="26">
      <t>キュウトウ</t>
    </rPh>
    <rPh sb="26" eb="28">
      <t>オンスイ</t>
    </rPh>
    <rPh sb="28" eb="30">
      <t>ダンボウ</t>
    </rPh>
    <rPh sb="30" eb="31">
      <t>キ</t>
    </rPh>
    <rPh sb="32" eb="34">
      <t>シュルイ</t>
    </rPh>
    <rPh sb="36" eb="38">
      <t>センタク</t>
    </rPh>
    <phoneticPr fontId="1"/>
  </si>
  <si>
    <t>※5　JIS効率の入力にあたっては事前に下記の注意事項を確認してください。</t>
    <rPh sb="6" eb="8">
      <t>コウリツ</t>
    </rPh>
    <rPh sb="9" eb="11">
      <t>ニュウリョク</t>
    </rPh>
    <rPh sb="17" eb="19">
      <t>ジゼン</t>
    </rPh>
    <rPh sb="20" eb="22">
      <t>カキ</t>
    </rPh>
    <rPh sb="23" eb="25">
      <t>チュウイ</t>
    </rPh>
    <rPh sb="25" eb="27">
      <t>ジコウ</t>
    </rPh>
    <rPh sb="28" eb="30">
      <t>カクニン</t>
    </rPh>
    <phoneticPr fontId="1"/>
  </si>
  <si>
    <t>※4　電気ヒートポンプ・ガス瞬間式併用型給湯温水暖房機の区分を表 G.5給湯機の種類より選択してください。</t>
    <rPh sb="36" eb="38">
      <t>キュウトウ</t>
    </rPh>
    <rPh sb="38" eb="39">
      <t>キ</t>
    </rPh>
    <rPh sb="40" eb="42">
      <t>シュルイ</t>
    </rPh>
    <rPh sb="44" eb="46">
      <t>センタク</t>
    </rPh>
    <phoneticPr fontId="1"/>
  </si>
  <si>
    <t>表 G.5 給湯機の種類</t>
    <phoneticPr fontId="1"/>
  </si>
  <si>
    <t>L''_(k,d)</t>
  </si>
  <si>
    <t>L''_(s,d)</t>
  </si>
  <si>
    <t>L''_(w,d)</t>
  </si>
  <si>
    <t>L''_(b1,d)</t>
  </si>
  <si>
    <t>L''_(b2,d)</t>
  </si>
  <si>
    <t>L''_(ba1,d)</t>
  </si>
  <si>
    <t>L''_(ba2,d)</t>
  </si>
  <si>
    <t>W'_(k,d)</t>
  </si>
  <si>
    <t>W'_(s,d)</t>
  </si>
  <si>
    <t>W'_(w,d)</t>
  </si>
  <si>
    <t>W'_(b1,d)</t>
  </si>
  <si>
    <t>W'_(b2,d)</t>
  </si>
  <si>
    <t>W'_(ba1,d)</t>
  </si>
  <si>
    <t>第一節(15)</t>
    <rPh sb="0" eb="1">
      <t>ダイ</t>
    </rPh>
    <rPh sb="1" eb="3">
      <t>イッセツ</t>
    </rPh>
    <phoneticPr fontId="1"/>
  </si>
  <si>
    <t>第一節（4a）</t>
    <rPh sb="0" eb="1">
      <t>ダイ</t>
    </rPh>
    <rPh sb="1" eb="3">
      <t>イッセツ</t>
    </rPh>
    <phoneticPr fontId="2"/>
  </si>
  <si>
    <t>第一節（4b）</t>
  </si>
  <si>
    <t>第一節（4c）</t>
  </si>
  <si>
    <t>第一節（4d）</t>
  </si>
  <si>
    <t>第一節（4e）</t>
  </si>
  <si>
    <t>第一節（4f）</t>
  </si>
  <si>
    <t>第一節（4g）</t>
  </si>
  <si>
    <t>第一節（7）</t>
    <phoneticPr fontId="1"/>
  </si>
  <si>
    <t>L/日</t>
    <phoneticPr fontId="2"/>
  </si>
  <si>
    <t>E_(E,ss,p,d)</t>
  </si>
  <si>
    <t>第一節（11）</t>
    <rPh sb="0" eb="1">
      <t>ダイ</t>
    </rPh>
    <rPh sb="1" eb="3">
      <t>イッセツ</t>
    </rPh>
    <phoneticPr fontId="2"/>
  </si>
  <si>
    <t>第一節（7）</t>
    <phoneticPr fontId="1"/>
  </si>
  <si>
    <t>第一節（14）</t>
    <rPh sb="0" eb="1">
      <t>ダイ</t>
    </rPh>
    <rPh sb="1" eb="3">
      <t>イッセツ</t>
    </rPh>
    <phoneticPr fontId="2"/>
  </si>
  <si>
    <t>Θ_(ex,Ave,d)</t>
    <phoneticPr fontId="2"/>
  </si>
  <si>
    <t>Θ_(ex,Nave,d)</t>
    <phoneticPr fontId="1"/>
  </si>
  <si>
    <t>L/日</t>
    <phoneticPr fontId="2"/>
  </si>
  <si>
    <t>℃</t>
    <phoneticPr fontId="2"/>
  </si>
  <si>
    <t>（1）</t>
    <phoneticPr fontId="1"/>
  </si>
  <si>
    <t>（2）</t>
  </si>
  <si>
    <t>（3）</t>
  </si>
  <si>
    <t>第一節</t>
    <rPh sb="0" eb="1">
      <t>ダイ</t>
    </rPh>
    <rPh sb="1" eb="3">
      <t>イッセツ</t>
    </rPh>
    <phoneticPr fontId="1"/>
  </si>
  <si>
    <t>E_(E,W,d)</t>
    <phoneticPr fontId="1"/>
  </si>
  <si>
    <t>E_(G,W,d)</t>
    <phoneticPr fontId="1"/>
  </si>
  <si>
    <t>E_(K,W,d)</t>
    <phoneticPr fontId="1"/>
  </si>
  <si>
    <t>E_(M,W,d)</t>
    <phoneticPr fontId="1"/>
  </si>
  <si>
    <t>Θ_(ex,Ave)</t>
  </si>
  <si>
    <t>L_HWH</t>
  </si>
  <si>
    <t>仕様による方法</t>
    <rPh sb="0" eb="2">
      <t>シヨウ</t>
    </rPh>
    <rPh sb="5" eb="7">
      <t>ホウホウ</t>
    </rPh>
    <phoneticPr fontId="1"/>
  </si>
  <si>
    <t>試験された値を用いる方法</t>
    <rPh sb="0" eb="2">
      <t>シケン</t>
    </rPh>
    <rPh sb="5" eb="6">
      <t>アタイ</t>
    </rPh>
    <rPh sb="7" eb="8">
      <t>モチ</t>
    </rPh>
    <rPh sb="10" eb="12">
      <t>ホウホウ</t>
    </rPh>
    <phoneticPr fontId="1"/>
  </si>
  <si>
    <t>付録G（6）</t>
    <rPh sb="0" eb="2">
      <t>フロク</t>
    </rPh>
    <phoneticPr fontId="1"/>
  </si>
  <si>
    <t>付録G（7）</t>
    <rPh sb="0" eb="2">
      <t>フロク</t>
    </rPh>
    <phoneticPr fontId="1"/>
  </si>
  <si>
    <t>付録G（8）</t>
    <rPh sb="0" eb="2">
      <t>フロク</t>
    </rPh>
    <phoneticPr fontId="1"/>
  </si>
  <si>
    <t>付録G（9）</t>
    <rPh sb="0" eb="2">
      <t>フロク</t>
    </rPh>
    <phoneticPr fontId="1"/>
  </si>
  <si>
    <t>付録G（10）</t>
    <rPh sb="0" eb="2">
      <t>フロク</t>
    </rPh>
    <phoneticPr fontId="1"/>
  </si>
  <si>
    <t>付録G（11）</t>
    <rPh sb="0" eb="2">
      <t>フロク</t>
    </rPh>
    <phoneticPr fontId="1"/>
  </si>
  <si>
    <t>付録G（12）</t>
    <rPh sb="0" eb="2">
      <t>フロク</t>
    </rPh>
    <phoneticPr fontId="1"/>
  </si>
  <si>
    <r>
      <rPr>
        <sz val="8.5"/>
        <color theme="1"/>
        <rFont val="メイリオ"/>
        <family val="3"/>
        <charset val="128"/>
      </rPr>
      <t>バックアップボイラーが分担する</t>
    </r>
    <r>
      <rPr>
        <sz val="10"/>
        <color theme="1"/>
        <rFont val="メイリオ"/>
        <family val="3"/>
        <charset val="128"/>
      </rPr>
      <t>給湯熱負荷</t>
    </r>
    <rPh sb="11" eb="13">
      <t>ブンタン</t>
    </rPh>
    <rPh sb="15" eb="17">
      <t>キュウトウ</t>
    </rPh>
    <rPh sb="17" eb="18">
      <t>ネツ</t>
    </rPh>
    <rPh sb="18" eb="20">
      <t>フカ</t>
    </rPh>
    <phoneticPr fontId="1"/>
  </si>
  <si>
    <t>付録G（13）</t>
    <rPh sb="0" eb="2">
      <t>フロク</t>
    </rPh>
    <phoneticPr fontId="1"/>
  </si>
  <si>
    <t>付録G（14）</t>
    <rPh sb="0" eb="2">
      <t>フロク</t>
    </rPh>
    <phoneticPr fontId="1"/>
  </si>
  <si>
    <t>付録G（15）</t>
    <rPh sb="0" eb="2">
      <t>フロク</t>
    </rPh>
    <phoneticPr fontId="1"/>
  </si>
  <si>
    <t>種類を選択することで評価する</t>
  </si>
  <si>
    <t>2017.5.29</t>
    <phoneticPr fontId="1"/>
  </si>
  <si>
    <t>電気ヒートポンプ・ガス瞬間式併用型給湯機(区分1～3）</t>
    <rPh sb="0" eb="2">
      <t>デンキ</t>
    </rPh>
    <rPh sb="21" eb="23">
      <t>クブン</t>
    </rPh>
    <phoneticPr fontId="1"/>
  </si>
  <si>
    <t>ガス給湯機及びガス給湯温水暖房機・石油給湯機及び石油給湯温水暖房機、電気ヒートポンプ・ガス瞬間式併用型給湯機(区分4）</t>
    <rPh sb="2" eb="4">
      <t>キュウトウ</t>
    </rPh>
    <rPh sb="4" eb="5">
      <t>キ</t>
    </rPh>
    <rPh sb="5" eb="6">
      <t>オヨ</t>
    </rPh>
    <rPh sb="9" eb="11">
      <t>キュウトウ</t>
    </rPh>
    <rPh sb="11" eb="13">
      <t>オンスイ</t>
    </rPh>
    <rPh sb="13" eb="15">
      <t>ダンボウ</t>
    </rPh>
    <rPh sb="15" eb="16">
      <t>キ</t>
    </rPh>
    <rPh sb="17" eb="19">
      <t>セキユ</t>
    </rPh>
    <rPh sb="22" eb="23">
      <t>オヨ</t>
    </rPh>
    <rPh sb="24" eb="26">
      <t>セキユ</t>
    </rPh>
    <rPh sb="26" eb="28">
      <t>キュウトウ</t>
    </rPh>
    <rPh sb="28" eb="30">
      <t>オンスイ</t>
    </rPh>
    <rPh sb="30" eb="32">
      <t>ダンボウ</t>
    </rPh>
    <rPh sb="32" eb="33">
      <t>キ</t>
    </rPh>
    <phoneticPr fontId="1"/>
  </si>
  <si>
    <t>・当該給湯器に対する効率の補正係数(付録C・D(8))の条件式を修正</t>
    <rPh sb="1" eb="3">
      <t>トウガイ</t>
    </rPh>
    <rPh sb="3" eb="6">
      <t>キュウトウキ</t>
    </rPh>
    <rPh sb="7" eb="8">
      <t>タイ</t>
    </rPh>
    <rPh sb="10" eb="12">
      <t>コウリツ</t>
    </rPh>
    <rPh sb="13" eb="15">
      <t>ホセイ</t>
    </rPh>
    <rPh sb="15" eb="17">
      <t>ケイスウ</t>
    </rPh>
    <rPh sb="28" eb="30">
      <t>ジョウケン</t>
    </rPh>
    <rPh sb="30" eb="31">
      <t>シキ</t>
    </rPh>
    <rPh sb="32" eb="34">
      <t>シュウセイ</t>
    </rPh>
    <phoneticPr fontId="1"/>
  </si>
  <si>
    <t>2017.7.10</t>
    <phoneticPr fontId="1"/>
  </si>
  <si>
    <t>・区分5の式(15)の参照先エラーを修正</t>
    <rPh sb="1" eb="3">
      <t>クブン</t>
    </rPh>
    <rPh sb="5" eb="6">
      <t>シキ</t>
    </rPh>
    <rPh sb="11" eb="13">
      <t>サンショウ</t>
    </rPh>
    <rPh sb="13" eb="14">
      <t>サキ</t>
    </rPh>
    <rPh sb="18" eb="20">
      <t>シュウセイ</t>
    </rPh>
    <phoneticPr fontId="1"/>
  </si>
  <si>
    <t>Ver.2.2</t>
    <phoneticPr fontId="1"/>
  </si>
  <si>
    <t>効率を入力する</t>
  </si>
  <si>
    <t>Version 2.2</t>
    <phoneticPr fontId="1"/>
  </si>
  <si>
    <t>・負荷を按分する計算体系に変更</t>
    <rPh sb="1" eb="3">
      <t>フカ</t>
    </rPh>
    <rPh sb="4" eb="6">
      <t>アンブン</t>
    </rPh>
    <rPh sb="8" eb="10">
      <t>ケイサン</t>
    </rPh>
    <rPh sb="10" eb="12">
      <t>タイケイ</t>
    </rPh>
    <rPh sb="13" eb="15">
      <t>ヘンコウ</t>
    </rPh>
    <phoneticPr fontId="1"/>
  </si>
  <si>
    <t>・シングルハイブリット給湯の計算を追加</t>
    <rPh sb="11" eb="13">
      <t>キュウトウ</t>
    </rPh>
    <rPh sb="14" eb="16">
      <t>ケイサン</t>
    </rPh>
    <rPh sb="17" eb="19">
      <t>ツイカ</t>
    </rPh>
    <phoneticPr fontId="1"/>
  </si>
  <si>
    <t>・負荷按分の計算式を削除
・湯はり判定の条件式を修正
・付録G式(1)(3)の式を修正</t>
    <rPh sb="28" eb="30">
      <t>フロク</t>
    </rPh>
    <rPh sb="31" eb="32">
      <t>シキ</t>
    </rPh>
    <rPh sb="39" eb="40">
      <t>シキ</t>
    </rPh>
    <rPh sb="41" eb="43">
      <t>シュウセイ</t>
    </rPh>
    <phoneticPr fontId="1"/>
  </si>
  <si>
    <t>2017.3.16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</si>
</sst>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m&quot;月&quot;d&quot;日&quot;;@"/>
    <numFmt numFmtId="177" formatCode="0.0000"/>
    <numFmt numFmtId="178" formatCode="0.0"/>
    <numFmt numFmtId="179" formatCode="0.00000"/>
    <numFmt numFmtId="180" formatCode="0.000000"/>
    <numFmt numFmtId="181" formatCode="0.00000000000000_ "/>
    <numFmt numFmtId="182" formatCode="0.0000000000000"/>
    <numFmt numFmtId="183" formatCode="h:mm;@"/>
    <numFmt numFmtId="184" formatCode="#,##0.0000;[Red]\-#,##0.0000"/>
    <numFmt numFmtId="185" formatCode="0.0000_ "/>
    <numFmt numFmtId="186" formatCode="0.0%"/>
    <numFmt numFmtId="187" formatCode="0.000"/>
    <numFmt numFmtId="188" formatCode="#,##0.0;[Red]\-#,##0.0"/>
  </numFmts>
  <fonts count="18" x14ac:knownFonts="1">
    <font>
      <sz val="11"/>
      <color theme="1"/>
      <name val="ＭＳ Ｐゴシック"/>
      <family val="2"/>
      <charset val="128"/>
      <scheme val="minor"/>
    </font>
    <font>
      <sz val="6"/>
      <name val="ＭＳ Ｐゴシック"/>
      <family val="2"/>
      <charset val="128"/>
      <scheme val="minor"/>
    </font>
    <font>
      <sz val="6"/>
      <name val="メイリオ"/>
      <family val="2"/>
      <charset val="128"/>
    </font>
    <font>
      <sz val="11"/>
      <color theme="1"/>
      <name val="メイリオ"/>
      <family val="3"/>
      <charset val="128"/>
    </font>
    <font>
      <b/>
      <sz val="11"/>
      <color theme="1"/>
      <name val="メイリオ"/>
      <family val="3"/>
      <charset val="128"/>
    </font>
    <font>
      <sz val="11"/>
      <color theme="1"/>
      <name val="ＭＳ Ｐゴシック"/>
      <family val="2"/>
      <charset val="128"/>
      <scheme val="minor"/>
    </font>
    <font>
      <sz val="10"/>
      <color theme="0"/>
      <name val="メイリオ"/>
      <family val="3"/>
      <charset val="128"/>
    </font>
    <font>
      <sz val="10"/>
      <name val="メイリオ"/>
      <family val="3"/>
      <charset val="128"/>
    </font>
    <font>
      <sz val="10"/>
      <color theme="1"/>
      <name val="メイリオ"/>
      <family val="3"/>
      <charset val="128"/>
    </font>
    <font>
      <sz val="10"/>
      <color theme="1"/>
      <name val="ＭＳ Ｐゴシック"/>
      <family val="2"/>
      <charset val="128"/>
      <scheme val="minor"/>
    </font>
    <font>
      <b/>
      <sz val="10"/>
      <color theme="1"/>
      <name val="メイリオ"/>
      <family val="3"/>
      <charset val="128"/>
    </font>
    <font>
      <vertAlign val="superscript"/>
      <sz val="10"/>
      <color rgb="FFFF0000"/>
      <name val="メイリオ"/>
      <family val="3"/>
      <charset val="128"/>
    </font>
    <font>
      <b/>
      <vertAlign val="superscript"/>
      <sz val="10"/>
      <color rgb="FFFF0000"/>
      <name val="メイリオ"/>
      <family val="3"/>
      <charset val="128"/>
    </font>
    <font>
      <b/>
      <sz val="10"/>
      <color rgb="FFFF0000"/>
      <name val="メイリオ"/>
      <family val="3"/>
      <charset val="128"/>
    </font>
    <font>
      <b/>
      <sz val="10"/>
      <name val="メイリオ"/>
      <family val="3"/>
      <charset val="128"/>
    </font>
    <font>
      <sz val="11"/>
      <color theme="1"/>
      <name val="ＭＳ Ｐゴシック"/>
      <family val="3"/>
      <charset val="128"/>
      <scheme val="minor"/>
    </font>
    <font>
      <sz val="8.5"/>
      <color theme="1"/>
      <name val="メイリオ"/>
      <family val="3"/>
      <charset val="128"/>
    </font>
    <font>
      <b/>
      <sz val="11"/>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bgColor indexed="64"/>
      </patternFill>
    </fill>
  </fills>
  <borders count="30">
    <border>
      <left/>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auto="1"/>
      </right>
      <top style="thin">
        <color auto="1"/>
      </top>
      <bottom/>
      <diagonal/>
    </border>
    <border>
      <left/>
      <right/>
      <top/>
      <bottom style="thin">
        <color auto="1"/>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3">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234">
    <xf numFmtId="0" fontId="0" fillId="0" borderId="0" xfId="0">
      <alignment vertical="center"/>
    </xf>
    <xf numFmtId="0" fontId="4" fillId="2" borderId="0" xfId="0" applyFont="1" applyFill="1">
      <alignment vertical="center"/>
    </xf>
    <xf numFmtId="0" fontId="3" fillId="2" borderId="0" xfId="0" applyFont="1" applyFill="1">
      <alignment vertical="center"/>
    </xf>
    <xf numFmtId="0" fontId="0" fillId="2" borderId="0" xfId="0" applyFill="1">
      <alignment vertical="center"/>
    </xf>
    <xf numFmtId="0" fontId="6" fillId="8" borderId="18" xfId="0" applyFont="1" applyFill="1" applyBorder="1" applyAlignment="1">
      <alignment horizontal="center" vertical="center" wrapText="1"/>
    </xf>
    <xf numFmtId="0" fontId="7" fillId="2" borderId="1" xfId="0" applyFont="1" applyFill="1" applyBorder="1" applyAlignment="1">
      <alignment horizontal="right" vertical="center"/>
    </xf>
    <xf numFmtId="20" fontId="8" fillId="2" borderId="5" xfId="0" applyNumberFormat="1" applyFont="1" applyFill="1" applyBorder="1" applyAlignment="1">
      <alignment horizontal="center" vertical="center"/>
    </xf>
    <xf numFmtId="0" fontId="8" fillId="2" borderId="0" xfId="0" applyFont="1" applyFill="1">
      <alignment vertical="center"/>
    </xf>
    <xf numFmtId="0" fontId="8" fillId="2" borderId="0" xfId="0" applyFont="1" applyFill="1" applyAlignment="1">
      <alignment horizontal="center" vertical="center"/>
    </xf>
    <xf numFmtId="0" fontId="8" fillId="2" borderId="6" xfId="0" applyFont="1" applyFill="1" applyBorder="1" applyAlignment="1">
      <alignment horizontal="right" vertical="center"/>
    </xf>
    <xf numFmtId="0" fontId="8" fillId="2" borderId="9" xfId="0" applyFont="1" applyFill="1" applyBorder="1" applyAlignment="1">
      <alignment horizontal="center" vertical="top"/>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3" xfId="0" applyFont="1" applyFill="1" applyBorder="1" applyAlignment="1">
      <alignment horizontal="right" vertical="center"/>
    </xf>
    <xf numFmtId="0" fontId="7" fillId="2" borderId="2" xfId="0" applyFont="1" applyFill="1" applyBorder="1" applyAlignment="1">
      <alignment horizontal="right" vertical="center"/>
    </xf>
    <xf numFmtId="49" fontId="8" fillId="2" borderId="3"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top" wrapText="1"/>
    </xf>
    <xf numFmtId="49" fontId="8" fillId="2" borderId="2" xfId="0" applyNumberFormat="1" applyFont="1" applyFill="1" applyBorder="1" applyAlignment="1">
      <alignment horizontal="center" vertical="center"/>
    </xf>
    <xf numFmtId="0" fontId="8" fillId="2" borderId="2" xfId="0" applyFont="1" applyFill="1" applyBorder="1">
      <alignment vertical="center"/>
    </xf>
    <xf numFmtId="49" fontId="7" fillId="2" borderId="2" xfId="0" applyNumberFormat="1" applyFont="1" applyFill="1" applyBorder="1" applyAlignment="1">
      <alignment horizontal="right" vertical="center"/>
    </xf>
    <xf numFmtId="0" fontId="8" fillId="2" borderId="18" xfId="0" applyFont="1" applyFill="1" applyBorder="1" applyAlignment="1">
      <alignment horizontal="center" vertical="center"/>
    </xf>
    <xf numFmtId="2" fontId="8" fillId="2" borderId="2" xfId="0" applyNumberFormat="1" applyFont="1" applyFill="1" applyBorder="1" applyAlignment="1">
      <alignment horizontal="center" vertical="center"/>
    </xf>
    <xf numFmtId="176" fontId="7" fillId="2" borderId="2" xfId="0" applyNumberFormat="1" applyFont="1" applyFill="1" applyBorder="1">
      <alignment vertical="center"/>
    </xf>
    <xf numFmtId="0" fontId="8" fillId="2" borderId="4" xfId="0" applyFont="1" applyFill="1" applyBorder="1" applyAlignment="1">
      <alignment horizontal="center" vertical="center"/>
    </xf>
    <xf numFmtId="177" fontId="8" fillId="2" borderId="2" xfId="0" applyNumberFormat="1" applyFont="1" applyFill="1" applyBorder="1">
      <alignment vertical="center"/>
    </xf>
    <xf numFmtId="0" fontId="9" fillId="2" borderId="6" xfId="0" applyFont="1" applyFill="1" applyBorder="1">
      <alignment vertical="center"/>
    </xf>
    <xf numFmtId="181" fontId="8" fillId="2" borderId="0" xfId="0" applyNumberFormat="1" applyFont="1" applyFill="1">
      <alignment vertical="center"/>
    </xf>
    <xf numFmtId="0" fontId="9" fillId="2" borderId="3" xfId="0" applyFont="1" applyFill="1" applyBorder="1">
      <alignment vertical="center"/>
    </xf>
    <xf numFmtId="56" fontId="7" fillId="2" borderId="2" xfId="0" applyNumberFormat="1" applyFont="1" applyFill="1" applyBorder="1">
      <alignment vertical="center"/>
    </xf>
    <xf numFmtId="0" fontId="8" fillId="2" borderId="2" xfId="0" applyFont="1" applyFill="1" applyBorder="1" applyAlignment="1">
      <alignment horizontal="right" vertical="center"/>
    </xf>
    <xf numFmtId="0" fontId="7" fillId="2" borderId="0" xfId="0" applyFont="1" applyFill="1">
      <alignment vertical="center"/>
    </xf>
    <xf numFmtId="0" fontId="10" fillId="2" borderId="0" xfId="0" applyFont="1" applyFill="1">
      <alignment vertical="center"/>
    </xf>
    <xf numFmtId="178" fontId="8" fillId="2" borderId="0" xfId="0" applyNumberFormat="1" applyFont="1" applyFill="1">
      <alignment vertical="center"/>
    </xf>
    <xf numFmtId="0" fontId="8" fillId="2" borderId="2" xfId="0" applyFont="1" applyFill="1" applyBorder="1" applyAlignment="1">
      <alignment horizontal="center" vertical="center" wrapText="1"/>
    </xf>
    <xf numFmtId="0" fontId="8" fillId="2" borderId="8" xfId="0" applyFont="1" applyFill="1" applyBorder="1" applyAlignment="1">
      <alignment horizontal="center" vertical="center"/>
    </xf>
    <xf numFmtId="0" fontId="8" fillId="2" borderId="17"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12" xfId="0" applyFont="1" applyFill="1" applyBorder="1" applyAlignment="1">
      <alignment horizontal="center" vertical="center"/>
    </xf>
    <xf numFmtId="49" fontId="8" fillId="2" borderId="2" xfId="0" applyNumberFormat="1" applyFont="1" applyFill="1" applyBorder="1" applyAlignment="1">
      <alignment horizontal="right" vertical="center"/>
    </xf>
    <xf numFmtId="0" fontId="8" fillId="0" borderId="2" xfId="0" applyFont="1" applyBorder="1" applyAlignment="1">
      <alignment horizontal="center" vertical="center"/>
    </xf>
    <xf numFmtId="176" fontId="8" fillId="0" borderId="2" xfId="0" applyNumberFormat="1" applyFont="1" applyBorder="1">
      <alignment vertical="center"/>
    </xf>
    <xf numFmtId="0" fontId="13" fillId="2" borderId="0" xfId="0" applyFont="1" applyFill="1">
      <alignment vertical="center"/>
    </xf>
    <xf numFmtId="0" fontId="10" fillId="2" borderId="0" xfId="0" applyFont="1" applyFill="1" applyAlignment="1">
      <alignment horizontal="left" vertical="center"/>
    </xf>
    <xf numFmtId="56" fontId="8" fillId="0" borderId="2" xfId="0" applyNumberFormat="1" applyFont="1" applyBorder="1">
      <alignment vertical="center"/>
    </xf>
    <xf numFmtId="0" fontId="8" fillId="2" borderId="1" xfId="0" applyFont="1" applyFill="1" applyBorder="1" applyAlignment="1">
      <alignment horizontal="right" vertical="center"/>
    </xf>
    <xf numFmtId="49" fontId="8" fillId="2" borderId="1" xfId="0" applyNumberFormat="1" applyFont="1" applyFill="1" applyBorder="1" applyAlignment="1">
      <alignment horizontal="right" vertical="center"/>
    </xf>
    <xf numFmtId="176" fontId="8" fillId="2" borderId="2" xfId="0" applyNumberFormat="1" applyFont="1" applyFill="1" applyBorder="1">
      <alignment vertical="center"/>
    </xf>
    <xf numFmtId="184" fontId="8" fillId="3" borderId="2" xfId="1" applyNumberFormat="1" applyFont="1" applyFill="1" applyBorder="1">
      <alignment vertical="center"/>
    </xf>
    <xf numFmtId="182" fontId="8" fillId="2" borderId="0" xfId="0" applyNumberFormat="1" applyFont="1" applyFill="1">
      <alignment vertical="center"/>
    </xf>
    <xf numFmtId="56" fontId="8" fillId="2" borderId="2" xfId="0" applyNumberFormat="1" applyFont="1" applyFill="1" applyBorder="1">
      <alignment vertical="center"/>
    </xf>
    <xf numFmtId="0" fontId="8" fillId="2" borderId="11" xfId="0" applyFont="1" applyFill="1" applyBorder="1" applyAlignment="1">
      <alignment horizontal="right" vertical="center"/>
    </xf>
    <xf numFmtId="49" fontId="8" fillId="2" borderId="19" xfId="0" applyNumberFormat="1" applyFont="1" applyFill="1" applyBorder="1" applyAlignment="1">
      <alignment horizontal="center" vertical="center"/>
    </xf>
    <xf numFmtId="0" fontId="8" fillId="2" borderId="4" xfId="0" applyFont="1" applyFill="1" applyBorder="1" applyAlignment="1">
      <alignment horizontal="right" vertical="center"/>
    </xf>
    <xf numFmtId="0" fontId="8" fillId="2" borderId="19" xfId="0" applyFont="1" applyFill="1" applyBorder="1" applyAlignment="1">
      <alignment horizontal="center" vertical="center"/>
    </xf>
    <xf numFmtId="49" fontId="8" fillId="2" borderId="4" xfId="0" applyNumberFormat="1" applyFont="1" applyFill="1" applyBorder="1" applyAlignment="1">
      <alignment horizontal="right" vertical="center"/>
    </xf>
    <xf numFmtId="183" fontId="8" fillId="0" borderId="18" xfId="0" applyNumberFormat="1" applyFont="1" applyBorder="1">
      <alignment vertical="center"/>
    </xf>
    <xf numFmtId="177" fontId="8" fillId="3" borderId="2" xfId="0" applyNumberFormat="1" applyFont="1" applyFill="1" applyBorder="1">
      <alignment vertical="center"/>
    </xf>
    <xf numFmtId="0" fontId="8" fillId="4" borderId="21" xfId="0" applyFont="1" applyFill="1" applyBorder="1" applyAlignment="1">
      <alignment horizontal="center" vertical="center"/>
    </xf>
    <xf numFmtId="0" fontId="8" fillId="4" borderId="7"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7" xfId="0" applyFont="1" applyFill="1" applyBorder="1" applyAlignment="1">
      <alignment horizontal="center" vertical="center"/>
    </xf>
    <xf numFmtId="0" fontId="8" fillId="4" borderId="22" xfId="0" applyFont="1" applyFill="1" applyBorder="1" applyAlignment="1">
      <alignment horizontal="center" vertical="center"/>
    </xf>
    <xf numFmtId="0" fontId="8" fillId="2" borderId="22" xfId="0" applyFont="1" applyFill="1" applyBorder="1">
      <alignment vertical="center"/>
    </xf>
    <xf numFmtId="0" fontId="8" fillId="2" borderId="7" xfId="0" applyFont="1" applyFill="1" applyBorder="1">
      <alignment vertical="center"/>
    </xf>
    <xf numFmtId="177" fontId="8" fillId="2" borderId="22" xfId="0" applyNumberFormat="1" applyFont="1" applyFill="1" applyBorder="1" applyAlignment="1">
      <alignment horizontal="center" vertical="center"/>
    </xf>
    <xf numFmtId="177" fontId="8" fillId="2" borderId="7" xfId="0" applyNumberFormat="1" applyFont="1" applyFill="1" applyBorder="1" applyAlignment="1">
      <alignment horizontal="center" vertical="center"/>
    </xf>
    <xf numFmtId="179" fontId="8" fillId="2" borderId="7" xfId="0" applyNumberFormat="1" applyFont="1" applyFill="1" applyBorder="1" applyAlignment="1">
      <alignment horizontal="center" vertical="center"/>
    </xf>
    <xf numFmtId="178" fontId="8" fillId="2" borderId="7" xfId="0" applyNumberFormat="1" applyFont="1" applyFill="1" applyBorder="1" applyAlignment="1">
      <alignment horizontal="center" vertical="center"/>
    </xf>
    <xf numFmtId="179" fontId="8" fillId="2" borderId="22" xfId="0" applyNumberFormat="1" applyFont="1" applyFill="1" applyBorder="1">
      <alignment vertical="center"/>
    </xf>
    <xf numFmtId="180" fontId="8" fillId="2" borderId="22" xfId="0" applyNumberFormat="1" applyFont="1" applyFill="1" applyBorder="1">
      <alignment vertical="center"/>
    </xf>
    <xf numFmtId="177" fontId="8" fillId="2" borderId="22" xfId="0" applyNumberFormat="1" applyFont="1" applyFill="1" applyBorder="1">
      <alignment vertical="center"/>
    </xf>
    <xf numFmtId="179" fontId="8" fillId="2" borderId="7" xfId="0" applyNumberFormat="1" applyFont="1" applyFill="1" applyBorder="1">
      <alignment vertical="center"/>
    </xf>
    <xf numFmtId="180" fontId="8" fillId="2" borderId="7" xfId="0" applyNumberFormat="1" applyFont="1" applyFill="1" applyBorder="1">
      <alignment vertical="center"/>
    </xf>
    <xf numFmtId="177" fontId="8" fillId="2" borderId="7" xfId="0" applyNumberFormat="1" applyFont="1" applyFill="1" applyBorder="1">
      <alignment vertical="center"/>
    </xf>
    <xf numFmtId="179" fontId="8" fillId="2" borderId="22" xfId="0" applyNumberFormat="1" applyFont="1" applyFill="1" applyBorder="1" applyAlignment="1">
      <alignment horizontal="center" vertical="center"/>
    </xf>
    <xf numFmtId="0" fontId="0" fillId="2" borderId="0" xfId="0" applyFont="1" applyFill="1">
      <alignment vertical="center"/>
    </xf>
    <xf numFmtId="0" fontId="15" fillId="7" borderId="18" xfId="0" applyFont="1" applyFill="1" applyBorder="1" applyAlignment="1">
      <alignment horizontal="center" vertical="center"/>
    </xf>
    <xf numFmtId="0" fontId="15" fillId="7" borderId="18" xfId="0" applyFont="1" applyFill="1" applyBorder="1" applyAlignment="1">
      <alignment horizontal="center" vertical="center" wrapText="1"/>
    </xf>
    <xf numFmtId="0" fontId="15" fillId="2" borderId="18" xfId="0" applyFont="1" applyFill="1" applyBorder="1">
      <alignment vertical="center"/>
    </xf>
    <xf numFmtId="0" fontId="8" fillId="2" borderId="13"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20"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9" xfId="0" applyFont="1" applyFill="1" applyBorder="1" applyAlignment="1">
      <alignment horizontal="center" vertical="center"/>
    </xf>
    <xf numFmtId="0" fontId="6" fillId="8" borderId="1" xfId="0" applyFont="1" applyFill="1" applyBorder="1" applyAlignment="1">
      <alignment vertical="center"/>
    </xf>
    <xf numFmtId="0" fontId="6" fillId="8" borderId="11" xfId="0" applyFont="1" applyFill="1" applyBorder="1" applyAlignment="1">
      <alignment horizontal="center" vertical="center" wrapText="1"/>
    </xf>
    <xf numFmtId="0" fontId="6" fillId="8" borderId="4" xfId="0" applyFont="1" applyFill="1" applyBorder="1" applyAlignment="1">
      <alignment horizontal="center" vertical="center" wrapText="1"/>
    </xf>
    <xf numFmtId="179" fontId="8" fillId="2" borderId="2" xfId="0" applyNumberFormat="1" applyFont="1" applyFill="1" applyBorder="1">
      <alignment vertical="center"/>
    </xf>
    <xf numFmtId="185" fontId="8" fillId="2" borderId="2" xfId="0" applyNumberFormat="1" applyFont="1" applyFill="1" applyBorder="1">
      <alignment vertical="center"/>
    </xf>
    <xf numFmtId="177" fontId="8" fillId="2" borderId="18" xfId="0" applyNumberFormat="1" applyFont="1" applyFill="1" applyBorder="1">
      <alignment vertical="center"/>
    </xf>
    <xf numFmtId="177" fontId="8" fillId="6" borderId="2" xfId="0" applyNumberFormat="1" applyFont="1" applyFill="1" applyBorder="1">
      <alignment vertical="center"/>
    </xf>
    <xf numFmtId="185" fontId="8" fillId="6" borderId="2" xfId="0" applyNumberFormat="1" applyFont="1" applyFill="1" applyBorder="1">
      <alignment vertical="center"/>
    </xf>
    <xf numFmtId="0" fontId="8" fillId="2" borderId="9" xfId="0" applyFont="1" applyFill="1" applyBorder="1" applyAlignment="1">
      <alignment horizontal="right" vertical="center"/>
    </xf>
    <xf numFmtId="49" fontId="8" fillId="2" borderId="18" xfId="0" applyNumberFormat="1" applyFont="1" applyFill="1" applyBorder="1" applyAlignment="1">
      <alignment horizontal="center" vertical="center"/>
    </xf>
    <xf numFmtId="185" fontId="8" fillId="6" borderId="18" xfId="0" applyNumberFormat="1" applyFont="1" applyFill="1" applyBorder="1">
      <alignment vertical="center"/>
    </xf>
    <xf numFmtId="0" fontId="8" fillId="2" borderId="13"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25" xfId="0" applyFont="1" applyFill="1" applyBorder="1" applyAlignment="1">
      <alignment horizontal="center" vertical="center"/>
    </xf>
    <xf numFmtId="186" fontId="8" fillId="5" borderId="12" xfId="2" applyNumberFormat="1" applyFont="1" applyFill="1" applyBorder="1" applyAlignment="1">
      <alignment horizontal="center" vertical="center"/>
    </xf>
    <xf numFmtId="0" fontId="8" fillId="2" borderId="4" xfId="0" applyFont="1" applyFill="1" applyBorder="1" applyAlignment="1">
      <alignment horizontal="center" vertical="center" wrapText="1"/>
    </xf>
    <xf numFmtId="187" fontId="8" fillId="2" borderId="18" xfId="0" applyNumberFormat="1" applyFont="1" applyFill="1" applyBorder="1" applyAlignment="1">
      <alignment horizontal="right" vertical="center"/>
    </xf>
    <xf numFmtId="2" fontId="8" fillId="2" borderId="2" xfId="0" applyNumberFormat="1" applyFont="1" applyFill="1" applyBorder="1" applyAlignment="1">
      <alignment horizontal="right" vertical="center"/>
    </xf>
    <xf numFmtId="187" fontId="8" fillId="2" borderId="2" xfId="0" applyNumberFormat="1" applyFont="1" applyFill="1" applyBorder="1" applyAlignment="1">
      <alignment horizontal="right" vertical="center"/>
    </xf>
    <xf numFmtId="0" fontId="8" fillId="5" borderId="22" xfId="0" applyNumberFormat="1" applyFont="1" applyFill="1" applyBorder="1" applyAlignment="1">
      <alignment horizontal="center" vertical="center"/>
    </xf>
    <xf numFmtId="0" fontId="8" fillId="5" borderId="7" xfId="0" applyNumberFormat="1" applyFont="1" applyFill="1" applyBorder="1" applyAlignment="1">
      <alignment horizontal="center" vertical="center"/>
    </xf>
    <xf numFmtId="186" fontId="8" fillId="5" borderId="7"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top"/>
    </xf>
    <xf numFmtId="0" fontId="8" fillId="2" borderId="3" xfId="0" applyFont="1" applyFill="1" applyBorder="1" applyAlignment="1">
      <alignment horizontal="center" vertical="top"/>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6" xfId="0" applyFont="1" applyFill="1" applyBorder="1" applyAlignment="1">
      <alignment horizontal="center" vertical="top"/>
    </xf>
    <xf numFmtId="0" fontId="8" fillId="2" borderId="2" xfId="0" applyFont="1" applyFill="1" applyBorder="1" applyAlignment="1">
      <alignment horizontal="center" vertical="center"/>
    </xf>
    <xf numFmtId="0" fontId="8" fillId="4" borderId="7" xfId="0" applyFont="1" applyFill="1" applyBorder="1" applyAlignment="1">
      <alignment horizontal="center" vertical="center"/>
    </xf>
    <xf numFmtId="0" fontId="8" fillId="2" borderId="19" xfId="0" applyFont="1" applyFill="1" applyBorder="1" applyAlignment="1">
      <alignment horizontal="center" vertical="top"/>
    </xf>
    <xf numFmtId="0" fontId="8" fillId="2" borderId="13" xfId="0" applyFont="1" applyFill="1" applyBorder="1" applyAlignment="1">
      <alignment horizontal="center" vertical="top"/>
    </xf>
    <xf numFmtId="0" fontId="8" fillId="2" borderId="18" xfId="0" applyFont="1" applyFill="1" applyBorder="1" applyAlignment="1">
      <alignment horizontal="center" vertical="center"/>
    </xf>
    <xf numFmtId="0" fontId="8" fillId="2" borderId="0" xfId="0" applyFont="1" applyFill="1" applyBorder="1" applyAlignment="1">
      <alignment horizontal="center" vertical="center" wrapText="1"/>
    </xf>
    <xf numFmtId="49" fontId="8" fillId="2" borderId="0" xfId="0" applyNumberFormat="1" applyFont="1" applyFill="1" applyBorder="1" applyAlignment="1">
      <alignment horizontal="center" vertical="center"/>
    </xf>
    <xf numFmtId="177" fontId="8" fillId="2" borderId="0" xfId="0" applyNumberFormat="1" applyFont="1" applyFill="1" applyBorder="1">
      <alignment vertical="center"/>
    </xf>
    <xf numFmtId="177" fontId="8" fillId="3" borderId="18" xfId="0" applyNumberFormat="1" applyFont="1" applyFill="1" applyBorder="1">
      <alignment vertical="center"/>
    </xf>
    <xf numFmtId="0" fontId="14" fillId="2" borderId="19" xfId="0" applyFont="1" applyFill="1" applyBorder="1" applyAlignment="1">
      <alignment vertical="center"/>
    </xf>
    <xf numFmtId="0" fontId="8" fillId="4" borderId="21" xfId="0" applyFont="1" applyFill="1" applyBorder="1" applyAlignment="1">
      <alignment horizontal="center" vertical="center"/>
    </xf>
    <xf numFmtId="0" fontId="8" fillId="2" borderId="0" xfId="0" applyFont="1" applyFill="1" applyAlignment="1">
      <alignment horizontal="left" vertical="center"/>
    </xf>
    <xf numFmtId="0" fontId="8" fillId="2" borderId="19" xfId="0" applyFont="1" applyFill="1" applyBorder="1" applyAlignment="1">
      <alignment horizontal="center" vertical="center" wrapText="1"/>
    </xf>
    <xf numFmtId="179" fontId="8" fillId="2" borderId="18" xfId="0" applyNumberFormat="1" applyFont="1" applyFill="1" applyBorder="1">
      <alignment vertical="center"/>
    </xf>
    <xf numFmtId="0" fontId="8" fillId="2" borderId="2" xfId="0" applyFont="1" applyFill="1" applyBorder="1" applyAlignment="1">
      <alignment horizontal="center" vertical="center"/>
    </xf>
    <xf numFmtId="177" fontId="8" fillId="2" borderId="2" xfId="0" applyNumberFormat="1" applyFont="1" applyFill="1" applyBorder="1" applyAlignment="1">
      <alignment horizontal="right" vertical="center"/>
    </xf>
    <xf numFmtId="56" fontId="15" fillId="2" borderId="18" xfId="0" applyNumberFormat="1" applyFont="1" applyFill="1" applyBorder="1">
      <alignment vertical="center"/>
    </xf>
    <xf numFmtId="0" fontId="15" fillId="2" borderId="18" xfId="0" applyFont="1" applyFill="1" applyBorder="1" applyAlignment="1">
      <alignment vertical="center" wrapText="1"/>
    </xf>
    <xf numFmtId="0" fontId="8" fillId="2" borderId="18" xfId="0" applyFont="1" applyFill="1" applyBorder="1" applyAlignment="1">
      <alignment horizontal="center" vertical="center"/>
    </xf>
    <xf numFmtId="0" fontId="8" fillId="4" borderId="2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5" xfId="0" applyFont="1" applyFill="1" applyBorder="1" applyAlignment="1">
      <alignment horizontal="left" vertical="center"/>
    </xf>
    <xf numFmtId="0" fontId="8" fillId="2" borderId="18" xfId="0" applyFont="1" applyFill="1" applyBorder="1" applyAlignment="1">
      <alignment horizontal="left" vertical="center"/>
    </xf>
    <xf numFmtId="0" fontId="13" fillId="2" borderId="0" xfId="0" applyFont="1" applyFill="1" applyAlignment="1">
      <alignment horizontal="left" vertical="center"/>
    </xf>
    <xf numFmtId="0" fontId="8" fillId="2" borderId="6" xfId="0" applyFont="1" applyFill="1" applyBorder="1" applyAlignment="1">
      <alignment horizontal="left" vertical="center"/>
    </xf>
    <xf numFmtId="0" fontId="8" fillId="2" borderId="19" xfId="0" applyFont="1" applyFill="1" applyBorder="1" applyAlignment="1">
      <alignment horizontal="left" vertical="center"/>
    </xf>
    <xf numFmtId="0" fontId="8" fillId="2" borderId="0" xfId="0" applyFont="1" applyFill="1" applyBorder="1" applyAlignment="1">
      <alignment horizontal="left" vertical="center"/>
    </xf>
    <xf numFmtId="0" fontId="3" fillId="5" borderId="7"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1" xfId="0" applyFont="1" applyFill="1" applyBorder="1" applyAlignment="1">
      <alignment horizontal="left" vertical="center"/>
    </xf>
    <xf numFmtId="0" fontId="8" fillId="2" borderId="13" xfId="0" applyFont="1" applyFill="1" applyBorder="1" applyAlignment="1">
      <alignment horizontal="left" vertical="center"/>
    </xf>
    <xf numFmtId="0" fontId="8" fillId="2" borderId="20" xfId="0" applyFont="1" applyFill="1" applyBorder="1" applyAlignment="1">
      <alignment horizontal="left" vertical="center"/>
    </xf>
    <xf numFmtId="0" fontId="8" fillId="2" borderId="5" xfId="0" applyFont="1" applyFill="1" applyBorder="1">
      <alignment vertical="center"/>
    </xf>
    <xf numFmtId="0" fontId="8" fillId="2" borderId="19" xfId="0" applyFont="1" applyFill="1" applyBorder="1">
      <alignment vertical="center"/>
    </xf>
    <xf numFmtId="0" fontId="8" fillId="2" borderId="6" xfId="0" applyFont="1" applyFill="1" applyBorder="1">
      <alignment vertical="center"/>
    </xf>
    <xf numFmtId="0" fontId="8" fillId="2" borderId="18" xfId="0" applyFont="1" applyFill="1" applyBorder="1">
      <alignment vertical="center"/>
    </xf>
    <xf numFmtId="177" fontId="7" fillId="2" borderId="18" xfId="0" applyNumberFormat="1" applyFont="1" applyFill="1" applyBorder="1">
      <alignment vertical="center"/>
    </xf>
    <xf numFmtId="0" fontId="7" fillId="2" borderId="19" xfId="0" applyFont="1" applyFill="1" applyBorder="1" applyAlignment="1">
      <alignment horizontal="center" vertical="center"/>
    </xf>
    <xf numFmtId="0" fontId="8" fillId="2" borderId="5" xfId="0" applyFont="1" applyFill="1" applyBorder="1" applyAlignment="1">
      <alignment horizontal="center" vertical="top"/>
    </xf>
    <xf numFmtId="0" fontId="8" fillId="2" borderId="2" xfId="0" applyFont="1" applyFill="1" applyBorder="1" applyAlignment="1">
      <alignment horizontal="center" vertical="center"/>
    </xf>
    <xf numFmtId="0" fontId="8" fillId="2" borderId="6" xfId="0" applyFont="1" applyFill="1" applyBorder="1" applyAlignment="1">
      <alignment horizontal="center" vertical="top"/>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3" xfId="0" applyFont="1" applyFill="1" applyBorder="1" applyAlignment="1">
      <alignment horizontal="center" vertical="top"/>
    </xf>
    <xf numFmtId="185" fontId="8" fillId="2" borderId="2" xfId="0" applyNumberFormat="1" applyFont="1" applyFill="1" applyBorder="1" applyAlignment="1">
      <alignment horizontal="right" vertical="center"/>
    </xf>
    <xf numFmtId="177" fontId="3" fillId="5" borderId="7" xfId="0" applyNumberFormat="1" applyFont="1" applyFill="1" applyBorder="1" applyAlignment="1">
      <alignment horizontal="right" vertical="center"/>
    </xf>
    <xf numFmtId="0" fontId="3" fillId="5" borderId="7" xfId="1" applyNumberFormat="1" applyFont="1" applyFill="1" applyBorder="1" applyAlignment="1">
      <alignment horizontal="right" vertical="center"/>
    </xf>
    <xf numFmtId="0" fontId="8" fillId="2" borderId="5" xfId="0" applyFont="1" applyFill="1" applyBorder="1" applyAlignment="1">
      <alignment horizontal="center" vertical="top"/>
    </xf>
    <xf numFmtId="0" fontId="8" fillId="2" borderId="19" xfId="0" applyFont="1" applyFill="1" applyBorder="1" applyAlignment="1">
      <alignment horizontal="center" vertical="top"/>
    </xf>
    <xf numFmtId="0" fontId="8" fillId="2" borderId="2"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vertical="center" wrapText="1"/>
    </xf>
    <xf numFmtId="0" fontId="8" fillId="2" borderId="1" xfId="0" applyFont="1" applyFill="1" applyBorder="1" applyAlignment="1">
      <alignment vertical="top"/>
    </xf>
    <xf numFmtId="0" fontId="8" fillId="2" borderId="11" xfId="0" applyFont="1" applyFill="1" applyBorder="1" applyAlignment="1">
      <alignment vertical="top"/>
    </xf>
    <xf numFmtId="0" fontId="8" fillId="2" borderId="18" xfId="0" applyFont="1" applyFill="1" applyBorder="1" applyAlignment="1">
      <alignment horizontal="center" vertical="top"/>
    </xf>
    <xf numFmtId="0" fontId="8" fillId="2" borderId="4" xfId="0" applyFont="1" applyFill="1" applyBorder="1" applyAlignment="1">
      <alignment vertical="top"/>
    </xf>
    <xf numFmtId="0" fontId="8" fillId="2" borderId="19" xfId="0" applyFont="1" applyFill="1" applyBorder="1" applyAlignment="1">
      <alignment horizontal="right" vertical="center"/>
    </xf>
    <xf numFmtId="0" fontId="8" fillId="2" borderId="10" xfId="0" applyFont="1" applyFill="1" applyBorder="1" applyAlignment="1">
      <alignment horizontal="right" vertical="center"/>
    </xf>
    <xf numFmtId="0" fontId="8" fillId="2" borderId="10" xfId="0" applyFont="1" applyFill="1" applyBorder="1" applyAlignment="1">
      <alignment vertical="top"/>
    </xf>
    <xf numFmtId="0" fontId="8" fillId="2" borderId="19" xfId="0" applyFont="1" applyFill="1" applyBorder="1" applyAlignment="1">
      <alignment vertical="top"/>
    </xf>
    <xf numFmtId="0" fontId="8" fillId="2" borderId="20" xfId="0" applyFont="1" applyFill="1" applyBorder="1" applyAlignment="1">
      <alignment vertical="top"/>
    </xf>
    <xf numFmtId="177" fontId="8" fillId="0" borderId="18" xfId="0" applyNumberFormat="1" applyFont="1" applyFill="1" applyBorder="1">
      <alignment vertical="center"/>
    </xf>
    <xf numFmtId="177" fontId="8" fillId="2" borderId="18" xfId="0" applyNumberFormat="1" applyFont="1" applyFill="1" applyBorder="1" applyAlignment="1">
      <alignment horizontal="right" vertical="center"/>
    </xf>
    <xf numFmtId="0" fontId="8" fillId="2" borderId="10"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6" xfId="0" applyFont="1" applyFill="1" applyBorder="1" applyAlignment="1">
      <alignment horizontal="left" vertical="center"/>
    </xf>
    <xf numFmtId="188" fontId="8" fillId="2" borderId="2" xfId="1" applyNumberFormat="1" applyFont="1" applyFill="1" applyBorder="1">
      <alignment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top"/>
    </xf>
    <xf numFmtId="0" fontId="8" fillId="2" borderId="19" xfId="0" applyFont="1" applyFill="1" applyBorder="1" applyAlignment="1">
      <alignment horizontal="center" vertical="top"/>
    </xf>
    <xf numFmtId="0" fontId="8" fillId="2" borderId="5" xfId="0"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6" xfId="0" applyFont="1" applyFill="1" applyBorder="1" applyAlignment="1">
      <alignment horizontal="center" vertical="top"/>
    </xf>
    <xf numFmtId="0" fontId="8" fillId="2" borderId="3" xfId="0" applyFont="1" applyFill="1" applyBorder="1" applyAlignment="1">
      <alignment horizontal="center" vertical="top"/>
    </xf>
    <xf numFmtId="0" fontId="8" fillId="2" borderId="2" xfId="0" applyFont="1" applyFill="1" applyBorder="1" applyAlignment="1">
      <alignment horizontal="center" vertical="top"/>
    </xf>
    <xf numFmtId="0" fontId="8" fillId="2" borderId="20"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3" xfId="0" applyFont="1" applyFill="1" applyBorder="1" applyAlignment="1">
      <alignment horizontal="center" vertical="top" wrapText="1"/>
    </xf>
    <xf numFmtId="0" fontId="8" fillId="2" borderId="20" xfId="0" applyFont="1" applyFill="1" applyBorder="1" applyAlignment="1">
      <alignment horizontal="center" vertical="top" wrapText="1"/>
    </xf>
    <xf numFmtId="0" fontId="8" fillId="2" borderId="1" xfId="0" applyFont="1" applyFill="1" applyBorder="1" applyAlignment="1">
      <alignment horizontal="center" vertical="top"/>
    </xf>
    <xf numFmtId="0" fontId="8" fillId="2" borderId="11" xfId="0" applyFont="1" applyFill="1" applyBorder="1" applyAlignment="1">
      <alignment horizontal="center" vertical="top"/>
    </xf>
    <xf numFmtId="0" fontId="8" fillId="2" borderId="4" xfId="0" applyFont="1" applyFill="1" applyBorder="1" applyAlignment="1">
      <alignment horizontal="center" vertical="top"/>
    </xf>
    <xf numFmtId="0" fontId="8" fillId="2" borderId="1"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 xfId="0" applyFont="1" applyFill="1" applyBorder="1" applyAlignment="1">
      <alignment horizontal="center" vertical="top" wrapText="1"/>
    </xf>
    <xf numFmtId="0" fontId="8" fillId="2" borderId="11"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4" borderId="21" xfId="0" applyFont="1" applyFill="1" applyBorder="1" applyAlignment="1">
      <alignment horizontal="center" vertical="center"/>
    </xf>
    <xf numFmtId="0" fontId="8" fillId="4" borderId="23" xfId="0" applyFont="1" applyFill="1" applyBorder="1" applyAlignment="1">
      <alignment horizontal="center" vertical="top"/>
    </xf>
    <xf numFmtId="0" fontId="8" fillId="4" borderId="12" xfId="0" applyFont="1" applyFill="1" applyBorder="1" applyAlignment="1">
      <alignment horizontal="center" vertical="top"/>
    </xf>
    <xf numFmtId="0" fontId="8" fillId="4" borderId="26" xfId="0" applyFont="1" applyFill="1" applyBorder="1" applyAlignment="1">
      <alignment horizontal="center" vertical="top"/>
    </xf>
    <xf numFmtId="0" fontId="8" fillId="4" borderId="7" xfId="0" applyFont="1" applyFill="1" applyBorder="1" applyAlignment="1">
      <alignment horizontal="center" vertical="center"/>
    </xf>
    <xf numFmtId="0" fontId="8" fillId="4" borderId="7" xfId="0" applyFont="1" applyFill="1" applyBorder="1" applyAlignment="1">
      <alignment horizontal="center" vertical="top"/>
    </xf>
    <xf numFmtId="0" fontId="8" fillId="4" borderId="21" xfId="0" applyFont="1" applyFill="1" applyBorder="1" applyAlignment="1">
      <alignment horizontal="center" vertical="top"/>
    </xf>
    <xf numFmtId="0" fontId="8" fillId="4" borderId="27" xfId="0" applyFont="1" applyFill="1" applyBorder="1" applyAlignment="1">
      <alignment horizontal="center" vertical="center"/>
    </xf>
    <xf numFmtId="0" fontId="8" fillId="4" borderId="28"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7"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17" fillId="2" borderId="0" xfId="0" applyFont="1" applyFill="1">
      <alignment vertical="center"/>
    </xf>
  </cellXfs>
  <cellStyles count="3">
    <cellStyle name="パーセント" xfId="2" builtinId="5"/>
    <cellStyle name="桁区切り" xfId="1" builtinId="6"/>
    <cellStyle name="標準" xfId="0" builtinId="0"/>
  </cellStyles>
  <dxfs count="19">
    <dxf>
      <font>
        <color rgb="FFFF0000"/>
      </font>
    </dxf>
    <dxf>
      <font>
        <color rgb="FFFF0000"/>
      </font>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3</xdr:row>
      <xdr:rowOff>0</xdr:rowOff>
    </xdr:from>
    <xdr:to>
      <xdr:col>6</xdr:col>
      <xdr:colOff>648975</xdr:colOff>
      <xdr:row>26</xdr:row>
      <xdr:rowOff>53807</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14375"/>
          <a:ext cx="5040000" cy="55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1</xdr:rowOff>
    </xdr:from>
    <xdr:to>
      <xdr:col>15</xdr:col>
      <xdr:colOff>633600</xdr:colOff>
      <xdr:row>26</xdr:row>
      <xdr:rowOff>108703</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24450" y="714376"/>
          <a:ext cx="6120000" cy="5585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14008</xdr:colOff>
      <xdr:row>53</xdr:row>
      <xdr:rowOff>11206</xdr:rowOff>
    </xdr:from>
    <xdr:to>
      <xdr:col>4</xdr:col>
      <xdr:colOff>613812</xdr:colOff>
      <xdr:row>68</xdr:row>
      <xdr:rowOff>115980</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684" y="12416118"/>
          <a:ext cx="6124304" cy="3298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77</xdr:row>
      <xdr:rowOff>0</xdr:rowOff>
    </xdr:from>
    <xdr:to>
      <xdr:col>4</xdr:col>
      <xdr:colOff>387164</xdr:colOff>
      <xdr:row>97</xdr:row>
      <xdr:rowOff>142418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42876" y="9801225"/>
          <a:ext cx="5924549" cy="4333419"/>
        </a:xfrm>
        <a:prstGeom prst="rect">
          <a:avLst/>
        </a:prstGeom>
        <a:ln>
          <a:solidFill>
            <a:schemeClr val="tx1"/>
          </a:solidFill>
        </a:ln>
      </xdr:spPr>
    </xdr:pic>
    <xdr:clientData/>
  </xdr:twoCellAnchor>
  <xdr:twoCellAnchor editAs="oneCell">
    <xdr:from>
      <xdr:col>1</xdr:col>
      <xdr:colOff>0</xdr:colOff>
      <xdr:row>100</xdr:row>
      <xdr:rowOff>0</xdr:rowOff>
    </xdr:from>
    <xdr:to>
      <xdr:col>4</xdr:col>
      <xdr:colOff>380107</xdr:colOff>
      <xdr:row>123</xdr:row>
      <xdr:rowOff>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2875" y="14620875"/>
          <a:ext cx="5917493" cy="4819650"/>
        </a:xfrm>
        <a:prstGeom prst="rect">
          <a:avLst/>
        </a:prstGeom>
        <a:ln>
          <a:solidFill>
            <a:schemeClr val="tx1"/>
          </a:solidFill>
        </a:ln>
      </xdr:spPr>
    </xdr:pic>
    <xdr:clientData/>
  </xdr:twoCellAnchor>
  <xdr:twoCellAnchor editAs="oneCell">
    <xdr:from>
      <xdr:col>1</xdr:col>
      <xdr:colOff>22413</xdr:colOff>
      <xdr:row>70</xdr:row>
      <xdr:rowOff>201707</xdr:rowOff>
    </xdr:from>
    <xdr:to>
      <xdr:col>4</xdr:col>
      <xdr:colOff>56031</xdr:colOff>
      <xdr:row>75</xdr:row>
      <xdr:rowOff>2329</xdr:rowOff>
    </xdr:to>
    <xdr:pic>
      <xdr:nvPicPr>
        <xdr:cNvPr id="10" name="図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89" y="16226119"/>
          <a:ext cx="5558118" cy="86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
  <sheetViews>
    <sheetView tabSelected="1" zoomScaleNormal="100" workbookViewId="0"/>
  </sheetViews>
  <sheetFormatPr defaultRowHeight="18.75" x14ac:dyDescent="0.15"/>
  <cols>
    <col min="1" max="1" width="13.25" style="2" bestFit="1" customWidth="1"/>
    <col min="2" max="16384" width="9" style="2"/>
  </cols>
  <sheetData>
    <row r="1" spans="1:8" x14ac:dyDescent="0.15">
      <c r="A1" s="1" t="s">
        <v>214</v>
      </c>
      <c r="B1" s="1" t="s">
        <v>526</v>
      </c>
      <c r="C1" s="3"/>
      <c r="D1" s="3"/>
      <c r="E1" s="3"/>
      <c r="F1" s="3"/>
      <c r="G1" s="3"/>
      <c r="H1" s="3"/>
    </row>
    <row r="2" spans="1:8" x14ac:dyDescent="0.15">
      <c r="A2" s="3"/>
      <c r="B2" s="3"/>
      <c r="C2" s="3"/>
      <c r="D2" s="3"/>
      <c r="E2" s="3"/>
      <c r="F2" s="3"/>
      <c r="G2" s="3"/>
      <c r="H2" s="3"/>
    </row>
    <row r="3" spans="1:8" x14ac:dyDescent="0.15">
      <c r="A3" s="1" t="s">
        <v>284</v>
      </c>
      <c r="B3" s="3"/>
      <c r="C3" s="3"/>
      <c r="D3" s="3"/>
      <c r="E3" s="3"/>
      <c r="F3" s="3"/>
      <c r="G3" s="3"/>
      <c r="H3" s="1" t="s">
        <v>285</v>
      </c>
    </row>
  </sheetData>
  <sheetProtection sheet="1" objects="1" scenario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B4:S373"/>
  <sheetViews>
    <sheetView zoomScaleNormal="100" workbookViewId="0">
      <pane ySplit="4" topLeftCell="A5" activePane="bottomLeft" state="frozen"/>
      <selection pane="bottomLeft" activeCell="A5" sqref="A5"/>
    </sheetView>
  </sheetViews>
  <sheetFormatPr defaultRowHeight="16.5" x14ac:dyDescent="0.15"/>
  <cols>
    <col min="1" max="1" width="1.875" style="7" customWidth="1"/>
    <col min="2" max="2" width="46.875" style="7" customWidth="1"/>
    <col min="3" max="3" width="12.375" style="7" bestFit="1" customWidth="1"/>
    <col min="4" max="4" width="13.25" style="7" customWidth="1"/>
    <col min="5" max="5" width="9" style="7"/>
    <col min="6" max="6" width="48.625" style="7" bestFit="1" customWidth="1"/>
    <col min="7" max="7" width="15" style="7" bestFit="1" customWidth="1"/>
    <col min="8" max="8" width="10.125" style="7" customWidth="1"/>
    <col min="9" max="11" width="11.25" style="7" bestFit="1" customWidth="1"/>
    <col min="12" max="12" width="23.5" style="7" customWidth="1"/>
    <col min="13" max="14" width="9" style="7"/>
    <col min="15" max="17" width="11.25" style="7" bestFit="1" customWidth="1"/>
    <col min="18" max="18" width="23.5" style="7" customWidth="1"/>
    <col min="19" max="19" width="12.125" style="7" customWidth="1"/>
    <col min="20" max="16384" width="9" style="7"/>
  </cols>
  <sheetData>
    <row r="4" spans="2:19" x14ac:dyDescent="0.15">
      <c r="B4" s="33" t="s">
        <v>221</v>
      </c>
      <c r="C4" s="33"/>
      <c r="H4" s="33" t="s">
        <v>222</v>
      </c>
      <c r="N4" s="33" t="s">
        <v>223</v>
      </c>
    </row>
    <row r="5" spans="2:19" ht="33.75" thickBot="1" x14ac:dyDescent="0.2">
      <c r="B5" s="17" t="s">
        <v>62</v>
      </c>
      <c r="C5" s="137" t="s">
        <v>377</v>
      </c>
      <c r="D5" s="17" t="s">
        <v>3</v>
      </c>
      <c r="E5" s="17" t="s">
        <v>4</v>
      </c>
      <c r="F5" s="11"/>
      <c r="G5" s="34"/>
      <c r="H5" s="31" t="s">
        <v>111</v>
      </c>
      <c r="I5" s="41" t="s">
        <v>16</v>
      </c>
      <c r="J5" s="17" t="s">
        <v>67</v>
      </c>
      <c r="K5" s="17" t="s">
        <v>72</v>
      </c>
      <c r="L5" s="35" t="s">
        <v>179</v>
      </c>
      <c r="N5" s="31" t="s">
        <v>111</v>
      </c>
      <c r="O5" s="41" t="s">
        <v>16</v>
      </c>
      <c r="P5" s="17" t="s">
        <v>67</v>
      </c>
      <c r="Q5" s="17" t="s">
        <v>72</v>
      </c>
      <c r="R5" s="35" t="s">
        <v>179</v>
      </c>
      <c r="S5" s="17" t="s">
        <v>196</v>
      </c>
    </row>
    <row r="6" spans="2:19" ht="18.75" thickBot="1" x14ac:dyDescent="0.2">
      <c r="B6" s="151" t="s">
        <v>257</v>
      </c>
      <c r="C6" s="193"/>
      <c r="D6" s="36" t="s">
        <v>20</v>
      </c>
      <c r="E6" s="37" t="s">
        <v>20</v>
      </c>
      <c r="F6" s="38" t="s">
        <v>330</v>
      </c>
      <c r="H6" s="14" t="s">
        <v>2</v>
      </c>
      <c r="I6" s="16" t="s">
        <v>69</v>
      </c>
      <c r="J6" s="16" t="s">
        <v>70</v>
      </c>
      <c r="K6" s="16" t="s">
        <v>71</v>
      </c>
      <c r="L6" s="17">
        <v>5.4</v>
      </c>
      <c r="N6" s="14" t="s">
        <v>2</v>
      </c>
      <c r="O6" s="16" t="s">
        <v>69</v>
      </c>
      <c r="P6" s="16" t="s">
        <v>70</v>
      </c>
      <c r="Q6" s="16" t="s">
        <v>71</v>
      </c>
      <c r="R6" s="17">
        <v>5.4</v>
      </c>
      <c r="S6" s="17" t="s">
        <v>197</v>
      </c>
    </row>
    <row r="7" spans="2:19" ht="18.75" thickBot="1" x14ac:dyDescent="0.2">
      <c r="B7" s="153" t="s">
        <v>258</v>
      </c>
      <c r="C7" s="193"/>
      <c r="D7" s="36" t="s">
        <v>76</v>
      </c>
      <c r="E7" s="36" t="s">
        <v>76</v>
      </c>
      <c r="F7" s="39" t="s">
        <v>455</v>
      </c>
      <c r="H7" s="40" t="s">
        <v>3</v>
      </c>
      <c r="I7" s="19" t="s">
        <v>175</v>
      </c>
      <c r="J7" s="19" t="s">
        <v>176</v>
      </c>
      <c r="K7" s="19" t="s">
        <v>177</v>
      </c>
      <c r="L7" s="19" t="s">
        <v>178</v>
      </c>
      <c r="N7" s="40" t="s">
        <v>3</v>
      </c>
      <c r="O7" s="19" t="s">
        <v>75</v>
      </c>
      <c r="P7" s="19" t="s">
        <v>193</v>
      </c>
      <c r="Q7" s="19" t="s">
        <v>203</v>
      </c>
      <c r="R7" s="19" t="s">
        <v>204</v>
      </c>
      <c r="S7" s="17" t="s">
        <v>263</v>
      </c>
    </row>
    <row r="8" spans="2:19" ht="17.25" thickBot="1" x14ac:dyDescent="0.2">
      <c r="B8" s="151" t="s">
        <v>81</v>
      </c>
      <c r="C8" s="193"/>
      <c r="D8" s="36" t="s">
        <v>20</v>
      </c>
      <c r="E8" s="36" t="s">
        <v>20</v>
      </c>
      <c r="F8" s="38" t="s">
        <v>527</v>
      </c>
      <c r="H8" s="31" t="s">
        <v>4</v>
      </c>
      <c r="I8" s="41" t="s">
        <v>173</v>
      </c>
      <c r="J8" s="41" t="s">
        <v>174</v>
      </c>
      <c r="K8" s="41" t="s">
        <v>174</v>
      </c>
      <c r="L8" s="41" t="s">
        <v>174</v>
      </c>
      <c r="N8" s="31" t="s">
        <v>4</v>
      </c>
      <c r="O8" s="41" t="s">
        <v>194</v>
      </c>
      <c r="P8" s="41" t="s">
        <v>195</v>
      </c>
      <c r="Q8" s="41" t="s">
        <v>195</v>
      </c>
      <c r="R8" s="41" t="s">
        <v>195</v>
      </c>
      <c r="S8" s="41" t="s">
        <v>195</v>
      </c>
    </row>
    <row r="9" spans="2:19" ht="17.25" thickBot="1" x14ac:dyDescent="0.2">
      <c r="B9" s="151" t="s">
        <v>208</v>
      </c>
      <c r="C9" s="193"/>
      <c r="D9" s="83" t="s">
        <v>20</v>
      </c>
      <c r="E9" s="83" t="s">
        <v>20</v>
      </c>
      <c r="F9" s="38" t="s">
        <v>210</v>
      </c>
      <c r="H9" s="42">
        <v>41640</v>
      </c>
      <c r="I9" s="92">
        <f>計算過程!B7</f>
        <v>0.20191632146990737</v>
      </c>
      <c r="J9" s="92">
        <f>計算過程!C7</f>
        <v>0</v>
      </c>
      <c r="K9" s="92">
        <f>計算過程!D7</f>
        <v>77.40443296926702</v>
      </c>
      <c r="L9" s="92">
        <f>計算過程!E7</f>
        <v>0</v>
      </c>
      <c r="N9" s="20"/>
      <c r="O9" s="195">
        <f>SUM(I9:I373)</f>
        <v>57.477992492476922</v>
      </c>
      <c r="P9" s="195">
        <f>SUM(J9:J373)</f>
        <v>0</v>
      </c>
      <c r="Q9" s="195">
        <f>SUM(K9:K373)</f>
        <v>11148.983346557052</v>
      </c>
      <c r="R9" s="195">
        <f>SUM(L9:L373)</f>
        <v>0</v>
      </c>
      <c r="S9" s="195">
        <f>O9*9.76+P9+Q9+R9</f>
        <v>11709.968553283627</v>
      </c>
    </row>
    <row r="10" spans="2:19" x14ac:dyDescent="0.15">
      <c r="B10" s="130"/>
      <c r="H10" s="42">
        <v>41641</v>
      </c>
      <c r="I10" s="92">
        <f>計算過程!B8</f>
        <v>0.18468832291666665</v>
      </c>
      <c r="J10" s="92">
        <f>計算過程!C8</f>
        <v>0</v>
      </c>
      <c r="K10" s="92">
        <f>計算過程!D8</f>
        <v>45.508756265806106</v>
      </c>
      <c r="L10" s="92">
        <f>計算過程!E8</f>
        <v>0</v>
      </c>
    </row>
    <row r="11" spans="2:19" ht="17.25" thickBot="1" x14ac:dyDescent="0.2">
      <c r="B11" s="145" t="s">
        <v>308</v>
      </c>
      <c r="C11" s="43"/>
      <c r="H11" s="42">
        <v>41642</v>
      </c>
      <c r="I11" s="92">
        <f>計算過程!B9</f>
        <v>0.12216244212962961</v>
      </c>
      <c r="J11" s="92">
        <f>計算過程!C9</f>
        <v>0</v>
      </c>
      <c r="K11" s="92">
        <f>計算過程!D9</f>
        <v>27.145511889088041</v>
      </c>
      <c r="L11" s="92">
        <f>計算過程!E9</f>
        <v>0</v>
      </c>
    </row>
    <row r="12" spans="2:19" ht="17.25" thickBot="1" x14ac:dyDescent="0.2">
      <c r="B12" s="151" t="s">
        <v>299</v>
      </c>
      <c r="C12" s="193"/>
      <c r="D12" s="99" t="s">
        <v>20</v>
      </c>
      <c r="E12" s="100" t="s">
        <v>20</v>
      </c>
      <c r="F12" s="38" t="s">
        <v>292</v>
      </c>
      <c r="H12" s="42">
        <v>41643</v>
      </c>
      <c r="I12" s="92">
        <f>計算過程!B10</f>
        <v>0.18309411371527778</v>
      </c>
      <c r="J12" s="92">
        <f>計算過程!C10</f>
        <v>0</v>
      </c>
      <c r="K12" s="92">
        <f>計算過程!D10</f>
        <v>44.650931249749512</v>
      </c>
      <c r="L12" s="92">
        <f>計算過程!E10</f>
        <v>0</v>
      </c>
    </row>
    <row r="13" spans="2:19" ht="17.25" thickBot="1" x14ac:dyDescent="0.2">
      <c r="B13" s="194" t="s">
        <v>298</v>
      </c>
      <c r="C13" s="193"/>
      <c r="D13" s="133" t="s">
        <v>363</v>
      </c>
      <c r="E13" s="37" t="s">
        <v>20</v>
      </c>
      <c r="F13" s="103">
        <v>0.70399999999999996</v>
      </c>
      <c r="H13" s="42">
        <v>41644</v>
      </c>
      <c r="I13" s="92">
        <f>計算過程!B11</f>
        <v>0.18473554195601852</v>
      </c>
      <c r="J13" s="92">
        <f>計算過程!C11</f>
        <v>0</v>
      </c>
      <c r="K13" s="92">
        <f>計算過程!D11</f>
        <v>44.243891816315418</v>
      </c>
      <c r="L13" s="92">
        <f>計算過程!E11</f>
        <v>0</v>
      </c>
    </row>
    <row r="14" spans="2:19" ht="17.25" thickBot="1" x14ac:dyDescent="0.2">
      <c r="B14" s="151" t="s">
        <v>296</v>
      </c>
      <c r="C14" s="193"/>
      <c r="D14" s="133" t="s">
        <v>27</v>
      </c>
      <c r="E14" s="102" t="s">
        <v>20</v>
      </c>
      <c r="F14" s="110">
        <v>0.83599999999999997</v>
      </c>
      <c r="H14" s="42">
        <v>41645</v>
      </c>
      <c r="I14" s="92">
        <f>計算過程!B12</f>
        <v>0.18644995630787037</v>
      </c>
      <c r="J14" s="92">
        <f>計算過程!C12</f>
        <v>0</v>
      </c>
      <c r="K14" s="92">
        <f>計算過程!D12</f>
        <v>44.332936647182322</v>
      </c>
      <c r="L14" s="92">
        <f>計算過程!E12</f>
        <v>0</v>
      </c>
    </row>
    <row r="15" spans="2:19" x14ac:dyDescent="0.15">
      <c r="B15" s="130"/>
      <c r="F15" s="8"/>
      <c r="H15" s="42">
        <v>41646</v>
      </c>
      <c r="I15" s="92">
        <f>計算過程!B13</f>
        <v>0.18345970023148145</v>
      </c>
      <c r="J15" s="92">
        <f>計算過程!C13</f>
        <v>0</v>
      </c>
      <c r="K15" s="92">
        <f>計算過程!D13</f>
        <v>59.511639302849034</v>
      </c>
      <c r="L15" s="92">
        <f>計算過程!E13</f>
        <v>0</v>
      </c>
    </row>
    <row r="16" spans="2:19" ht="17.25" thickBot="1" x14ac:dyDescent="0.2">
      <c r="B16" s="145" t="s">
        <v>288</v>
      </c>
      <c r="C16" s="43"/>
      <c r="F16" s="8"/>
      <c r="H16" s="42">
        <v>41647</v>
      </c>
      <c r="I16" s="92">
        <f>計算過程!B14</f>
        <v>0.10124074074074073</v>
      </c>
      <c r="J16" s="92">
        <f>計算過程!C14</f>
        <v>0</v>
      </c>
      <c r="K16" s="92">
        <f>計算過程!D14</f>
        <v>10.752613744376939</v>
      </c>
      <c r="L16" s="92">
        <f>計算過程!E14</f>
        <v>0</v>
      </c>
    </row>
    <row r="17" spans="2:12" ht="17.25" thickBot="1" x14ac:dyDescent="0.2">
      <c r="B17" s="151" t="s">
        <v>299</v>
      </c>
      <c r="C17" s="193"/>
      <c r="D17" s="98" t="s">
        <v>20</v>
      </c>
      <c r="E17" s="100" t="s">
        <v>20</v>
      </c>
      <c r="F17" s="38" t="s">
        <v>292</v>
      </c>
      <c r="H17" s="42">
        <v>41648</v>
      </c>
      <c r="I17" s="92">
        <f>計算過程!B15</f>
        <v>0.18151045978009261</v>
      </c>
      <c r="J17" s="92">
        <f>計算過程!C15</f>
        <v>0</v>
      </c>
      <c r="K17" s="92">
        <f>計算過程!D15</f>
        <v>42.775495997677488</v>
      </c>
      <c r="L17" s="92">
        <f>計算過程!E15</f>
        <v>0</v>
      </c>
    </row>
    <row r="18" spans="2:12" ht="17.25" thickBot="1" x14ac:dyDescent="0.2">
      <c r="B18" s="151" t="s">
        <v>297</v>
      </c>
      <c r="C18" s="193"/>
      <c r="D18" s="133" t="s">
        <v>363</v>
      </c>
      <c r="E18" s="37" t="s">
        <v>20</v>
      </c>
      <c r="F18" s="110">
        <v>0.77900000000000003</v>
      </c>
      <c r="H18" s="42">
        <v>41649</v>
      </c>
      <c r="I18" s="92">
        <f>計算過程!B16</f>
        <v>0.12084872685185184</v>
      </c>
      <c r="J18" s="92">
        <f>計算過程!C16</f>
        <v>0</v>
      </c>
      <c r="K18" s="92">
        <f>計算過程!D16</f>
        <v>25.323242418808217</v>
      </c>
      <c r="L18" s="92">
        <f>計算過程!E16</f>
        <v>0</v>
      </c>
    </row>
    <row r="19" spans="2:12" ht="17.25" thickBot="1" x14ac:dyDescent="0.2">
      <c r="B19" s="151" t="s">
        <v>296</v>
      </c>
      <c r="C19" s="193"/>
      <c r="D19" s="133" t="s">
        <v>27</v>
      </c>
      <c r="E19" s="37" t="s">
        <v>20</v>
      </c>
      <c r="F19" s="110">
        <v>0.81299999999999994</v>
      </c>
      <c r="H19" s="42">
        <v>41650</v>
      </c>
      <c r="I19" s="92">
        <f>計算過程!B17</f>
        <v>0.18530124276620369</v>
      </c>
      <c r="J19" s="92">
        <f>計算過程!C17</f>
        <v>0</v>
      </c>
      <c r="K19" s="92">
        <f>計算過程!D17</f>
        <v>57.032727965291642</v>
      </c>
      <c r="L19" s="92">
        <f>計算過程!E17</f>
        <v>0</v>
      </c>
    </row>
    <row r="20" spans="2:12" x14ac:dyDescent="0.15">
      <c r="B20" s="130"/>
      <c r="F20" s="8"/>
      <c r="H20" s="42">
        <v>41651</v>
      </c>
      <c r="I20" s="92">
        <f>計算過程!B18</f>
        <v>0.12168101851851851</v>
      </c>
      <c r="J20" s="92">
        <f>計算過程!C18</f>
        <v>0</v>
      </c>
      <c r="K20" s="92">
        <f>計算過程!D18</f>
        <v>25.383470572567663</v>
      </c>
      <c r="L20" s="92">
        <f>計算過程!E18</f>
        <v>0</v>
      </c>
    </row>
    <row r="21" spans="2:12" ht="17.25" thickBot="1" x14ac:dyDescent="0.2">
      <c r="B21" s="145" t="s">
        <v>456</v>
      </c>
      <c r="C21" s="43"/>
      <c r="F21" s="8"/>
      <c r="H21" s="42">
        <v>41652</v>
      </c>
      <c r="I21" s="92">
        <f>計算過程!B19</f>
        <v>0.18693667563657407</v>
      </c>
      <c r="J21" s="92">
        <f>計算過程!C19</f>
        <v>0</v>
      </c>
      <c r="K21" s="92">
        <f>計算過程!D19</f>
        <v>42.94841258671795</v>
      </c>
      <c r="L21" s="92">
        <f>計算過程!E19</f>
        <v>0</v>
      </c>
    </row>
    <row r="22" spans="2:12" ht="19.5" customHeight="1" thickBot="1" x14ac:dyDescent="0.2">
      <c r="B22" s="151" t="s">
        <v>299</v>
      </c>
      <c r="C22" s="193"/>
      <c r="D22" s="99" t="s">
        <v>20</v>
      </c>
      <c r="E22" s="100" t="s">
        <v>20</v>
      </c>
      <c r="F22" s="38" t="s">
        <v>359</v>
      </c>
      <c r="H22" s="42">
        <v>41653</v>
      </c>
      <c r="I22" s="92">
        <f>計算過程!B20</f>
        <v>0.18666333043981481</v>
      </c>
      <c r="J22" s="92">
        <f>計算過程!C20</f>
        <v>0</v>
      </c>
      <c r="K22" s="92">
        <f>計算過程!D20</f>
        <v>57.817289783506993</v>
      </c>
      <c r="L22" s="92">
        <f>計算過程!E20</f>
        <v>0</v>
      </c>
    </row>
    <row r="23" spans="2:12" ht="17.25" thickBot="1" x14ac:dyDescent="0.2">
      <c r="B23" s="151" t="s">
        <v>361</v>
      </c>
      <c r="C23" s="193"/>
      <c r="D23" s="133" t="s">
        <v>27</v>
      </c>
      <c r="E23" s="100" t="s">
        <v>20</v>
      </c>
      <c r="F23" s="109">
        <v>3.6</v>
      </c>
      <c r="H23" s="42">
        <v>41654</v>
      </c>
      <c r="I23" s="92">
        <f>計算過程!B21</f>
        <v>0.20428090567129628</v>
      </c>
      <c r="J23" s="92">
        <f>計算過程!C21</f>
        <v>0</v>
      </c>
      <c r="K23" s="92">
        <f>計算過程!D21</f>
        <v>73.399389368986931</v>
      </c>
      <c r="L23" s="92">
        <f>計算過程!E21</f>
        <v>0</v>
      </c>
    </row>
    <row r="24" spans="2:12" ht="17.25" thickBot="1" x14ac:dyDescent="0.2">
      <c r="B24" s="153" t="s">
        <v>362</v>
      </c>
      <c r="C24" s="193"/>
      <c r="D24" s="55" t="s">
        <v>212</v>
      </c>
      <c r="E24" s="83" t="s">
        <v>20</v>
      </c>
      <c r="F24" s="108">
        <v>4</v>
      </c>
      <c r="H24" s="42">
        <v>41655</v>
      </c>
      <c r="I24" s="92">
        <f>計算過程!B22</f>
        <v>0.1859051212384259</v>
      </c>
      <c r="J24" s="92">
        <f>計算過程!C22</f>
        <v>0</v>
      </c>
      <c r="K24" s="92">
        <f>計算過程!D22</f>
        <v>43.633153937520547</v>
      </c>
      <c r="L24" s="92">
        <f>計算過程!E22</f>
        <v>0</v>
      </c>
    </row>
    <row r="25" spans="2:12" x14ac:dyDescent="0.15">
      <c r="B25" s="148"/>
      <c r="C25" s="13"/>
      <c r="D25" s="13"/>
      <c r="E25" s="13"/>
      <c r="F25" s="3"/>
      <c r="H25" s="42">
        <v>41656</v>
      </c>
      <c r="I25" s="92">
        <f>計算過程!B23</f>
        <v>0.12236915509259259</v>
      </c>
      <c r="J25" s="92">
        <f>計算過程!C23</f>
        <v>0</v>
      </c>
      <c r="K25" s="92">
        <f>計算過程!D23</f>
        <v>26.027985777824956</v>
      </c>
      <c r="L25" s="92">
        <f>計算過程!E23</f>
        <v>0</v>
      </c>
    </row>
    <row r="26" spans="2:12" ht="17.25" thickBot="1" x14ac:dyDescent="0.2">
      <c r="B26" s="145" t="s">
        <v>375</v>
      </c>
      <c r="C26" s="43"/>
      <c r="D26" s="13"/>
      <c r="E26" s="13"/>
      <c r="F26" s="3"/>
      <c r="H26" s="42">
        <v>41657</v>
      </c>
      <c r="I26" s="92">
        <f>計算過程!B24</f>
        <v>0.18642816290509259</v>
      </c>
      <c r="J26" s="92">
        <f>計算過程!C24</f>
        <v>0</v>
      </c>
      <c r="K26" s="92">
        <f>計算過程!D24</f>
        <v>43.916035012671308</v>
      </c>
      <c r="L26" s="92">
        <f>計算過程!E24</f>
        <v>0</v>
      </c>
    </row>
    <row r="27" spans="2:12" ht="19.5" thickBot="1" x14ac:dyDescent="0.2">
      <c r="B27" s="151" t="s">
        <v>376</v>
      </c>
      <c r="C27" s="193"/>
      <c r="D27" s="137" t="s">
        <v>394</v>
      </c>
      <c r="E27" s="100" t="s">
        <v>20</v>
      </c>
      <c r="F27" s="149" t="s">
        <v>519</v>
      </c>
      <c r="H27" s="42">
        <v>41658</v>
      </c>
      <c r="I27" s="92">
        <f>計算過程!B25</f>
        <v>0.1849316825810185</v>
      </c>
      <c r="J27" s="92">
        <f>計算過程!C25</f>
        <v>0</v>
      </c>
      <c r="K27" s="92">
        <f>計算過程!D25</f>
        <v>44.045656641957741</v>
      </c>
      <c r="L27" s="92">
        <f>計算過程!E25</f>
        <v>0</v>
      </c>
    </row>
    <row r="28" spans="2:12" ht="19.5" thickBot="1" x14ac:dyDescent="0.2">
      <c r="B28" s="151" t="s">
        <v>457</v>
      </c>
      <c r="C28" s="193"/>
      <c r="D28" s="137" t="s">
        <v>394</v>
      </c>
      <c r="E28" s="100" t="s">
        <v>20</v>
      </c>
      <c r="F28" s="149" t="s">
        <v>184</v>
      </c>
      <c r="H28" s="42">
        <v>41659</v>
      </c>
      <c r="I28" s="92">
        <f>計算過程!B26</f>
        <v>0.18538934403935187</v>
      </c>
      <c r="J28" s="92">
        <f>計算過程!C26</f>
        <v>0</v>
      </c>
      <c r="K28" s="92">
        <f>計算過程!D26</f>
        <v>44.528412887214429</v>
      </c>
      <c r="L28" s="92">
        <f>計算過程!E26</f>
        <v>0</v>
      </c>
    </row>
    <row r="29" spans="2:12" ht="19.5" thickBot="1" x14ac:dyDescent="0.2">
      <c r="B29" s="152" t="s">
        <v>400</v>
      </c>
      <c r="C29" s="84"/>
      <c r="D29" s="137" t="s">
        <v>378</v>
      </c>
      <c r="E29" s="100" t="s">
        <v>20</v>
      </c>
      <c r="F29" s="168">
        <v>0.546880863954464</v>
      </c>
      <c r="H29" s="42">
        <v>41660</v>
      </c>
      <c r="I29" s="92">
        <f>計算過程!B27</f>
        <v>0.18308194791666665</v>
      </c>
      <c r="J29" s="92">
        <f>計算過程!C27</f>
        <v>0</v>
      </c>
      <c r="K29" s="92">
        <f>計算過程!D27</f>
        <v>59.88539866841738</v>
      </c>
      <c r="L29" s="92">
        <f>計算過程!E27</f>
        <v>0</v>
      </c>
    </row>
    <row r="30" spans="2:12" ht="19.5" thickBot="1" x14ac:dyDescent="0.2">
      <c r="B30" s="153"/>
      <c r="C30" s="192"/>
      <c r="D30" s="137" t="s">
        <v>379</v>
      </c>
      <c r="E30" s="100" t="s">
        <v>20</v>
      </c>
      <c r="F30" s="168">
        <v>12.18335166929166</v>
      </c>
      <c r="H30" s="42">
        <v>41661</v>
      </c>
      <c r="I30" s="92">
        <f>計算過程!B28</f>
        <v>0.10113466435185184</v>
      </c>
      <c r="J30" s="92">
        <f>計算過程!C28</f>
        <v>0</v>
      </c>
      <c r="K30" s="92">
        <f>計算過程!D28</f>
        <v>10.830966815455472</v>
      </c>
      <c r="L30" s="92">
        <f>計算過程!E28</f>
        <v>0</v>
      </c>
    </row>
    <row r="31" spans="2:12" ht="19.5" thickBot="1" x14ac:dyDescent="0.2">
      <c r="B31" s="152" t="s">
        <v>399</v>
      </c>
      <c r="C31" s="84"/>
      <c r="D31" s="137" t="s">
        <v>380</v>
      </c>
      <c r="E31" s="100" t="s">
        <v>20</v>
      </c>
      <c r="F31" s="168">
        <v>8.3134970413935208E-4</v>
      </c>
      <c r="H31" s="45">
        <v>41662</v>
      </c>
      <c r="I31" s="92">
        <f>計算過程!B29</f>
        <v>0.18201170804398148</v>
      </c>
      <c r="J31" s="92">
        <f>計算過程!C29</f>
        <v>0</v>
      </c>
      <c r="K31" s="92">
        <f>計算過程!D29</f>
        <v>43.471911027871414</v>
      </c>
      <c r="L31" s="92">
        <f>計算過程!E29</f>
        <v>0</v>
      </c>
    </row>
    <row r="32" spans="2:12" ht="19.5" thickBot="1" x14ac:dyDescent="0.2">
      <c r="B32" s="153"/>
      <c r="C32" s="192"/>
      <c r="D32" s="137" t="s">
        <v>381</v>
      </c>
      <c r="E32" s="100" t="s">
        <v>20</v>
      </c>
      <c r="F32" s="168">
        <v>5.8802672525100394E-2</v>
      </c>
      <c r="H32" s="45">
        <v>41663</v>
      </c>
      <c r="I32" s="92">
        <f>計算過程!B30</f>
        <v>0.12075081018518519</v>
      </c>
      <c r="J32" s="92">
        <f>計算過程!C30</f>
        <v>0</v>
      </c>
      <c r="K32" s="92">
        <f>計算過程!D30</f>
        <v>25.866731712792571</v>
      </c>
      <c r="L32" s="92">
        <f>計算過程!E30</f>
        <v>0</v>
      </c>
    </row>
    <row r="33" spans="2:12" ht="19.5" thickBot="1" x14ac:dyDescent="0.2">
      <c r="B33" s="143" t="s">
        <v>398</v>
      </c>
      <c r="C33" s="144" t="s">
        <v>382</v>
      </c>
      <c r="D33" s="137" t="s">
        <v>383</v>
      </c>
      <c r="E33" s="100" t="s">
        <v>20</v>
      </c>
      <c r="F33" s="168">
        <v>2.3622125813449042</v>
      </c>
      <c r="H33" s="45">
        <v>41664</v>
      </c>
      <c r="I33" s="92">
        <f>計算過程!B31</f>
        <v>0.1840117997685185</v>
      </c>
      <c r="J33" s="92">
        <f>計算過程!C31</f>
        <v>0</v>
      </c>
      <c r="K33" s="92">
        <f>計算過程!D31</f>
        <v>57.855278226793985</v>
      </c>
      <c r="L33" s="92">
        <f>計算過程!E31</f>
        <v>0</v>
      </c>
    </row>
    <row r="34" spans="2:12" ht="19.5" thickBot="1" x14ac:dyDescent="0.2">
      <c r="B34" s="146"/>
      <c r="C34" s="144" t="s">
        <v>384</v>
      </c>
      <c r="D34" s="137" t="s">
        <v>385</v>
      </c>
      <c r="E34" s="100" t="s">
        <v>20</v>
      </c>
      <c r="F34" s="168">
        <v>3.2245593171257356</v>
      </c>
      <c r="H34" s="45">
        <v>41665</v>
      </c>
      <c r="I34" s="92">
        <f>計算過程!B32</f>
        <v>0.12144166666666666</v>
      </c>
      <c r="J34" s="92">
        <f>計算過程!C32</f>
        <v>0</v>
      </c>
      <c r="K34" s="92">
        <f>計算過程!D32</f>
        <v>25.555242682060051</v>
      </c>
      <c r="L34" s="92">
        <f>計算過程!E32</f>
        <v>0</v>
      </c>
    </row>
    <row r="35" spans="2:12" ht="19.5" thickBot="1" x14ac:dyDescent="0.2">
      <c r="B35" s="146"/>
      <c r="C35" s="144" t="s">
        <v>386</v>
      </c>
      <c r="D35" s="137" t="s">
        <v>387</v>
      </c>
      <c r="E35" s="100" t="s">
        <v>20</v>
      </c>
      <c r="F35" s="168">
        <v>4.4938788252555746</v>
      </c>
      <c r="H35" s="45">
        <v>41666</v>
      </c>
      <c r="I35" s="92">
        <f>計算過程!B33</f>
        <v>0.18590148900462961</v>
      </c>
      <c r="J35" s="92">
        <f>計算過程!C33</f>
        <v>0</v>
      </c>
      <c r="K35" s="92">
        <f>計算過程!D33</f>
        <v>42.896027987916213</v>
      </c>
      <c r="L35" s="92">
        <f>計算過程!E33</f>
        <v>0</v>
      </c>
    </row>
    <row r="36" spans="2:12" ht="19.5" thickBot="1" x14ac:dyDescent="0.2">
      <c r="B36" s="147"/>
      <c r="C36" s="144" t="s">
        <v>388</v>
      </c>
      <c r="D36" s="137" t="s">
        <v>389</v>
      </c>
      <c r="E36" s="100" t="s">
        <v>20</v>
      </c>
      <c r="F36" s="168">
        <v>6.075552358864825</v>
      </c>
      <c r="H36" s="45">
        <v>41667</v>
      </c>
      <c r="I36" s="92">
        <f>計算過程!B34</f>
        <v>0.18508330873842591</v>
      </c>
      <c r="J36" s="92">
        <f>計算過程!C34</f>
        <v>0</v>
      </c>
      <c r="K36" s="92">
        <f>計算過程!D34</f>
        <v>57.517348500741036</v>
      </c>
      <c r="L36" s="92">
        <f>計算過程!E34</f>
        <v>0</v>
      </c>
    </row>
    <row r="37" spans="2:12" ht="19.5" thickBot="1" x14ac:dyDescent="0.2">
      <c r="B37" s="151" t="s">
        <v>396</v>
      </c>
      <c r="C37" s="193"/>
      <c r="D37" s="137" t="s">
        <v>390</v>
      </c>
      <c r="E37" s="100" t="s">
        <v>395</v>
      </c>
      <c r="F37" s="168">
        <v>198.97947272374472</v>
      </c>
      <c r="H37" s="45">
        <v>41668</v>
      </c>
      <c r="I37" s="92">
        <f>計算過程!B35</f>
        <v>0.20433175694444441</v>
      </c>
      <c r="J37" s="92">
        <f>計算過程!C35</f>
        <v>0</v>
      </c>
      <c r="K37" s="92">
        <f>計算過程!D35</f>
        <v>72.332611449133495</v>
      </c>
      <c r="L37" s="92">
        <f>計算過程!E35</f>
        <v>0</v>
      </c>
    </row>
    <row r="38" spans="2:12" ht="19.5" thickBot="1" x14ac:dyDescent="0.2">
      <c r="B38" s="151" t="s">
        <v>397</v>
      </c>
      <c r="C38" s="193"/>
      <c r="D38" s="137" t="s">
        <v>391</v>
      </c>
      <c r="E38" s="100" t="s">
        <v>20</v>
      </c>
      <c r="F38" s="168">
        <v>0.13560625520033878</v>
      </c>
      <c r="H38" s="45">
        <v>41669</v>
      </c>
      <c r="I38" s="92">
        <f>計算過程!B36</f>
        <v>0.18808446151620373</v>
      </c>
      <c r="J38" s="92">
        <f>計算過程!C36</f>
        <v>0</v>
      </c>
      <c r="K38" s="92">
        <f>計算過程!D36</f>
        <v>43.381335780046861</v>
      </c>
      <c r="L38" s="92">
        <f>計算過程!E36</f>
        <v>0</v>
      </c>
    </row>
    <row r="39" spans="2:12" ht="19.5" thickBot="1" x14ac:dyDescent="0.2">
      <c r="B39" s="151" t="s">
        <v>402</v>
      </c>
      <c r="C39" s="193"/>
      <c r="D39" s="137" t="s">
        <v>392</v>
      </c>
      <c r="E39" s="100" t="s">
        <v>403</v>
      </c>
      <c r="F39" s="169">
        <v>-7</v>
      </c>
      <c r="H39" s="45">
        <v>41670</v>
      </c>
      <c r="I39" s="92">
        <f>計算過程!B37</f>
        <v>0.12323136574074073</v>
      </c>
      <c r="J39" s="92">
        <f>計算過程!C37</f>
        <v>0</v>
      </c>
      <c r="K39" s="92">
        <f>計算過程!D37</f>
        <v>25.940940200344034</v>
      </c>
      <c r="L39" s="92">
        <f>計算過程!E37</f>
        <v>0</v>
      </c>
    </row>
    <row r="40" spans="2:12" ht="19.5" thickBot="1" x14ac:dyDescent="0.2">
      <c r="B40" s="151" t="s">
        <v>401</v>
      </c>
      <c r="C40" s="193"/>
      <c r="D40" s="137" t="s">
        <v>393</v>
      </c>
      <c r="E40" s="100" t="s">
        <v>20</v>
      </c>
      <c r="F40" s="168">
        <v>0.90500000000000003</v>
      </c>
      <c r="H40" s="45">
        <v>41671</v>
      </c>
      <c r="I40" s="92">
        <f>計算過程!B38</f>
        <v>0.18532033159722222</v>
      </c>
      <c r="J40" s="92">
        <f>計算過程!C38</f>
        <v>0</v>
      </c>
      <c r="K40" s="92">
        <f>計算過程!D38</f>
        <v>43.656945996713894</v>
      </c>
      <c r="L40" s="92">
        <f>計算過程!E38</f>
        <v>0</v>
      </c>
    </row>
    <row r="41" spans="2:12" x14ac:dyDescent="0.15">
      <c r="B41" s="13"/>
      <c r="C41" s="13"/>
      <c r="D41" s="13"/>
      <c r="E41" s="13"/>
      <c r="F41" s="3"/>
      <c r="H41" s="45">
        <v>41672</v>
      </c>
      <c r="I41" s="92">
        <f>計算過程!B39</f>
        <v>0.18569445167824072</v>
      </c>
      <c r="J41" s="92">
        <f>計算過程!C39</f>
        <v>0</v>
      </c>
      <c r="K41" s="92">
        <f>計算過程!D39</f>
        <v>43.990533086701944</v>
      </c>
      <c r="L41" s="92">
        <f>計算過程!E39</f>
        <v>0</v>
      </c>
    </row>
    <row r="42" spans="2:12" x14ac:dyDescent="0.15">
      <c r="H42" s="45">
        <v>41673</v>
      </c>
      <c r="I42" s="92">
        <f>計算過程!B40</f>
        <v>0.18555642679398146</v>
      </c>
      <c r="J42" s="92">
        <f>計算過程!C40</f>
        <v>0</v>
      </c>
      <c r="K42" s="92">
        <f>計算過程!D40</f>
        <v>44.403539441452601</v>
      </c>
      <c r="L42" s="92">
        <f>計算過程!E40</f>
        <v>0</v>
      </c>
    </row>
    <row r="43" spans="2:12" x14ac:dyDescent="0.15">
      <c r="B43" s="43" t="s">
        <v>458</v>
      </c>
      <c r="C43" s="43"/>
      <c r="H43" s="45">
        <v>41674</v>
      </c>
      <c r="I43" s="92">
        <f>計算過程!B41</f>
        <v>0.18370305989583333</v>
      </c>
      <c r="J43" s="92">
        <f>計算過程!C41</f>
        <v>0</v>
      </c>
      <c r="K43" s="92">
        <f>計算過程!D41</f>
        <v>59.81578106765663</v>
      </c>
      <c r="L43" s="92">
        <f>計算過程!E41</f>
        <v>0</v>
      </c>
    </row>
    <row r="44" spans="2:12" x14ac:dyDescent="0.15">
      <c r="B44" s="43" t="s">
        <v>191</v>
      </c>
      <c r="C44" s="43"/>
      <c r="H44" s="45">
        <v>41675</v>
      </c>
      <c r="I44" s="92">
        <f>計算過程!B42</f>
        <v>0.10350642361111112</v>
      </c>
      <c r="J44" s="92">
        <f>計算過程!C42</f>
        <v>0</v>
      </c>
      <c r="K44" s="92">
        <f>計算過程!D42</f>
        <v>10.918359885989069</v>
      </c>
      <c r="L44" s="92">
        <f>計算過程!E42</f>
        <v>0</v>
      </c>
    </row>
    <row r="45" spans="2:12" x14ac:dyDescent="0.15">
      <c r="B45" s="43" t="s">
        <v>192</v>
      </c>
      <c r="C45" s="43"/>
      <c r="H45" s="45">
        <v>41676</v>
      </c>
      <c r="I45" s="92">
        <f>計算過程!B43</f>
        <v>0.18528764149305554</v>
      </c>
      <c r="J45" s="92">
        <f>計算過程!C43</f>
        <v>0</v>
      </c>
      <c r="K45" s="92">
        <f>計算過程!D43</f>
        <v>44.508696120895671</v>
      </c>
      <c r="L45" s="92">
        <f>計算過程!E43</f>
        <v>0</v>
      </c>
    </row>
    <row r="46" spans="2:12" x14ac:dyDescent="0.15">
      <c r="B46" s="43" t="s">
        <v>213</v>
      </c>
      <c r="C46" s="43"/>
      <c r="H46" s="45">
        <v>41677</v>
      </c>
      <c r="I46" s="92">
        <f>計算過程!B44</f>
        <v>0.12047065972222222</v>
      </c>
      <c r="J46" s="92">
        <f>計算過程!C44</f>
        <v>0</v>
      </c>
      <c r="K46" s="92">
        <f>計算過程!D44</f>
        <v>26.484897098973519</v>
      </c>
      <c r="L46" s="92">
        <f>計算過程!E44</f>
        <v>0</v>
      </c>
    </row>
    <row r="47" spans="2:12" x14ac:dyDescent="0.15">
      <c r="B47" s="43" t="s">
        <v>459</v>
      </c>
      <c r="C47" s="43"/>
      <c r="H47" s="45">
        <v>41678</v>
      </c>
      <c r="I47" s="92">
        <f>計算過程!B45</f>
        <v>0.18415345688657409</v>
      </c>
      <c r="J47" s="92">
        <f>計算過程!C45</f>
        <v>0</v>
      </c>
      <c r="K47" s="92">
        <f>計算過程!D45</f>
        <v>59.520621597140995</v>
      </c>
      <c r="L47" s="92">
        <f>計算過程!E45</f>
        <v>0</v>
      </c>
    </row>
    <row r="48" spans="2:12" x14ac:dyDescent="0.15">
      <c r="B48" s="43" t="s">
        <v>365</v>
      </c>
      <c r="C48" s="43"/>
      <c r="H48" s="45">
        <v>41679</v>
      </c>
      <c r="I48" s="92">
        <f>計算過程!B46</f>
        <v>0.12162390046296295</v>
      </c>
      <c r="J48" s="92">
        <f>計算過程!C46</f>
        <v>0</v>
      </c>
      <c r="K48" s="92">
        <f>計算過程!D46</f>
        <v>26.308783576326729</v>
      </c>
      <c r="L48" s="92">
        <f>計算過程!E46</f>
        <v>0</v>
      </c>
    </row>
    <row r="49" spans="2:12" x14ac:dyDescent="0.15">
      <c r="B49" s="43" t="s">
        <v>461</v>
      </c>
      <c r="C49" s="43"/>
      <c r="H49" s="45">
        <v>41680</v>
      </c>
      <c r="I49" s="92">
        <f>計算過程!B47</f>
        <v>0.18348276273148145</v>
      </c>
      <c r="J49" s="92">
        <f>計算過程!C47</f>
        <v>0</v>
      </c>
      <c r="K49" s="92">
        <f>計算過程!D47</f>
        <v>43.446535299784763</v>
      </c>
      <c r="L49" s="92">
        <f>計算過程!E47</f>
        <v>0</v>
      </c>
    </row>
    <row r="50" spans="2:12" x14ac:dyDescent="0.15">
      <c r="B50" s="43" t="s">
        <v>463</v>
      </c>
      <c r="C50" s="43"/>
      <c r="H50" s="45">
        <v>41681</v>
      </c>
      <c r="I50" s="92">
        <f>計算過程!B48</f>
        <v>0.1800893287037037</v>
      </c>
      <c r="J50" s="92">
        <f>計算過程!C48</f>
        <v>0</v>
      </c>
      <c r="K50" s="92">
        <f>計算過程!D48</f>
        <v>57.487276729660564</v>
      </c>
      <c r="L50" s="92">
        <f>計算過程!E48</f>
        <v>0</v>
      </c>
    </row>
    <row r="51" spans="2:12" x14ac:dyDescent="0.15">
      <c r="B51" s="43" t="s">
        <v>462</v>
      </c>
      <c r="C51" s="43"/>
      <c r="H51" s="45">
        <v>41682</v>
      </c>
      <c r="I51" s="92">
        <f>計算過程!B49</f>
        <v>0.20017319068287037</v>
      </c>
      <c r="J51" s="92">
        <f>計算過程!C49</f>
        <v>0</v>
      </c>
      <c r="K51" s="92">
        <f>計算過程!D49</f>
        <v>71.630490005711508</v>
      </c>
      <c r="L51" s="92">
        <f>計算過程!E49</f>
        <v>0</v>
      </c>
    </row>
    <row r="52" spans="2:12" x14ac:dyDescent="0.15">
      <c r="E52" s="44"/>
      <c r="H52" s="45">
        <v>41683</v>
      </c>
      <c r="I52" s="92">
        <f>計算過程!B50</f>
        <v>0.18538934403935187</v>
      </c>
      <c r="J52" s="92">
        <f>計算過程!C50</f>
        <v>0</v>
      </c>
      <c r="K52" s="92">
        <f>計算過程!D50</f>
        <v>42.40061722321169</v>
      </c>
      <c r="L52" s="92">
        <f>計算過程!E50</f>
        <v>0</v>
      </c>
    </row>
    <row r="53" spans="2:12" ht="15" customHeight="1" x14ac:dyDescent="0.15">
      <c r="B53" s="180" t="s">
        <v>460</v>
      </c>
      <c r="C53" s="179"/>
      <c r="D53" s="179"/>
      <c r="E53" s="179"/>
      <c r="H53" s="45">
        <v>41684</v>
      </c>
      <c r="I53" s="92">
        <f>計算過程!B51</f>
        <v>0.11867280092592593</v>
      </c>
      <c r="J53" s="92">
        <f>計算過程!C51</f>
        <v>0</v>
      </c>
      <c r="K53" s="92">
        <f>計算過程!D51</f>
        <v>25.037684958191395</v>
      </c>
      <c r="L53" s="92">
        <f>計算過程!E51</f>
        <v>0</v>
      </c>
    </row>
    <row r="54" spans="2:12" x14ac:dyDescent="0.15">
      <c r="H54" s="45">
        <v>41685</v>
      </c>
      <c r="I54" s="92">
        <f>計算過程!B52</f>
        <v>0.1801084175347222</v>
      </c>
      <c r="J54" s="92">
        <f>計算過程!C52</f>
        <v>0</v>
      </c>
      <c r="K54" s="92">
        <f>計算過程!D52</f>
        <v>41.203143283129805</v>
      </c>
      <c r="L54" s="92">
        <f>計算過程!E52</f>
        <v>0</v>
      </c>
    </row>
    <row r="55" spans="2:12" x14ac:dyDescent="0.15">
      <c r="H55" s="45">
        <v>41686</v>
      </c>
      <c r="I55" s="92">
        <f>計算過程!B53</f>
        <v>0.18411442997685185</v>
      </c>
      <c r="J55" s="92">
        <f>計算過程!C53</f>
        <v>0</v>
      </c>
      <c r="K55" s="92">
        <f>計算過程!D53</f>
        <v>41.11561048263637</v>
      </c>
      <c r="L55" s="92">
        <f>計算過程!E53</f>
        <v>0</v>
      </c>
    </row>
    <row r="56" spans="2:12" x14ac:dyDescent="0.15">
      <c r="H56" s="45">
        <v>41687</v>
      </c>
      <c r="I56" s="92">
        <f>計算過程!B54</f>
        <v>0.18667152256944444</v>
      </c>
      <c r="J56" s="92">
        <f>計算過程!C54</f>
        <v>0</v>
      </c>
      <c r="K56" s="92">
        <f>計算過程!D54</f>
        <v>41.401879886495195</v>
      </c>
      <c r="L56" s="92">
        <f>計算過程!E54</f>
        <v>0</v>
      </c>
    </row>
    <row r="57" spans="2:12" x14ac:dyDescent="0.15">
      <c r="H57" s="45">
        <v>41688</v>
      </c>
      <c r="I57" s="92">
        <f>計算過程!B55</f>
        <v>0.18519954021990742</v>
      </c>
      <c r="J57" s="92">
        <f>計算過程!C55</f>
        <v>0</v>
      </c>
      <c r="K57" s="92">
        <f>計算過程!D55</f>
        <v>55.783185878327927</v>
      </c>
      <c r="L57" s="92">
        <f>計算過程!E55</f>
        <v>0</v>
      </c>
    </row>
    <row r="58" spans="2:12" x14ac:dyDescent="0.15">
      <c r="H58" s="45">
        <v>41689</v>
      </c>
      <c r="I58" s="92">
        <f>計算過程!B56</f>
        <v>0.10375393518518518</v>
      </c>
      <c r="J58" s="92">
        <f>計算過程!C56</f>
        <v>0</v>
      </c>
      <c r="K58" s="92">
        <f>計算過程!D56</f>
        <v>10.170531936169743</v>
      </c>
      <c r="L58" s="92">
        <f>計算過程!E56</f>
        <v>0</v>
      </c>
    </row>
    <row r="59" spans="2:12" x14ac:dyDescent="0.15">
      <c r="H59" s="45">
        <v>41690</v>
      </c>
      <c r="I59" s="92">
        <f>計算過程!B57</f>
        <v>0.18802271354166666</v>
      </c>
      <c r="J59" s="92">
        <f>計算過程!C57</f>
        <v>0</v>
      </c>
      <c r="K59" s="92">
        <f>計算過程!D57</f>
        <v>42.125438408037809</v>
      </c>
      <c r="L59" s="92">
        <f>計算過程!E57</f>
        <v>0</v>
      </c>
    </row>
    <row r="60" spans="2:12" x14ac:dyDescent="0.15">
      <c r="H60" s="45">
        <v>41691</v>
      </c>
      <c r="I60" s="92">
        <f>計算過程!B58</f>
        <v>0.12327216435185184</v>
      </c>
      <c r="J60" s="92">
        <f>計算過程!C58</f>
        <v>0</v>
      </c>
      <c r="K60" s="92">
        <f>計算過程!D58</f>
        <v>25.296708394393121</v>
      </c>
      <c r="L60" s="92">
        <f>計算過程!E58</f>
        <v>0</v>
      </c>
    </row>
    <row r="61" spans="2:12" x14ac:dyDescent="0.15">
      <c r="H61" s="45">
        <v>41692</v>
      </c>
      <c r="I61" s="92">
        <f>計算過程!B59</f>
        <v>0.18745515740740742</v>
      </c>
      <c r="J61" s="92">
        <f>計算過程!C59</f>
        <v>0</v>
      </c>
      <c r="K61" s="92">
        <f>計算過程!D59</f>
        <v>58.337363889767168</v>
      </c>
      <c r="L61" s="92">
        <f>計算過程!E59</f>
        <v>0</v>
      </c>
    </row>
    <row r="62" spans="2:12" x14ac:dyDescent="0.15">
      <c r="H62" s="45">
        <v>41693</v>
      </c>
      <c r="I62" s="92">
        <f>計算過程!B60</f>
        <v>0.12507818287037037</v>
      </c>
      <c r="J62" s="92">
        <f>計算過程!C60</f>
        <v>0</v>
      </c>
      <c r="K62" s="92">
        <f>計算過程!D60</f>
        <v>26.38171909969644</v>
      </c>
      <c r="L62" s="92">
        <f>計算過程!E60</f>
        <v>0</v>
      </c>
    </row>
    <row r="63" spans="2:12" x14ac:dyDescent="0.15">
      <c r="H63" s="45">
        <v>41694</v>
      </c>
      <c r="I63" s="92">
        <f>計算過程!B61</f>
        <v>0.1896426898148148</v>
      </c>
      <c r="J63" s="92">
        <f>計算過程!C61</f>
        <v>0</v>
      </c>
      <c r="K63" s="92">
        <f>計算過程!D61</f>
        <v>45.005839084100913</v>
      </c>
      <c r="L63" s="92">
        <f>計算過程!E61</f>
        <v>0</v>
      </c>
    </row>
    <row r="64" spans="2:12" x14ac:dyDescent="0.15">
      <c r="H64" s="45">
        <v>41695</v>
      </c>
      <c r="I64" s="92">
        <f>計算過程!B62</f>
        <v>0.1876512980324074</v>
      </c>
      <c r="J64" s="92">
        <f>計算過程!C62</f>
        <v>0</v>
      </c>
      <c r="K64" s="92">
        <f>計算過程!D62</f>
        <v>61.442106485965098</v>
      </c>
      <c r="L64" s="92">
        <f>計算過程!E62</f>
        <v>0</v>
      </c>
    </row>
    <row r="65" spans="2:12" x14ac:dyDescent="0.15">
      <c r="H65" s="45">
        <v>41696</v>
      </c>
      <c r="I65" s="92">
        <f>計算過程!B63</f>
        <v>0.20415377748842592</v>
      </c>
      <c r="J65" s="92">
        <f>計算過程!C63</f>
        <v>0</v>
      </c>
      <c r="K65" s="92">
        <f>計算過程!D63</f>
        <v>78.497089102435467</v>
      </c>
      <c r="L65" s="92">
        <f>計算過程!E63</f>
        <v>0</v>
      </c>
    </row>
    <row r="66" spans="2:12" x14ac:dyDescent="0.15">
      <c r="H66" s="45">
        <v>41697</v>
      </c>
      <c r="I66" s="92">
        <f>計算過程!B64</f>
        <v>0.18477186429398151</v>
      </c>
      <c r="J66" s="92">
        <f>計算過程!C64</f>
        <v>0</v>
      </c>
      <c r="K66" s="92">
        <f>計算過程!D64</f>
        <v>46.389938216187723</v>
      </c>
      <c r="L66" s="92">
        <f>計算過程!E64</f>
        <v>0</v>
      </c>
    </row>
    <row r="67" spans="2:12" x14ac:dyDescent="0.15">
      <c r="H67" s="45">
        <v>41698</v>
      </c>
      <c r="I67" s="92">
        <f>計算過程!B65</f>
        <v>0.11998107638888889</v>
      </c>
      <c r="J67" s="92">
        <f>計算過程!C65</f>
        <v>0</v>
      </c>
      <c r="K67" s="92">
        <f>計算過程!D65</f>
        <v>27.586937300889144</v>
      </c>
      <c r="L67" s="92">
        <f>計算過程!E65</f>
        <v>0</v>
      </c>
    </row>
    <row r="68" spans="2:12" x14ac:dyDescent="0.15">
      <c r="H68" s="45">
        <v>41699</v>
      </c>
      <c r="I68" s="92">
        <f>計算過程!B66</f>
        <v>0.18919229282407407</v>
      </c>
      <c r="J68" s="92">
        <f>計算過程!C66</f>
        <v>0</v>
      </c>
      <c r="K68" s="92">
        <f>計算過程!D66</f>
        <v>46.629072328322167</v>
      </c>
      <c r="L68" s="92">
        <f>計算過程!E66</f>
        <v>0</v>
      </c>
    </row>
    <row r="69" spans="2:12" x14ac:dyDescent="0.15">
      <c r="H69" s="45">
        <v>41700</v>
      </c>
      <c r="I69" s="92">
        <f>計算過程!B67</f>
        <v>0.18720546093750001</v>
      </c>
      <c r="J69" s="92">
        <f>計算過程!C67</f>
        <v>0</v>
      </c>
      <c r="K69" s="92">
        <f>計算過程!D67</f>
        <v>46.588453231090369</v>
      </c>
      <c r="L69" s="92">
        <f>計算過程!E67</f>
        <v>0</v>
      </c>
    </row>
    <row r="70" spans="2:12" x14ac:dyDescent="0.15">
      <c r="H70" s="45">
        <v>41701</v>
      </c>
      <c r="I70" s="92">
        <f>計算過程!B68</f>
        <v>0.18682044415509261</v>
      </c>
      <c r="J70" s="92">
        <f>計算過程!C68</f>
        <v>0</v>
      </c>
      <c r="K70" s="92">
        <f>計算過程!D68</f>
        <v>46.425813684765565</v>
      </c>
      <c r="L70" s="92">
        <f>計算過程!E68</f>
        <v>0</v>
      </c>
    </row>
    <row r="71" spans="2:12" x14ac:dyDescent="0.15">
      <c r="B71" s="33" t="s">
        <v>464</v>
      </c>
      <c r="H71" s="45">
        <v>41702</v>
      </c>
      <c r="I71" s="92">
        <f>計算過程!B69</f>
        <v>0.18240635243055556</v>
      </c>
      <c r="J71" s="92">
        <f>計算過程!C69</f>
        <v>0</v>
      </c>
      <c r="K71" s="92">
        <f>計算過程!D69</f>
        <v>61.825783296167472</v>
      </c>
      <c r="L71" s="92">
        <f>計算過程!E69</f>
        <v>0</v>
      </c>
    </row>
    <row r="72" spans="2:12" x14ac:dyDescent="0.15">
      <c r="H72" s="45">
        <v>41703</v>
      </c>
      <c r="I72" s="92">
        <f>計算過程!B70</f>
        <v>0.10276116898148148</v>
      </c>
      <c r="J72" s="92">
        <f>計算過程!C70</f>
        <v>0</v>
      </c>
      <c r="K72" s="92">
        <f>計算過程!D70</f>
        <v>11.164725801521602</v>
      </c>
      <c r="L72" s="92">
        <f>計算過程!E70</f>
        <v>0</v>
      </c>
    </row>
    <row r="73" spans="2:12" x14ac:dyDescent="0.15">
      <c r="H73" s="45">
        <v>41704</v>
      </c>
      <c r="I73" s="92">
        <f>計算過程!B71</f>
        <v>0.18716187413194446</v>
      </c>
      <c r="J73" s="92">
        <f>計算過程!C71</f>
        <v>0</v>
      </c>
      <c r="K73" s="92">
        <f>計算過程!D71</f>
        <v>45.159636660729838</v>
      </c>
      <c r="L73" s="92">
        <f>計算過程!E71</f>
        <v>0</v>
      </c>
    </row>
    <row r="74" spans="2:12" x14ac:dyDescent="0.15">
      <c r="H74" s="45">
        <v>41705</v>
      </c>
      <c r="I74" s="92">
        <f>計算過程!B72</f>
        <v>0.12181157407407407</v>
      </c>
      <c r="J74" s="92">
        <f>計算過程!C72</f>
        <v>0</v>
      </c>
      <c r="K74" s="92">
        <f>計算過程!D72</f>
        <v>26.66749088430722</v>
      </c>
      <c r="L74" s="92">
        <f>計算過程!E72</f>
        <v>0</v>
      </c>
    </row>
    <row r="75" spans="2:12" x14ac:dyDescent="0.15">
      <c r="H75" s="45">
        <v>41706</v>
      </c>
      <c r="I75" s="92">
        <f>計算過程!B73</f>
        <v>0.18258069965277776</v>
      </c>
      <c r="J75" s="92">
        <f>計算過程!C73</f>
        <v>0</v>
      </c>
      <c r="K75" s="92">
        <f>計算過程!D73</f>
        <v>59.302334026964296</v>
      </c>
      <c r="L75" s="92">
        <f>計算過程!E73</f>
        <v>0</v>
      </c>
    </row>
    <row r="76" spans="2:12" x14ac:dyDescent="0.15">
      <c r="H76" s="45">
        <v>41707</v>
      </c>
      <c r="I76" s="92">
        <f>計算過程!B74</f>
        <v>0.11979340277777778</v>
      </c>
      <c r="J76" s="92">
        <f>計算過程!C74</f>
        <v>0</v>
      </c>
      <c r="K76" s="92">
        <f>計算過程!D74</f>
        <v>26.070324476740435</v>
      </c>
      <c r="L76" s="92">
        <f>計算過程!E74</f>
        <v>0</v>
      </c>
    </row>
    <row r="77" spans="2:12" x14ac:dyDescent="0.15">
      <c r="B77" s="33" t="s">
        <v>280</v>
      </c>
      <c r="C77" s="33"/>
      <c r="H77" s="45">
        <v>41708</v>
      </c>
      <c r="I77" s="92">
        <f>計算過程!B75</f>
        <v>0.18527311255787038</v>
      </c>
      <c r="J77" s="92">
        <f>計算過程!C75</f>
        <v>0</v>
      </c>
      <c r="K77" s="92">
        <f>計算過程!D75</f>
        <v>43.695009201637305</v>
      </c>
      <c r="L77" s="92">
        <f>計算過程!E75</f>
        <v>0</v>
      </c>
    </row>
    <row r="78" spans="2:12" x14ac:dyDescent="0.15">
      <c r="H78" s="45">
        <v>41709</v>
      </c>
      <c r="I78" s="92">
        <f>計算過程!B76</f>
        <v>0.18566083391203703</v>
      </c>
      <c r="J78" s="92">
        <f>計算過程!C76</f>
        <v>0</v>
      </c>
      <c r="K78" s="92">
        <f>計算過程!D76</f>
        <v>59.317161525163598</v>
      </c>
      <c r="L78" s="92">
        <f>計算過程!E76</f>
        <v>0</v>
      </c>
    </row>
    <row r="79" spans="2:12" x14ac:dyDescent="0.15">
      <c r="H79" s="45">
        <v>41710</v>
      </c>
      <c r="I79" s="92">
        <f>計算過程!B77</f>
        <v>0.20106274652777775</v>
      </c>
      <c r="J79" s="92">
        <f>計算過程!C77</f>
        <v>0</v>
      </c>
      <c r="K79" s="92">
        <f>計算過程!D77</f>
        <v>73.359841560141035</v>
      </c>
      <c r="L79" s="92">
        <f>計算過程!E77</f>
        <v>0</v>
      </c>
    </row>
    <row r="80" spans="2:12" x14ac:dyDescent="0.15">
      <c r="H80" s="45">
        <v>41711</v>
      </c>
      <c r="I80" s="92">
        <f>計算過程!B78</f>
        <v>0.17949093778935188</v>
      </c>
      <c r="J80" s="92">
        <f>計算過程!C78</f>
        <v>0</v>
      </c>
      <c r="K80" s="92">
        <f>計算過程!D78</f>
        <v>42.289201814449449</v>
      </c>
      <c r="L80" s="92">
        <f>計算過程!E78</f>
        <v>0</v>
      </c>
    </row>
    <row r="81" spans="8:12" x14ac:dyDescent="0.15">
      <c r="H81" s="45">
        <v>41712</v>
      </c>
      <c r="I81" s="92">
        <f>計算過程!B79</f>
        <v>0.11629288194444443</v>
      </c>
      <c r="J81" s="92">
        <f>計算過程!C79</f>
        <v>0</v>
      </c>
      <c r="K81" s="92">
        <f>計算過程!D79</f>
        <v>24.843945286649884</v>
      </c>
      <c r="L81" s="92">
        <f>計算過程!E79</f>
        <v>0</v>
      </c>
    </row>
    <row r="82" spans="8:12" x14ac:dyDescent="0.15">
      <c r="H82" s="45">
        <v>41713</v>
      </c>
      <c r="I82" s="92">
        <f>計算過程!B80</f>
        <v>0.18156494328703704</v>
      </c>
      <c r="J82" s="92">
        <f>計算過程!C80</f>
        <v>0</v>
      </c>
      <c r="K82" s="92">
        <f>計算過程!D80</f>
        <v>41.193952587576163</v>
      </c>
      <c r="L82" s="92">
        <f>計算過程!E80</f>
        <v>0</v>
      </c>
    </row>
    <row r="83" spans="8:12" x14ac:dyDescent="0.15">
      <c r="H83" s="45">
        <v>41714</v>
      </c>
      <c r="I83" s="92">
        <f>計算過程!B81</f>
        <v>0.18426335156250001</v>
      </c>
      <c r="J83" s="92">
        <f>計算過程!C81</f>
        <v>0</v>
      </c>
      <c r="K83" s="92">
        <f>計算過程!D81</f>
        <v>41.189115565749383</v>
      </c>
      <c r="L83" s="92">
        <f>計算過程!E81</f>
        <v>0</v>
      </c>
    </row>
    <row r="84" spans="8:12" x14ac:dyDescent="0.15">
      <c r="H84" s="45">
        <v>41715</v>
      </c>
      <c r="I84" s="92">
        <f>計算過程!B82</f>
        <v>0.18325029976851853</v>
      </c>
      <c r="J84" s="92">
        <f>計算過程!C82</f>
        <v>0</v>
      </c>
      <c r="K84" s="92">
        <f>計算過程!D82</f>
        <v>40.698588275664434</v>
      </c>
      <c r="L84" s="92">
        <f>計算過程!E82</f>
        <v>0</v>
      </c>
    </row>
    <row r="85" spans="8:12" x14ac:dyDescent="0.15">
      <c r="H85" s="45">
        <v>41716</v>
      </c>
      <c r="I85" s="92">
        <f>計算過程!B83</f>
        <v>0.18145868084490738</v>
      </c>
      <c r="J85" s="92">
        <f>計算過程!C83</f>
        <v>0</v>
      </c>
      <c r="K85" s="92">
        <f>計算過程!D83</f>
        <v>54.130298040543096</v>
      </c>
      <c r="L85" s="92">
        <f>計算過程!E83</f>
        <v>0</v>
      </c>
    </row>
    <row r="86" spans="8:12" x14ac:dyDescent="0.15">
      <c r="H86" s="45">
        <v>41717</v>
      </c>
      <c r="I86" s="92">
        <f>計算過程!B84</f>
        <v>9.9282407407407416E-2</v>
      </c>
      <c r="J86" s="92">
        <f>計算過程!C84</f>
        <v>0</v>
      </c>
      <c r="K86" s="92">
        <f>計算過程!D84</f>
        <v>9.7968641514549866</v>
      </c>
      <c r="L86" s="92">
        <f>計算過程!E84</f>
        <v>0</v>
      </c>
    </row>
    <row r="87" spans="8:12" x14ac:dyDescent="0.15">
      <c r="H87" s="45">
        <v>41718</v>
      </c>
      <c r="I87" s="92">
        <f>計算過程!B85</f>
        <v>0.17785643258101852</v>
      </c>
      <c r="J87" s="92">
        <f>計算過程!C85</f>
        <v>0</v>
      </c>
      <c r="K87" s="92">
        <f>計算過程!D85</f>
        <v>39.086646134770113</v>
      </c>
      <c r="L87" s="92">
        <f>計算過程!E85</f>
        <v>0</v>
      </c>
    </row>
    <row r="88" spans="8:12" x14ac:dyDescent="0.15">
      <c r="H88" s="45">
        <v>41719</v>
      </c>
      <c r="I88" s="92">
        <f>計算過程!B86</f>
        <v>0.17920669589120375</v>
      </c>
      <c r="J88" s="92">
        <f>計算過程!C86</f>
        <v>0</v>
      </c>
      <c r="K88" s="92">
        <f>計算過程!D86</f>
        <v>51.921052125575017</v>
      </c>
      <c r="L88" s="92">
        <f>計算過程!E86</f>
        <v>0</v>
      </c>
    </row>
    <row r="89" spans="8:12" x14ac:dyDescent="0.15">
      <c r="H89" s="45">
        <v>41720</v>
      </c>
      <c r="I89" s="92">
        <f>計算過程!B87</f>
        <v>0.17741600462962961</v>
      </c>
      <c r="J89" s="92">
        <f>計算過程!C87</f>
        <v>0</v>
      </c>
      <c r="K89" s="92">
        <f>計算過程!D87</f>
        <v>50.603032735541198</v>
      </c>
      <c r="L89" s="92">
        <f>計算過程!E87</f>
        <v>0</v>
      </c>
    </row>
    <row r="90" spans="8:12" x14ac:dyDescent="0.15">
      <c r="H90" s="45">
        <v>41721</v>
      </c>
      <c r="I90" s="92">
        <f>計算過程!B88</f>
        <v>0.11769091435185185</v>
      </c>
      <c r="J90" s="92">
        <f>計算過程!C88</f>
        <v>0</v>
      </c>
      <c r="K90" s="92">
        <f>計算過程!D88</f>
        <v>22.210214626104474</v>
      </c>
      <c r="L90" s="92">
        <f>計算過程!E88</f>
        <v>0</v>
      </c>
    </row>
    <row r="91" spans="8:12" x14ac:dyDescent="0.15">
      <c r="H91" s="45">
        <v>41722</v>
      </c>
      <c r="I91" s="92">
        <f>計算過程!B89</f>
        <v>0.18242941493055556</v>
      </c>
      <c r="J91" s="92">
        <f>計算過程!C89</f>
        <v>0</v>
      </c>
      <c r="K91" s="92">
        <f>計算過程!D89</f>
        <v>37.66379761715212</v>
      </c>
      <c r="L91" s="92">
        <f>計算過程!E89</f>
        <v>0</v>
      </c>
    </row>
    <row r="92" spans="8:12" x14ac:dyDescent="0.15">
      <c r="H92" s="45">
        <v>41723</v>
      </c>
      <c r="I92" s="92">
        <f>計算過程!B90</f>
        <v>0.17567979687500002</v>
      </c>
      <c r="J92" s="92">
        <f>計算過程!C90</f>
        <v>0</v>
      </c>
      <c r="K92" s="92">
        <f>計算過程!D90</f>
        <v>50.283681834745167</v>
      </c>
      <c r="L92" s="92">
        <f>計算過程!E90</f>
        <v>0</v>
      </c>
    </row>
    <row r="93" spans="8:12" x14ac:dyDescent="0.15">
      <c r="H93" s="45">
        <v>41724</v>
      </c>
      <c r="I93" s="92">
        <f>計算過程!B91</f>
        <v>0.1977722841435185</v>
      </c>
      <c r="J93" s="92">
        <f>計算過程!C91</f>
        <v>0</v>
      </c>
      <c r="K93" s="92">
        <f>計算過程!D91</f>
        <v>62.856192125327858</v>
      </c>
      <c r="L93" s="92">
        <f>計算過程!E91</f>
        <v>0</v>
      </c>
    </row>
    <row r="94" spans="8:12" x14ac:dyDescent="0.15">
      <c r="H94" s="45">
        <v>41725</v>
      </c>
      <c r="I94" s="92">
        <f>計算過程!B92</f>
        <v>0.18273815480324074</v>
      </c>
      <c r="J94" s="92">
        <f>計算過程!C92</f>
        <v>0</v>
      </c>
      <c r="K94" s="92">
        <f>計算過程!D92</f>
        <v>37.133114890774316</v>
      </c>
      <c r="L94" s="92">
        <f>計算過程!E92</f>
        <v>0</v>
      </c>
    </row>
    <row r="95" spans="8:12" x14ac:dyDescent="0.15">
      <c r="H95" s="45">
        <v>41726</v>
      </c>
      <c r="I95" s="92">
        <f>計算過程!B93</f>
        <v>0.1195431712962963</v>
      </c>
      <c r="J95" s="92">
        <f>計算過程!C93</f>
        <v>0</v>
      </c>
      <c r="K95" s="92">
        <f>計算過程!D93</f>
        <v>22.014199604857954</v>
      </c>
      <c r="L95" s="92">
        <f>計算過程!E93</f>
        <v>0</v>
      </c>
    </row>
    <row r="96" spans="8:12" x14ac:dyDescent="0.15">
      <c r="H96" s="45">
        <v>41727</v>
      </c>
      <c r="I96" s="92">
        <f>計算過程!B94</f>
        <v>0.18153225318287036</v>
      </c>
      <c r="J96" s="92">
        <f>計算過程!C94</f>
        <v>0</v>
      </c>
      <c r="K96" s="92">
        <f>計算過程!D94</f>
        <v>36.949108003338928</v>
      </c>
      <c r="L96" s="92">
        <f>計算過程!E94</f>
        <v>0</v>
      </c>
    </row>
    <row r="97" spans="2:12" x14ac:dyDescent="0.15">
      <c r="H97" s="45">
        <v>41728</v>
      </c>
      <c r="I97" s="92">
        <f>計算過程!B95</f>
        <v>0.18106006278935183</v>
      </c>
      <c r="J97" s="92">
        <f>計算過程!C95</f>
        <v>0</v>
      </c>
      <c r="K97" s="92">
        <f>計算過程!D95</f>
        <v>36.986968541904844</v>
      </c>
      <c r="L97" s="92">
        <f>計算過程!E95</f>
        <v>0</v>
      </c>
    </row>
    <row r="98" spans="2:12" x14ac:dyDescent="0.15">
      <c r="H98" s="45">
        <v>41729</v>
      </c>
      <c r="I98" s="92">
        <f>計算過程!B96</f>
        <v>0.18345007262731483</v>
      </c>
      <c r="J98" s="92">
        <f>計算過程!C96</f>
        <v>0</v>
      </c>
      <c r="K98" s="92">
        <f>計算過程!D96</f>
        <v>37.724777221974769</v>
      </c>
      <c r="L98" s="92">
        <f>計算過程!E96</f>
        <v>0</v>
      </c>
    </row>
    <row r="99" spans="2:12" x14ac:dyDescent="0.15">
      <c r="H99" s="45">
        <v>41730</v>
      </c>
      <c r="I99" s="92">
        <f>計算過程!B97</f>
        <v>0.17735062442129632</v>
      </c>
      <c r="J99" s="92">
        <f>計算過程!C97</f>
        <v>0</v>
      </c>
      <c r="K99" s="92">
        <f>計算過程!D97</f>
        <v>50.285638302768582</v>
      </c>
      <c r="L99" s="92">
        <f>計算過程!E97</f>
        <v>0</v>
      </c>
    </row>
    <row r="100" spans="2:12" x14ac:dyDescent="0.15">
      <c r="B100" s="33" t="s">
        <v>281</v>
      </c>
      <c r="C100" s="33"/>
      <c r="H100" s="45">
        <v>41731</v>
      </c>
      <c r="I100" s="92">
        <f>計算過程!B98</f>
        <v>9.5431018518518512E-2</v>
      </c>
      <c r="J100" s="92">
        <f>計算過程!C98</f>
        <v>0</v>
      </c>
      <c r="K100" s="92">
        <f>計算過程!D98</f>
        <v>9.1445972954916819</v>
      </c>
      <c r="L100" s="92">
        <f>計算過程!E98</f>
        <v>0</v>
      </c>
    </row>
    <row r="101" spans="2:12" x14ac:dyDescent="0.15">
      <c r="H101" s="45">
        <v>41732</v>
      </c>
      <c r="I101" s="92">
        <f>計算過程!B99</f>
        <v>0.17674860127314812</v>
      </c>
      <c r="J101" s="92">
        <f>計算過程!C99</f>
        <v>0</v>
      </c>
      <c r="K101" s="92">
        <f>計算過程!D99</f>
        <v>36.494732220193093</v>
      </c>
      <c r="L101" s="92">
        <f>計算過程!E99</f>
        <v>0</v>
      </c>
    </row>
    <row r="102" spans="2:12" x14ac:dyDescent="0.15">
      <c r="H102" s="45">
        <v>41733</v>
      </c>
      <c r="I102" s="92">
        <f>計算過程!B100</f>
        <v>0.11612696759259258</v>
      </c>
      <c r="J102" s="92">
        <f>計算過程!C100</f>
        <v>0</v>
      </c>
      <c r="K102" s="92">
        <f>計算過程!D100</f>
        <v>21.558675993503773</v>
      </c>
      <c r="L102" s="92">
        <f>計算過程!E100</f>
        <v>0</v>
      </c>
    </row>
    <row r="103" spans="2:12" x14ac:dyDescent="0.15">
      <c r="H103" s="45">
        <v>41734</v>
      </c>
      <c r="I103" s="92">
        <f>計算過程!B101</f>
        <v>0.17602122685185187</v>
      </c>
      <c r="J103" s="92">
        <f>計算過程!C101</f>
        <v>0</v>
      </c>
      <c r="K103" s="92">
        <f>計算過程!D101</f>
        <v>48.615017667068628</v>
      </c>
      <c r="L103" s="92">
        <f>計算過程!E101</f>
        <v>0</v>
      </c>
    </row>
    <row r="104" spans="2:12" x14ac:dyDescent="0.15">
      <c r="H104" s="45">
        <v>41735</v>
      </c>
      <c r="I104" s="92">
        <f>計算過程!B102</f>
        <v>0.11473981481481481</v>
      </c>
      <c r="J104" s="92">
        <f>計算過程!C102</f>
        <v>0</v>
      </c>
      <c r="K104" s="92">
        <f>計算過程!D102</f>
        <v>21.350468811724639</v>
      </c>
      <c r="L104" s="92">
        <f>計算過程!E102</f>
        <v>0</v>
      </c>
    </row>
    <row r="105" spans="2:12" x14ac:dyDescent="0.15">
      <c r="H105" s="45">
        <v>41736</v>
      </c>
      <c r="I105" s="92">
        <f>計算過程!B103</f>
        <v>0.17658515075231479</v>
      </c>
      <c r="J105" s="92">
        <f>計算過程!C103</f>
        <v>0</v>
      </c>
      <c r="K105" s="92">
        <f>計算過程!D103</f>
        <v>34.929005366972348</v>
      </c>
      <c r="L105" s="92">
        <f>計算過程!E103</f>
        <v>0</v>
      </c>
    </row>
    <row r="106" spans="2:12" x14ac:dyDescent="0.15">
      <c r="H106" s="45">
        <v>41737</v>
      </c>
      <c r="I106" s="92">
        <f>計算過程!B104</f>
        <v>0.17639534693287037</v>
      </c>
      <c r="J106" s="92">
        <f>計算過程!C104</f>
        <v>0</v>
      </c>
      <c r="K106" s="92">
        <f>計算過程!D104</f>
        <v>46.083706258157896</v>
      </c>
      <c r="L106" s="92">
        <f>計算過程!E104</f>
        <v>0</v>
      </c>
    </row>
    <row r="107" spans="2:12" x14ac:dyDescent="0.15">
      <c r="H107" s="45">
        <v>41738</v>
      </c>
      <c r="I107" s="92">
        <f>計算過程!B105</f>
        <v>0.1920370238715278</v>
      </c>
      <c r="J107" s="92">
        <f>計算過程!C105</f>
        <v>0</v>
      </c>
      <c r="K107" s="92">
        <f>計算過程!D105</f>
        <v>56.649569064703833</v>
      </c>
      <c r="L107" s="92">
        <f>計算過程!E105</f>
        <v>0</v>
      </c>
    </row>
    <row r="108" spans="2:12" x14ac:dyDescent="0.15">
      <c r="H108" s="45">
        <v>41739</v>
      </c>
      <c r="I108" s="92">
        <f>計算過程!B106</f>
        <v>0.17516537369791665</v>
      </c>
      <c r="J108" s="92">
        <f>計算過程!C106</f>
        <v>0</v>
      </c>
      <c r="K108" s="92">
        <f>計算過程!D106</f>
        <v>32.786055973016531</v>
      </c>
      <c r="L108" s="92">
        <f>計算過程!E106</f>
        <v>0</v>
      </c>
    </row>
    <row r="109" spans="2:12" x14ac:dyDescent="0.15">
      <c r="H109" s="45">
        <v>41740</v>
      </c>
      <c r="I109" s="92">
        <f>計算過程!B107</f>
        <v>0.11589849537037036</v>
      </c>
      <c r="J109" s="92">
        <f>計算過程!C107</f>
        <v>0</v>
      </c>
      <c r="K109" s="92">
        <f>計算過程!D107</f>
        <v>19.1800213872502</v>
      </c>
      <c r="L109" s="92">
        <f>計算過程!E107</f>
        <v>0</v>
      </c>
    </row>
    <row r="110" spans="2:12" x14ac:dyDescent="0.15">
      <c r="H110" s="45">
        <v>41741</v>
      </c>
      <c r="I110" s="92">
        <f>計算過程!B108</f>
        <v>0.18193543113425925</v>
      </c>
      <c r="J110" s="92">
        <f>計算過程!C108</f>
        <v>0</v>
      </c>
      <c r="K110" s="92">
        <f>計算過程!D108</f>
        <v>32.816216436788473</v>
      </c>
      <c r="L110" s="92">
        <f>計算過程!E108</f>
        <v>0</v>
      </c>
    </row>
    <row r="111" spans="2:12" x14ac:dyDescent="0.15">
      <c r="H111" s="45">
        <v>41742</v>
      </c>
      <c r="I111" s="92">
        <f>計算過程!B109</f>
        <v>0.18174655497685183</v>
      </c>
      <c r="J111" s="92">
        <f>計算過程!C109</f>
        <v>0</v>
      </c>
      <c r="K111" s="92">
        <f>計算過程!D109</f>
        <v>33.541607724930159</v>
      </c>
      <c r="L111" s="92">
        <f>計算過程!E109</f>
        <v>0</v>
      </c>
    </row>
    <row r="112" spans="2:12" x14ac:dyDescent="0.15">
      <c r="H112" s="45">
        <v>41743</v>
      </c>
      <c r="I112" s="92">
        <f>計算過程!B110</f>
        <v>0.1808312320601852</v>
      </c>
      <c r="J112" s="92">
        <f>計算過程!C110</f>
        <v>0</v>
      </c>
      <c r="K112" s="92">
        <f>計算過程!D110</f>
        <v>33.986947760978907</v>
      </c>
      <c r="L112" s="92">
        <f>計算過程!E110</f>
        <v>0</v>
      </c>
    </row>
    <row r="113" spans="8:12" x14ac:dyDescent="0.15">
      <c r="H113" s="45">
        <v>41744</v>
      </c>
      <c r="I113" s="92">
        <f>計算過程!B111</f>
        <v>0.17751770717592591</v>
      </c>
      <c r="J113" s="92">
        <f>計算過程!C111</f>
        <v>0</v>
      </c>
      <c r="K113" s="92">
        <f>計算過程!D111</f>
        <v>45.493971150445859</v>
      </c>
      <c r="L113" s="92">
        <f>計算過程!E111</f>
        <v>0</v>
      </c>
    </row>
    <row r="114" spans="8:12" x14ac:dyDescent="0.15">
      <c r="H114" s="45">
        <v>41745</v>
      </c>
      <c r="I114" s="92">
        <f>計算過程!B112</f>
        <v>9.8558912037037025E-2</v>
      </c>
      <c r="J114" s="92">
        <f>計算過程!C112</f>
        <v>0</v>
      </c>
      <c r="K114" s="92">
        <f>計算過程!D112</f>
        <v>8.3552581148434069</v>
      </c>
      <c r="L114" s="92">
        <f>計算過程!E112</f>
        <v>0</v>
      </c>
    </row>
    <row r="115" spans="8:12" x14ac:dyDescent="0.15">
      <c r="H115" s="45">
        <v>41746</v>
      </c>
      <c r="I115" s="92">
        <f>計算過程!B113</f>
        <v>0.17998855381944445</v>
      </c>
      <c r="J115" s="92">
        <f>計算過程!C113</f>
        <v>0</v>
      </c>
      <c r="K115" s="92">
        <f>計算過程!D113</f>
        <v>34.654480674808845</v>
      </c>
      <c r="L115" s="92">
        <f>計算過程!E113</f>
        <v>0</v>
      </c>
    </row>
    <row r="116" spans="8:12" x14ac:dyDescent="0.15">
      <c r="H116" s="45">
        <v>41747</v>
      </c>
      <c r="I116" s="92">
        <f>計算過程!B114</f>
        <v>0.11482685185185183</v>
      </c>
      <c r="J116" s="92">
        <f>計算過程!C114</f>
        <v>0</v>
      </c>
      <c r="K116" s="92">
        <f>計算過程!D114</f>
        <v>20.682978064366438</v>
      </c>
      <c r="L116" s="92">
        <f>計算過程!E114</f>
        <v>0</v>
      </c>
    </row>
    <row r="117" spans="8:12" x14ac:dyDescent="0.15">
      <c r="H117" s="45">
        <v>41748</v>
      </c>
      <c r="I117" s="92">
        <f>計算過程!B115</f>
        <v>0.17627911545138891</v>
      </c>
      <c r="J117" s="92">
        <f>計算過程!C115</f>
        <v>0</v>
      </c>
      <c r="K117" s="92">
        <f>計算過程!D115</f>
        <v>46.488785561571241</v>
      </c>
      <c r="L117" s="92">
        <f>計算過程!E115</f>
        <v>0</v>
      </c>
    </row>
    <row r="118" spans="8:12" x14ac:dyDescent="0.15">
      <c r="H118" s="45">
        <v>41749</v>
      </c>
      <c r="I118" s="92">
        <f>計算過程!B116</f>
        <v>0.11410335648148148</v>
      </c>
      <c r="J118" s="92">
        <f>計算過程!C116</f>
        <v>0</v>
      </c>
      <c r="K118" s="92">
        <f>計算過程!D116</f>
        <v>20.757386047934823</v>
      </c>
      <c r="L118" s="92">
        <f>計算過程!E116</f>
        <v>0</v>
      </c>
    </row>
    <row r="119" spans="8:12" x14ac:dyDescent="0.15">
      <c r="H119" s="45">
        <v>41750</v>
      </c>
      <c r="I119" s="92">
        <f>計算過程!B117</f>
        <v>0.17433283029513888</v>
      </c>
      <c r="J119" s="92">
        <f>計算過程!C117</f>
        <v>0</v>
      </c>
      <c r="K119" s="92">
        <f>計算過程!D117</f>
        <v>34.449062426330762</v>
      </c>
      <c r="L119" s="92">
        <f>計算過程!E117</f>
        <v>0</v>
      </c>
    </row>
    <row r="120" spans="8:12" x14ac:dyDescent="0.15">
      <c r="H120" s="45">
        <v>41751</v>
      </c>
      <c r="I120" s="92">
        <f>計算過程!B118</f>
        <v>0.17352196571180556</v>
      </c>
      <c r="J120" s="92">
        <f>計算過程!C118</f>
        <v>0</v>
      </c>
      <c r="K120" s="92">
        <f>計算過程!D118</f>
        <v>45.952461831989908</v>
      </c>
      <c r="L120" s="92">
        <f>計算過程!E118</f>
        <v>0</v>
      </c>
    </row>
    <row r="121" spans="8:12" x14ac:dyDescent="0.15">
      <c r="H121" s="45">
        <v>41752</v>
      </c>
      <c r="I121" s="92">
        <f>計算過程!B119</f>
        <v>0.19214298394097223</v>
      </c>
      <c r="J121" s="92">
        <f>計算過程!C119</f>
        <v>0</v>
      </c>
      <c r="K121" s="92">
        <f>計算過程!D119</f>
        <v>56.420289406824295</v>
      </c>
      <c r="L121" s="92">
        <f>計算過程!E119</f>
        <v>0</v>
      </c>
    </row>
    <row r="122" spans="8:12" x14ac:dyDescent="0.15">
      <c r="H122" s="45">
        <v>41753</v>
      </c>
      <c r="I122" s="92">
        <f>計算過程!B120</f>
        <v>0.17635632002314813</v>
      </c>
      <c r="J122" s="92">
        <f>計算過程!C120</f>
        <v>0</v>
      </c>
      <c r="K122" s="92">
        <f>計算過程!D120</f>
        <v>32.775973166956078</v>
      </c>
      <c r="L122" s="92">
        <f>計算過程!E120</f>
        <v>0</v>
      </c>
    </row>
    <row r="123" spans="8:12" x14ac:dyDescent="0.15">
      <c r="H123" s="45">
        <v>41754</v>
      </c>
      <c r="I123" s="92">
        <f>計算過程!B121</f>
        <v>0.11339890046296296</v>
      </c>
      <c r="J123" s="92">
        <f>計算過程!C121</f>
        <v>0</v>
      </c>
      <c r="K123" s="92">
        <f>計算過程!D121</f>
        <v>19.160574861820663</v>
      </c>
      <c r="L123" s="92">
        <f>計算過程!E121</f>
        <v>0</v>
      </c>
    </row>
    <row r="124" spans="8:12" x14ac:dyDescent="0.15">
      <c r="H124" s="45">
        <v>41755</v>
      </c>
      <c r="I124" s="92">
        <f>計算過程!B122</f>
        <v>0.1757315758101852</v>
      </c>
      <c r="J124" s="92">
        <f>計算過程!C122</f>
        <v>0</v>
      </c>
      <c r="K124" s="92">
        <f>計算過程!D122</f>
        <v>31.743023258314174</v>
      </c>
      <c r="L124" s="92">
        <f>計算過程!E122</f>
        <v>0</v>
      </c>
    </row>
    <row r="125" spans="8:12" x14ac:dyDescent="0.15">
      <c r="H125" s="45">
        <v>41756</v>
      </c>
      <c r="I125" s="92">
        <f>計算過程!B123</f>
        <v>0.17383330425347221</v>
      </c>
      <c r="J125" s="92">
        <f>計算過程!C123</f>
        <v>0</v>
      </c>
      <c r="K125" s="92">
        <f>計算過程!D123</f>
        <v>30.999539987638759</v>
      </c>
      <c r="L125" s="92">
        <f>計算過程!E123</f>
        <v>0</v>
      </c>
    </row>
    <row r="126" spans="8:12" x14ac:dyDescent="0.15">
      <c r="H126" s="45">
        <v>41757</v>
      </c>
      <c r="I126" s="92">
        <f>計算過程!B124</f>
        <v>0.1712259296875</v>
      </c>
      <c r="J126" s="92">
        <f>計算過程!C124</f>
        <v>0</v>
      </c>
      <c r="K126" s="92">
        <f>計算過程!D124</f>
        <v>29.982757787993485</v>
      </c>
      <c r="L126" s="92">
        <f>計算過程!E124</f>
        <v>0</v>
      </c>
    </row>
    <row r="127" spans="8:12" x14ac:dyDescent="0.15">
      <c r="H127" s="45">
        <v>41758</v>
      </c>
      <c r="I127" s="92">
        <f>計算過程!B125</f>
        <v>0.17184931032986112</v>
      </c>
      <c r="J127" s="92">
        <f>計算過程!C125</f>
        <v>0</v>
      </c>
      <c r="K127" s="92">
        <f>計算過程!D125</f>
        <v>39.799406835157356</v>
      </c>
      <c r="L127" s="92">
        <f>計算過程!E125</f>
        <v>0</v>
      </c>
    </row>
    <row r="128" spans="8:12" x14ac:dyDescent="0.15">
      <c r="H128" s="45">
        <v>41759</v>
      </c>
      <c r="I128" s="92">
        <f>計算過程!B126</f>
        <v>9.6907928240740737E-2</v>
      </c>
      <c r="J128" s="92">
        <f>計算過程!C126</f>
        <v>0</v>
      </c>
      <c r="K128" s="92">
        <f>計算過程!D126</f>
        <v>7.228211247756585</v>
      </c>
      <c r="L128" s="92">
        <f>計算過程!E126</f>
        <v>0</v>
      </c>
    </row>
    <row r="129" spans="8:12" x14ac:dyDescent="0.15">
      <c r="H129" s="45">
        <v>41760</v>
      </c>
      <c r="I129" s="92">
        <f>計算過程!B127</f>
        <v>0.17775836226851852</v>
      </c>
      <c r="J129" s="92">
        <f>計算過程!C127</f>
        <v>0</v>
      </c>
      <c r="K129" s="92">
        <f>計算過程!D127</f>
        <v>30.019426169290821</v>
      </c>
      <c r="L129" s="92">
        <f>計算過程!E127</f>
        <v>0</v>
      </c>
    </row>
    <row r="130" spans="8:12" x14ac:dyDescent="0.15">
      <c r="H130" s="45">
        <v>41761</v>
      </c>
      <c r="I130" s="92">
        <f>計算過程!B128</f>
        <v>0.11456846064814814</v>
      </c>
      <c r="J130" s="92">
        <f>計算過程!C128</f>
        <v>0</v>
      </c>
      <c r="K130" s="92">
        <f>計算過程!D128</f>
        <v>17.919332837575674</v>
      </c>
      <c r="L130" s="92">
        <f>計算過程!E128</f>
        <v>0</v>
      </c>
    </row>
    <row r="131" spans="8:12" x14ac:dyDescent="0.15">
      <c r="H131" s="45">
        <v>41762</v>
      </c>
      <c r="I131" s="92">
        <f>計算過程!B129</f>
        <v>9.5809085648148148E-2</v>
      </c>
      <c r="J131" s="92">
        <f>計算過程!C129</f>
        <v>0</v>
      </c>
      <c r="K131" s="92">
        <f>計算過程!D129</f>
        <v>7.4009845073273635</v>
      </c>
      <c r="L131" s="92">
        <f>計算過程!E129</f>
        <v>0</v>
      </c>
    </row>
    <row r="132" spans="8:12" x14ac:dyDescent="0.15">
      <c r="H132" s="45">
        <v>41763</v>
      </c>
      <c r="I132" s="92">
        <f>計算過程!B130</f>
        <v>9.6078356481481469E-2</v>
      </c>
      <c r="J132" s="92">
        <f>計算過程!C130</f>
        <v>0</v>
      </c>
      <c r="K132" s="92">
        <f>計算過程!D130</f>
        <v>7.4317970675320879</v>
      </c>
      <c r="L132" s="92">
        <f>計算過程!E130</f>
        <v>0</v>
      </c>
    </row>
    <row r="133" spans="8:12" x14ac:dyDescent="0.15">
      <c r="H133" s="45">
        <v>41764</v>
      </c>
      <c r="I133" s="92">
        <f>計算過程!B131</f>
        <v>0.17336302560763889</v>
      </c>
      <c r="J133" s="92">
        <f>計算過程!C131</f>
        <v>0</v>
      </c>
      <c r="K133" s="92">
        <f>計算過程!D131</f>
        <v>40.481304225888024</v>
      </c>
      <c r="L133" s="92">
        <f>計算過程!E131</f>
        <v>0</v>
      </c>
    </row>
    <row r="134" spans="8:12" x14ac:dyDescent="0.15">
      <c r="H134" s="45">
        <v>41765</v>
      </c>
      <c r="I134" s="92">
        <f>計算過程!B132</f>
        <v>0.17317002690972219</v>
      </c>
      <c r="J134" s="92">
        <f>計算過程!C132</f>
        <v>0</v>
      </c>
      <c r="K134" s="92">
        <f>計算過程!D132</f>
        <v>40.43857974245249</v>
      </c>
      <c r="L134" s="92">
        <f>計算過程!E132</f>
        <v>0</v>
      </c>
    </row>
    <row r="135" spans="8:12" x14ac:dyDescent="0.15">
      <c r="H135" s="45">
        <v>41766</v>
      </c>
      <c r="I135" s="92">
        <f>計算過程!B133</f>
        <v>0.18985348958333337</v>
      </c>
      <c r="J135" s="92">
        <f>計算過程!C133</f>
        <v>0</v>
      </c>
      <c r="K135" s="92">
        <f>計算過程!D133</f>
        <v>50.401594762794169</v>
      </c>
      <c r="L135" s="92">
        <f>計算過程!E133</f>
        <v>0</v>
      </c>
    </row>
    <row r="136" spans="8:12" x14ac:dyDescent="0.15">
      <c r="H136" s="45">
        <v>41767</v>
      </c>
      <c r="I136" s="92">
        <f>計算過程!B134</f>
        <v>0.1721265902777778</v>
      </c>
      <c r="J136" s="92">
        <f>計算過程!C134</f>
        <v>0</v>
      </c>
      <c r="K136" s="92">
        <f>計算過程!D134</f>
        <v>29.56814597387395</v>
      </c>
      <c r="L136" s="92">
        <f>計算過程!E134</f>
        <v>0</v>
      </c>
    </row>
    <row r="137" spans="8:12" x14ac:dyDescent="0.15">
      <c r="H137" s="45">
        <v>41768</v>
      </c>
      <c r="I137" s="92">
        <f>計算過程!B135</f>
        <v>0.11193015046296295</v>
      </c>
      <c r="J137" s="92">
        <f>計算過程!C135</f>
        <v>0</v>
      </c>
      <c r="K137" s="92">
        <f>計算過程!D135</f>
        <v>17.823620218182697</v>
      </c>
      <c r="L137" s="92">
        <f>計算過程!E135</f>
        <v>0</v>
      </c>
    </row>
    <row r="138" spans="8:12" x14ac:dyDescent="0.15">
      <c r="H138" s="45">
        <v>41769</v>
      </c>
      <c r="I138" s="92">
        <f>計算過程!B136</f>
        <v>0.17586960069444443</v>
      </c>
      <c r="J138" s="92">
        <f>計算過程!C136</f>
        <v>0</v>
      </c>
      <c r="K138" s="92">
        <f>計算過程!D136</f>
        <v>30.158254136418556</v>
      </c>
      <c r="L138" s="92">
        <f>計算過程!E136</f>
        <v>0</v>
      </c>
    </row>
    <row r="139" spans="8:12" x14ac:dyDescent="0.15">
      <c r="H139" s="45">
        <v>41770</v>
      </c>
      <c r="I139" s="92">
        <f>計算過程!B137</f>
        <v>0.17376518706597222</v>
      </c>
      <c r="J139" s="92">
        <f>計算過程!C137</f>
        <v>0</v>
      </c>
      <c r="K139" s="92">
        <f>計算過程!D137</f>
        <v>29.659970173661442</v>
      </c>
      <c r="L139" s="92">
        <f>計算過程!E137</f>
        <v>0</v>
      </c>
    </row>
    <row r="140" spans="8:12" x14ac:dyDescent="0.15">
      <c r="H140" s="45">
        <v>41771</v>
      </c>
      <c r="I140" s="92">
        <f>計算過程!B138</f>
        <v>0.17028742621527776</v>
      </c>
      <c r="J140" s="92">
        <f>計算過程!C138</f>
        <v>0</v>
      </c>
      <c r="K140" s="92">
        <f>計算過程!D138</f>
        <v>28.78438136712127</v>
      </c>
      <c r="L140" s="92">
        <f>計算過程!E138</f>
        <v>0</v>
      </c>
    </row>
    <row r="141" spans="8:12" x14ac:dyDescent="0.15">
      <c r="H141" s="45">
        <v>41772</v>
      </c>
      <c r="I141" s="92">
        <f>計算過程!B139</f>
        <v>0.16720220442708331</v>
      </c>
      <c r="J141" s="92">
        <f>計算過程!C139</f>
        <v>0</v>
      </c>
      <c r="K141" s="92">
        <f>計算過程!D139</f>
        <v>37.631143917802937</v>
      </c>
      <c r="L141" s="92">
        <f>計算過程!E139</f>
        <v>0</v>
      </c>
    </row>
    <row r="142" spans="8:12" x14ac:dyDescent="0.15">
      <c r="H142" s="45">
        <v>41773</v>
      </c>
      <c r="I142" s="92">
        <f>計算過程!B140</f>
        <v>9.5172627314814823E-2</v>
      </c>
      <c r="J142" s="92">
        <f>計算過程!C140</f>
        <v>0</v>
      </c>
      <c r="K142" s="92">
        <f>計算過程!D140</f>
        <v>6.8049076209792654</v>
      </c>
      <c r="L142" s="92">
        <f>計算過程!E140</f>
        <v>0</v>
      </c>
    </row>
    <row r="143" spans="8:12" x14ac:dyDescent="0.15">
      <c r="H143" s="45">
        <v>41774</v>
      </c>
      <c r="I143" s="92">
        <f>計算過程!B141</f>
        <v>0.17606210908564812</v>
      </c>
      <c r="J143" s="92">
        <f>計算過程!C141</f>
        <v>0</v>
      </c>
      <c r="K143" s="92">
        <f>計算過程!D141</f>
        <v>27.964043163599921</v>
      </c>
      <c r="L143" s="92">
        <f>計算過程!E141</f>
        <v>0</v>
      </c>
    </row>
    <row r="144" spans="8:12" x14ac:dyDescent="0.15">
      <c r="H144" s="45">
        <v>41775</v>
      </c>
      <c r="I144" s="92">
        <f>計算過程!B142</f>
        <v>0.11454670138888888</v>
      </c>
      <c r="J144" s="92">
        <f>計算過程!C142</f>
        <v>0</v>
      </c>
      <c r="K144" s="92">
        <f>計算過程!D142</f>
        <v>16.623694906030927</v>
      </c>
      <c r="L144" s="92">
        <f>計算過程!E142</f>
        <v>0</v>
      </c>
    </row>
    <row r="145" spans="8:12" x14ac:dyDescent="0.15">
      <c r="H145" s="45">
        <v>41776</v>
      </c>
      <c r="I145" s="92">
        <f>計算過程!B143</f>
        <v>0.17363927864583334</v>
      </c>
      <c r="J145" s="92">
        <f>計算過程!C143</f>
        <v>0</v>
      </c>
      <c r="K145" s="92">
        <f>計算過程!D143</f>
        <v>37.595924796753621</v>
      </c>
      <c r="L145" s="92">
        <f>計算過程!E143</f>
        <v>0</v>
      </c>
    </row>
    <row r="146" spans="8:12" x14ac:dyDescent="0.15">
      <c r="H146" s="45">
        <v>41777</v>
      </c>
      <c r="I146" s="92">
        <f>計算過程!B144</f>
        <v>0.11357569444444443</v>
      </c>
      <c r="J146" s="92">
        <f>計算過程!C144</f>
        <v>0</v>
      </c>
      <c r="K146" s="92">
        <f>計算過程!D144</f>
        <v>16.862978773921917</v>
      </c>
      <c r="L146" s="92">
        <f>計算過程!E144</f>
        <v>0</v>
      </c>
    </row>
    <row r="147" spans="8:12" x14ac:dyDescent="0.15">
      <c r="H147" s="45">
        <v>41778</v>
      </c>
      <c r="I147" s="92">
        <f>計算過程!B145</f>
        <v>0.17310672092013887</v>
      </c>
      <c r="J147" s="92">
        <f>計算過程!C145</f>
        <v>0</v>
      </c>
      <c r="K147" s="92">
        <f>計算過程!D145</f>
        <v>28.440071219319538</v>
      </c>
      <c r="L147" s="92">
        <f>計算過程!E145</f>
        <v>0</v>
      </c>
    </row>
    <row r="148" spans="8:12" x14ac:dyDescent="0.15">
      <c r="H148" s="45">
        <v>41779</v>
      </c>
      <c r="I148" s="92">
        <f>計算過程!B146</f>
        <v>0.16973767751736113</v>
      </c>
      <c r="J148" s="92">
        <f>計算過程!C146</f>
        <v>0</v>
      </c>
      <c r="K148" s="92">
        <f>計算過程!D146</f>
        <v>37.947871713775996</v>
      </c>
      <c r="L148" s="92">
        <f>計算過程!E146</f>
        <v>0</v>
      </c>
    </row>
    <row r="149" spans="8:12" x14ac:dyDescent="0.15">
      <c r="H149" s="45">
        <v>41780</v>
      </c>
      <c r="I149" s="92">
        <f>計算過程!B147</f>
        <v>0.18860467447916668</v>
      </c>
      <c r="J149" s="92">
        <f>計算過程!C147</f>
        <v>0</v>
      </c>
      <c r="K149" s="92">
        <f>計算過程!D147</f>
        <v>46.942424273925056</v>
      </c>
      <c r="L149" s="92">
        <f>計算過程!E147</f>
        <v>0</v>
      </c>
    </row>
    <row r="150" spans="8:12" x14ac:dyDescent="0.15">
      <c r="H150" s="45">
        <v>41781</v>
      </c>
      <c r="I150" s="92">
        <f>計算過程!B148</f>
        <v>0.1744085160590278</v>
      </c>
      <c r="J150" s="92">
        <f>計算過程!C148</f>
        <v>0</v>
      </c>
      <c r="K150" s="92">
        <f>計算過程!D148</f>
        <v>27.870265155928728</v>
      </c>
      <c r="L150" s="92">
        <f>計算過程!E148</f>
        <v>0</v>
      </c>
    </row>
    <row r="151" spans="8:12" x14ac:dyDescent="0.15">
      <c r="H151" s="45">
        <v>41782</v>
      </c>
      <c r="I151" s="92">
        <f>計算過程!B149</f>
        <v>0.11136984953703703</v>
      </c>
      <c r="J151" s="92">
        <f>計算過程!C149</f>
        <v>0</v>
      </c>
      <c r="K151" s="92">
        <f>計算過程!D149</f>
        <v>16.756899685491771</v>
      </c>
      <c r="L151" s="92">
        <f>計算過程!E149</f>
        <v>0</v>
      </c>
    </row>
    <row r="152" spans="8:12" x14ac:dyDescent="0.15">
      <c r="H152" s="45">
        <v>41783</v>
      </c>
      <c r="I152" s="92">
        <f>計算過程!B150</f>
        <v>0.17277370355902777</v>
      </c>
      <c r="J152" s="92">
        <f>計算過程!C150</f>
        <v>0</v>
      </c>
      <c r="K152" s="92">
        <f>計算過程!D150</f>
        <v>28.492187173038925</v>
      </c>
      <c r="L152" s="92">
        <f>計算過程!E150</f>
        <v>0</v>
      </c>
    </row>
    <row r="153" spans="8:12" x14ac:dyDescent="0.15">
      <c r="H153" s="45">
        <v>41784</v>
      </c>
      <c r="I153" s="92">
        <f>計算過程!B151</f>
        <v>0.17158543706597223</v>
      </c>
      <c r="J153" s="92">
        <f>計算過程!C151</f>
        <v>0</v>
      </c>
      <c r="K153" s="92">
        <f>計算過程!D151</f>
        <v>28.111747613919395</v>
      </c>
      <c r="L153" s="92">
        <f>計算過程!E151</f>
        <v>0</v>
      </c>
    </row>
    <row r="154" spans="8:12" x14ac:dyDescent="0.15">
      <c r="H154" s="45">
        <v>41785</v>
      </c>
      <c r="I154" s="92">
        <f>計算過程!B152</f>
        <v>0.17101779383680557</v>
      </c>
      <c r="J154" s="92">
        <f>計算過程!C152</f>
        <v>0</v>
      </c>
      <c r="K154" s="92">
        <f>計算過程!D152</f>
        <v>27.571740859545887</v>
      </c>
      <c r="L154" s="92">
        <f>計算過程!E152</f>
        <v>0</v>
      </c>
    </row>
    <row r="155" spans="8:12" x14ac:dyDescent="0.15">
      <c r="H155" s="45">
        <v>41786</v>
      </c>
      <c r="I155" s="92">
        <f>計算過程!B153</f>
        <v>0.17082376822916667</v>
      </c>
      <c r="J155" s="92">
        <f>計算過程!C153</f>
        <v>0</v>
      </c>
      <c r="K155" s="92">
        <f>計算過程!D153</f>
        <v>36.365180214827951</v>
      </c>
      <c r="L155" s="92">
        <f>計算過程!E153</f>
        <v>0</v>
      </c>
    </row>
    <row r="156" spans="8:12" x14ac:dyDescent="0.15">
      <c r="H156" s="45">
        <v>41787</v>
      </c>
      <c r="I156" s="92">
        <f>計算過程!B154</f>
        <v>9.1963136574074081E-2</v>
      </c>
      <c r="J156" s="92">
        <f>計算過程!C154</f>
        <v>0</v>
      </c>
      <c r="K156" s="92">
        <f>計算過程!D154</f>
        <v>6.5684000867586629</v>
      </c>
      <c r="L156" s="92">
        <f>計算過程!E154</f>
        <v>0</v>
      </c>
    </row>
    <row r="157" spans="8:12" x14ac:dyDescent="0.15">
      <c r="H157" s="45">
        <v>41788</v>
      </c>
      <c r="I157" s="92">
        <f>計算過程!B155</f>
        <v>0.17027985763888887</v>
      </c>
      <c r="J157" s="92">
        <f>計算過程!C155</f>
        <v>0</v>
      </c>
      <c r="K157" s="92">
        <f>計算過程!D155</f>
        <v>26.111650617660054</v>
      </c>
      <c r="L157" s="92">
        <f>計算過程!E155</f>
        <v>0</v>
      </c>
    </row>
    <row r="158" spans="8:12" x14ac:dyDescent="0.15">
      <c r="H158" s="45">
        <v>41789</v>
      </c>
      <c r="I158" s="92">
        <f>計算過程!B156</f>
        <v>0.11199542824074074</v>
      </c>
      <c r="J158" s="92">
        <f>計算過程!C156</f>
        <v>0</v>
      </c>
      <c r="K158" s="92">
        <f>計算過程!D156</f>
        <v>15.522965456695095</v>
      </c>
      <c r="L158" s="92">
        <f>計算過程!E156</f>
        <v>0</v>
      </c>
    </row>
    <row r="159" spans="8:12" x14ac:dyDescent="0.15">
      <c r="H159" s="45">
        <v>41790</v>
      </c>
      <c r="I159" s="92">
        <f>計算過程!B157</f>
        <v>0.16979065755208333</v>
      </c>
      <c r="J159" s="92">
        <f>計算過程!C157</f>
        <v>0</v>
      </c>
      <c r="K159" s="92">
        <f>計算過程!D157</f>
        <v>34.962617790386865</v>
      </c>
      <c r="L159" s="92">
        <f>計算過程!E157</f>
        <v>0</v>
      </c>
    </row>
    <row r="160" spans="8:12" x14ac:dyDescent="0.15">
      <c r="H160" s="45">
        <v>41791</v>
      </c>
      <c r="I160" s="92">
        <f>計算過程!B158</f>
        <v>0.10903616898148147</v>
      </c>
      <c r="J160" s="92">
        <f>計算過程!C158</f>
        <v>0</v>
      </c>
      <c r="K160" s="92">
        <f>計算過程!D158</f>
        <v>15.481663950654253</v>
      </c>
      <c r="L160" s="92">
        <f>計算過程!E158</f>
        <v>0</v>
      </c>
    </row>
    <row r="161" spans="8:12" x14ac:dyDescent="0.15">
      <c r="H161" s="45">
        <v>41792</v>
      </c>
      <c r="I161" s="92">
        <f>計算過程!B159</f>
        <v>0.16848232074652778</v>
      </c>
      <c r="J161" s="92">
        <f>計算過程!C159</f>
        <v>0</v>
      </c>
      <c r="K161" s="92">
        <f>計算過程!D159</f>
        <v>25.081453327240371</v>
      </c>
      <c r="L161" s="92">
        <f>計算過程!E159</f>
        <v>0</v>
      </c>
    </row>
    <row r="162" spans="8:12" x14ac:dyDescent="0.15">
      <c r="H162" s="45">
        <v>41793</v>
      </c>
      <c r="I162" s="92">
        <f>計算過程!B160</f>
        <v>0.16713408723958331</v>
      </c>
      <c r="J162" s="92">
        <f>計算過程!C160</f>
        <v>0</v>
      </c>
      <c r="K162" s="92">
        <f>計算過程!D160</f>
        <v>33.180793300500007</v>
      </c>
      <c r="L162" s="92">
        <f>計算過程!E160</f>
        <v>0</v>
      </c>
    </row>
    <row r="163" spans="8:12" x14ac:dyDescent="0.15">
      <c r="H163" s="45">
        <v>41794</v>
      </c>
      <c r="I163" s="92">
        <f>計算過程!B161</f>
        <v>0.18504744357638891</v>
      </c>
      <c r="J163" s="92">
        <f>計算過程!C161</f>
        <v>0</v>
      </c>
      <c r="K163" s="92">
        <f>計算過程!D161</f>
        <v>40.887752099323933</v>
      </c>
      <c r="L163" s="92">
        <f>計算過程!E161</f>
        <v>0</v>
      </c>
    </row>
    <row r="164" spans="8:12" x14ac:dyDescent="0.15">
      <c r="H164" s="45">
        <v>41795</v>
      </c>
      <c r="I164" s="92">
        <f>計算過程!B162</f>
        <v>0.16888345529513887</v>
      </c>
      <c r="J164" s="92">
        <f>計算過程!C162</f>
        <v>0</v>
      </c>
      <c r="K164" s="92">
        <f>計算過程!D162</f>
        <v>23.843143790765911</v>
      </c>
      <c r="L164" s="92">
        <f>計算過程!E162</f>
        <v>0</v>
      </c>
    </row>
    <row r="165" spans="8:12" x14ac:dyDescent="0.15">
      <c r="H165" s="45">
        <v>41796</v>
      </c>
      <c r="I165" s="92">
        <f>計算過程!B163</f>
        <v>0.11137256944444443</v>
      </c>
      <c r="J165" s="92">
        <f>計算過程!C163</f>
        <v>0</v>
      </c>
      <c r="K165" s="92">
        <f>計算過程!D163</f>
        <v>14.206721013860275</v>
      </c>
      <c r="L165" s="92">
        <f>計算過程!E163</f>
        <v>0</v>
      </c>
    </row>
    <row r="166" spans="8:12" x14ac:dyDescent="0.15">
      <c r="H166" s="45">
        <v>41797</v>
      </c>
      <c r="I166" s="92">
        <f>計算過程!B164</f>
        <v>0.17121079253472221</v>
      </c>
      <c r="J166" s="92">
        <f>計算過程!C164</f>
        <v>0</v>
      </c>
      <c r="K166" s="92">
        <f>計算過程!D164</f>
        <v>23.871797258269726</v>
      </c>
      <c r="L166" s="92">
        <f>計算過程!E164</f>
        <v>0</v>
      </c>
    </row>
    <row r="167" spans="8:12" x14ac:dyDescent="0.15">
      <c r="H167" s="45">
        <v>41798</v>
      </c>
      <c r="I167" s="92">
        <f>計算過程!B165</f>
        <v>0.17084371657986111</v>
      </c>
      <c r="J167" s="92">
        <f>計算過程!C165</f>
        <v>0</v>
      </c>
      <c r="K167" s="92">
        <f>計算過程!D165</f>
        <v>23.920714428824606</v>
      </c>
      <c r="L167" s="92">
        <f>計算過程!E165</f>
        <v>0</v>
      </c>
    </row>
    <row r="168" spans="8:12" x14ac:dyDescent="0.15">
      <c r="H168" s="45">
        <v>41799</v>
      </c>
      <c r="I168" s="92">
        <f>計算過程!B166</f>
        <v>0.16819471484375001</v>
      </c>
      <c r="J168" s="92">
        <f>計算過程!C166</f>
        <v>0</v>
      </c>
      <c r="K168" s="92">
        <f>計算過程!D166</f>
        <v>23.663657508731124</v>
      </c>
      <c r="L168" s="92">
        <f>計算過程!E166</f>
        <v>0</v>
      </c>
    </row>
    <row r="169" spans="8:12" x14ac:dyDescent="0.15">
      <c r="H169" s="45">
        <v>41800</v>
      </c>
      <c r="I169" s="92">
        <f>計算過程!B167</f>
        <v>0.16703191145833335</v>
      </c>
      <c r="J169" s="92">
        <f>計算過程!C167</f>
        <v>0</v>
      </c>
      <c r="K169" s="92">
        <f>計算過程!D167</f>
        <v>31.069550229139882</v>
      </c>
      <c r="L169" s="92">
        <f>計算過程!E167</f>
        <v>0</v>
      </c>
    </row>
    <row r="170" spans="8:12" x14ac:dyDescent="0.15">
      <c r="H170" s="45">
        <v>41801</v>
      </c>
      <c r="I170" s="92">
        <f>計算過程!B168</f>
        <v>9.0510706018518503E-2</v>
      </c>
      <c r="J170" s="92">
        <f>計算過程!C168</f>
        <v>0</v>
      </c>
      <c r="K170" s="92">
        <f>計算過程!D168</f>
        <v>5.6345755044859827</v>
      </c>
      <c r="L170" s="92">
        <f>計算過程!E168</f>
        <v>0</v>
      </c>
    </row>
    <row r="171" spans="8:12" x14ac:dyDescent="0.15">
      <c r="H171" s="45">
        <v>41802</v>
      </c>
      <c r="I171" s="92">
        <f>計算過程!B169</f>
        <v>0.16985980164930556</v>
      </c>
      <c r="J171" s="92">
        <f>計算過程!C169</f>
        <v>0</v>
      </c>
      <c r="K171" s="92">
        <f>計算過程!D169</f>
        <v>23.05525340127987</v>
      </c>
      <c r="L171" s="92">
        <f>計算過程!E169</f>
        <v>0</v>
      </c>
    </row>
    <row r="172" spans="8:12" x14ac:dyDescent="0.15">
      <c r="H172" s="45">
        <v>41803</v>
      </c>
      <c r="I172" s="92">
        <f>計算過程!B170</f>
        <v>0.10992829861111111</v>
      </c>
      <c r="J172" s="92">
        <f>計算過程!C170</f>
        <v>0</v>
      </c>
      <c r="K172" s="92">
        <f>計算過程!D170</f>
        <v>13.816177879500463</v>
      </c>
      <c r="L172" s="92">
        <f>計算過程!E170</f>
        <v>0</v>
      </c>
    </row>
    <row r="173" spans="8:12" x14ac:dyDescent="0.15">
      <c r="H173" s="45">
        <v>41804</v>
      </c>
      <c r="I173" s="92">
        <f>計算過程!B171</f>
        <v>0.16812935503472221</v>
      </c>
      <c r="J173" s="92">
        <f>計算過程!C171</f>
        <v>0</v>
      </c>
      <c r="K173" s="92">
        <f>計算過程!D171</f>
        <v>31.192847637423988</v>
      </c>
      <c r="L173" s="92">
        <f>計算過程!E171</f>
        <v>0</v>
      </c>
    </row>
    <row r="174" spans="8:12" x14ac:dyDescent="0.15">
      <c r="H174" s="45">
        <v>41805</v>
      </c>
      <c r="I174" s="92">
        <f>計算過程!B172</f>
        <v>0.10940335648148147</v>
      </c>
      <c r="J174" s="92">
        <f>計算過程!C172</f>
        <v>0</v>
      </c>
      <c r="K174" s="92">
        <f>計算過程!D172</f>
        <v>14.004895694916854</v>
      </c>
      <c r="L174" s="92">
        <f>計算過程!E172</f>
        <v>0</v>
      </c>
    </row>
    <row r="175" spans="8:12" x14ac:dyDescent="0.15">
      <c r="H175" s="45">
        <v>41806</v>
      </c>
      <c r="I175" s="92">
        <f>計算過程!B173</f>
        <v>0.17170653428819441</v>
      </c>
      <c r="J175" s="92">
        <f>計算過程!C173</f>
        <v>0</v>
      </c>
      <c r="K175" s="92">
        <f>計算過程!D173</f>
        <v>23.778307144347142</v>
      </c>
      <c r="L175" s="92">
        <f>計算過程!E173</f>
        <v>0</v>
      </c>
    </row>
    <row r="176" spans="8:12" x14ac:dyDescent="0.15">
      <c r="H176" s="45">
        <v>41807</v>
      </c>
      <c r="I176" s="92">
        <f>計算過程!B174</f>
        <v>0.16830721657986111</v>
      </c>
      <c r="J176" s="92">
        <f>計算過程!C174</f>
        <v>0</v>
      </c>
      <c r="K176" s="92">
        <f>計算過程!D174</f>
        <v>31.455443096284522</v>
      </c>
      <c r="L176" s="92">
        <f>計算過程!E174</f>
        <v>0</v>
      </c>
    </row>
    <row r="177" spans="8:12" x14ac:dyDescent="0.15">
      <c r="H177" s="45">
        <v>41808</v>
      </c>
      <c r="I177" s="92">
        <f>計算過程!B175</f>
        <v>0.18566428255208331</v>
      </c>
      <c r="J177" s="92">
        <f>計算過程!C175</f>
        <v>0</v>
      </c>
      <c r="K177" s="92">
        <f>計算過程!D175</f>
        <v>39.154366398908259</v>
      </c>
      <c r="L177" s="92">
        <f>計算過程!E175</f>
        <v>0</v>
      </c>
    </row>
    <row r="178" spans="8:12" x14ac:dyDescent="0.15">
      <c r="H178" s="45">
        <v>41809</v>
      </c>
      <c r="I178" s="92">
        <f>計算過程!B176</f>
        <v>0.16722593706597225</v>
      </c>
      <c r="J178" s="92">
        <f>計算過程!C176</f>
        <v>0</v>
      </c>
      <c r="K178" s="92">
        <f>計算過程!D176</f>
        <v>22.75965023552088</v>
      </c>
      <c r="L178" s="92">
        <f>計算過程!E176</f>
        <v>0</v>
      </c>
    </row>
    <row r="179" spans="8:12" x14ac:dyDescent="0.15">
      <c r="H179" s="45">
        <v>41810</v>
      </c>
      <c r="I179" s="92">
        <f>計算過程!B177</f>
        <v>0.10827459490740741</v>
      </c>
      <c r="J179" s="92">
        <f>計算過程!C177</f>
        <v>0</v>
      </c>
      <c r="K179" s="92">
        <f>計算過程!D177</f>
        <v>13.594051311770871</v>
      </c>
      <c r="L179" s="92">
        <f>計算過程!E177</f>
        <v>0</v>
      </c>
    </row>
    <row r="180" spans="8:12" x14ac:dyDescent="0.15">
      <c r="H180" s="45">
        <v>41811</v>
      </c>
      <c r="I180" s="92">
        <f>計算過程!B178</f>
        <v>0.16987493880208335</v>
      </c>
      <c r="J180" s="92">
        <f>計算過程!C178</f>
        <v>0</v>
      </c>
      <c r="K180" s="92">
        <f>計算過程!D178</f>
        <v>22.890056027654147</v>
      </c>
      <c r="L180" s="92">
        <f>計算過程!E178</f>
        <v>0</v>
      </c>
    </row>
    <row r="181" spans="8:12" x14ac:dyDescent="0.15">
      <c r="H181" s="45">
        <v>41812</v>
      </c>
      <c r="I181" s="92">
        <f>計算過程!B179</f>
        <v>0.16946245138888888</v>
      </c>
      <c r="J181" s="92">
        <f>計算過程!C179</f>
        <v>0</v>
      </c>
      <c r="K181" s="92">
        <f>計算過程!D179</f>
        <v>23.010124872773964</v>
      </c>
      <c r="L181" s="92">
        <f>計算過程!E179</f>
        <v>0</v>
      </c>
    </row>
    <row r="182" spans="8:12" x14ac:dyDescent="0.15">
      <c r="H182" s="45">
        <v>41813</v>
      </c>
      <c r="I182" s="92">
        <f>計算過程!B180</f>
        <v>0.17046528776041664</v>
      </c>
      <c r="J182" s="92">
        <f>計算過程!C180</f>
        <v>0</v>
      </c>
      <c r="K182" s="92">
        <f>計算過程!D180</f>
        <v>23.086973120631988</v>
      </c>
      <c r="L182" s="92">
        <f>計算過程!E180</f>
        <v>0</v>
      </c>
    </row>
    <row r="183" spans="8:12" x14ac:dyDescent="0.15">
      <c r="H183" s="45">
        <v>41814</v>
      </c>
      <c r="I183" s="92">
        <f>計算過程!B181</f>
        <v>0.16747088888888889</v>
      </c>
      <c r="J183" s="92">
        <f>計算過程!C181</f>
        <v>0</v>
      </c>
      <c r="K183" s="92">
        <f>計算過程!D181</f>
        <v>30.729970094998919</v>
      </c>
      <c r="L183" s="92">
        <f>計算過程!E181</f>
        <v>0</v>
      </c>
    </row>
    <row r="184" spans="8:12" x14ac:dyDescent="0.15">
      <c r="H184" s="45">
        <v>41815</v>
      </c>
      <c r="I184" s="92">
        <f>計算過程!B182</f>
        <v>9.0676620370370373E-2</v>
      </c>
      <c r="J184" s="92">
        <f>計算過程!C182</f>
        <v>0</v>
      </c>
      <c r="K184" s="92">
        <f>計算過程!D182</f>
        <v>5.6235950332038041</v>
      </c>
      <c r="L184" s="92">
        <f>計算過程!E182</f>
        <v>0</v>
      </c>
    </row>
    <row r="185" spans="8:12" x14ac:dyDescent="0.15">
      <c r="H185" s="45">
        <v>41816</v>
      </c>
      <c r="I185" s="92">
        <f>計算過程!B183</f>
        <v>0.16683781886574073</v>
      </c>
      <c r="J185" s="92">
        <f>計算過程!C183</f>
        <v>0</v>
      </c>
      <c r="K185" s="92">
        <f>計算過程!D183</f>
        <v>22.644654335326905</v>
      </c>
      <c r="L185" s="92">
        <f>計算過程!E183</f>
        <v>0</v>
      </c>
    </row>
    <row r="186" spans="8:12" x14ac:dyDescent="0.15">
      <c r="H186" s="45">
        <v>41817</v>
      </c>
      <c r="I186" s="92">
        <f>計算過程!B184</f>
        <v>0.10876689814814813</v>
      </c>
      <c r="J186" s="92">
        <f>計算過程!C184</f>
        <v>0</v>
      </c>
      <c r="K186" s="92">
        <f>計算過程!D184</f>
        <v>13.269239384892996</v>
      </c>
      <c r="L186" s="92">
        <f>計算過程!E184</f>
        <v>0</v>
      </c>
    </row>
    <row r="187" spans="8:12" x14ac:dyDescent="0.15">
      <c r="H187" s="45">
        <v>41818</v>
      </c>
      <c r="I187" s="92">
        <f>計算過程!B185</f>
        <v>0.1681369236111111</v>
      </c>
      <c r="J187" s="92">
        <f>計算過程!C185</f>
        <v>0</v>
      </c>
      <c r="K187" s="92">
        <f>計算過程!D185</f>
        <v>29.675528317054258</v>
      </c>
      <c r="L187" s="92">
        <f>計算過程!E185</f>
        <v>0</v>
      </c>
    </row>
    <row r="188" spans="8:12" x14ac:dyDescent="0.15">
      <c r="H188" s="45">
        <v>41819</v>
      </c>
      <c r="I188" s="92">
        <f>計算過程!B186</f>
        <v>0.10865810185185185</v>
      </c>
      <c r="J188" s="92">
        <f>計算過程!C186</f>
        <v>0</v>
      </c>
      <c r="K188" s="92">
        <f>計算過程!D186</f>
        <v>13.237956555457774</v>
      </c>
      <c r="L188" s="92">
        <f>計算過程!E186</f>
        <v>0</v>
      </c>
    </row>
    <row r="189" spans="8:12" x14ac:dyDescent="0.15">
      <c r="H189" s="45">
        <v>41820</v>
      </c>
      <c r="I189" s="92">
        <f>計算過程!B187</f>
        <v>0.16663441377314814</v>
      </c>
      <c r="J189" s="92">
        <f>計算過程!C187</f>
        <v>0</v>
      </c>
      <c r="K189" s="92">
        <f>計算過程!D187</f>
        <v>22.107507655286462</v>
      </c>
      <c r="L189" s="92">
        <f>計算過程!E187</f>
        <v>0</v>
      </c>
    </row>
    <row r="190" spans="8:12" x14ac:dyDescent="0.15">
      <c r="H190" s="45">
        <v>41821</v>
      </c>
      <c r="I190" s="92">
        <f>計算過程!B188</f>
        <v>0.16755414322916667</v>
      </c>
      <c r="J190" s="92">
        <f>計算過程!C188</f>
        <v>0</v>
      </c>
      <c r="K190" s="92">
        <f>計算過程!D188</f>
        <v>29.708827390433591</v>
      </c>
      <c r="L190" s="92">
        <f>計算過程!E188</f>
        <v>0</v>
      </c>
    </row>
    <row r="191" spans="8:12" x14ac:dyDescent="0.15">
      <c r="H191" s="45">
        <v>41822</v>
      </c>
      <c r="I191" s="92">
        <f>計算過程!B189</f>
        <v>0.18459975578703702</v>
      </c>
      <c r="J191" s="92">
        <f>計算過程!C189</f>
        <v>0</v>
      </c>
      <c r="K191" s="92">
        <f>計算過程!D189</f>
        <v>37.055507768762439</v>
      </c>
      <c r="L191" s="92">
        <f>計算過程!E189</f>
        <v>0</v>
      </c>
    </row>
    <row r="192" spans="8:12" x14ac:dyDescent="0.15">
      <c r="H192" s="45">
        <v>41823</v>
      </c>
      <c r="I192" s="92">
        <f>計算過程!B190</f>
        <v>0.16753624869791667</v>
      </c>
      <c r="J192" s="92">
        <f>計算過程!C190</f>
        <v>0</v>
      </c>
      <c r="K192" s="92">
        <f>計算過程!D190</f>
        <v>21.682709096844963</v>
      </c>
      <c r="L192" s="92">
        <f>計算過程!E190</f>
        <v>0</v>
      </c>
    </row>
    <row r="193" spans="8:12" x14ac:dyDescent="0.15">
      <c r="H193" s="45">
        <v>41824</v>
      </c>
      <c r="I193" s="92">
        <f>計算過程!B191</f>
        <v>0.10971614583333333</v>
      </c>
      <c r="J193" s="92">
        <f>計算過程!C191</f>
        <v>0</v>
      </c>
      <c r="K193" s="92">
        <f>計算過程!D191</f>
        <v>12.807097732011911</v>
      </c>
      <c r="L193" s="92">
        <f>計算過程!E191</f>
        <v>0</v>
      </c>
    </row>
    <row r="194" spans="8:12" x14ac:dyDescent="0.15">
      <c r="H194" s="45">
        <v>41825</v>
      </c>
      <c r="I194" s="92">
        <f>計算過程!B192</f>
        <v>0.16839149782986113</v>
      </c>
      <c r="J194" s="92">
        <f>計算過程!C192</f>
        <v>0</v>
      </c>
      <c r="K194" s="92">
        <f>計算過程!D192</f>
        <v>21.556252193979848</v>
      </c>
      <c r="L194" s="92">
        <f>計算過程!E192</f>
        <v>0</v>
      </c>
    </row>
    <row r="195" spans="8:12" x14ac:dyDescent="0.15">
      <c r="H195" s="45">
        <v>41826</v>
      </c>
      <c r="I195" s="92">
        <f>計算過程!B193</f>
        <v>0.1673572282986111</v>
      </c>
      <c r="J195" s="92">
        <f>計算過程!C193</f>
        <v>0</v>
      </c>
      <c r="K195" s="92">
        <f>計算過程!D193</f>
        <v>21.439624161709911</v>
      </c>
      <c r="L195" s="92">
        <f>計算過程!E193</f>
        <v>0</v>
      </c>
    </row>
    <row r="196" spans="8:12" x14ac:dyDescent="0.15">
      <c r="H196" s="45">
        <v>41827</v>
      </c>
      <c r="I196" s="92">
        <f>計算過程!B194</f>
        <v>0.1673572282986111</v>
      </c>
      <c r="J196" s="92">
        <f>計算過程!C194</f>
        <v>0</v>
      </c>
      <c r="K196" s="92">
        <f>計算過程!D194</f>
        <v>21.499187674057193</v>
      </c>
      <c r="L196" s="92">
        <f>計算過程!E194</f>
        <v>0</v>
      </c>
    </row>
    <row r="197" spans="8:12" x14ac:dyDescent="0.15">
      <c r="H197" s="45">
        <v>41828</v>
      </c>
      <c r="I197" s="92">
        <f>計算過程!B195</f>
        <v>0.1648064725115741</v>
      </c>
      <c r="J197" s="92">
        <f>計算過程!C195</f>
        <v>0</v>
      </c>
      <c r="K197" s="92">
        <f>計算過程!D195</f>
        <v>28.493892719019211</v>
      </c>
      <c r="L197" s="92">
        <f>計算過程!E195</f>
        <v>0</v>
      </c>
    </row>
    <row r="198" spans="8:12" x14ac:dyDescent="0.15">
      <c r="H198" s="45">
        <v>41829</v>
      </c>
      <c r="I198" s="92">
        <f>計算過程!B196</f>
        <v>8.9607696759259267E-2</v>
      </c>
      <c r="J198" s="92">
        <f>計算過程!C196</f>
        <v>0</v>
      </c>
      <c r="K198" s="92">
        <f>計算過程!D196</f>
        <v>5.1531134037815223</v>
      </c>
      <c r="L198" s="92">
        <f>計算過程!E196</f>
        <v>0</v>
      </c>
    </row>
    <row r="199" spans="8:12" x14ac:dyDescent="0.15">
      <c r="H199" s="45">
        <v>41830</v>
      </c>
      <c r="I199" s="92">
        <f>計算過程!B197</f>
        <v>0.16498901186342593</v>
      </c>
      <c r="J199" s="92">
        <f>計算過程!C197</f>
        <v>0</v>
      </c>
      <c r="K199" s="92">
        <f>計算過程!D197</f>
        <v>20.662529010427082</v>
      </c>
      <c r="L199" s="92">
        <f>計算過程!E197</f>
        <v>0</v>
      </c>
    </row>
    <row r="200" spans="8:12" x14ac:dyDescent="0.15">
      <c r="H200" s="45">
        <v>41831</v>
      </c>
      <c r="I200" s="92">
        <f>計算過程!B198</f>
        <v>0.10579403935185185</v>
      </c>
      <c r="J200" s="92">
        <f>計算過程!C198</f>
        <v>0</v>
      </c>
      <c r="K200" s="92">
        <f>計算過程!D198</f>
        <v>12.256137363640454</v>
      </c>
      <c r="L200" s="92">
        <f>計算過程!E198</f>
        <v>0</v>
      </c>
    </row>
    <row r="201" spans="8:12" x14ac:dyDescent="0.15">
      <c r="H201" s="45">
        <v>41832</v>
      </c>
      <c r="I201" s="92">
        <f>計算過程!B199</f>
        <v>0.16330272771990742</v>
      </c>
      <c r="J201" s="92">
        <f>計算過程!C199</f>
        <v>0</v>
      </c>
      <c r="K201" s="92">
        <f>計算過程!D199</f>
        <v>26.701000774272586</v>
      </c>
      <c r="L201" s="92">
        <f>計算過程!E199</f>
        <v>0</v>
      </c>
    </row>
    <row r="202" spans="8:12" x14ac:dyDescent="0.15">
      <c r="H202" s="45">
        <v>41833</v>
      </c>
      <c r="I202" s="92">
        <f>計算過程!B200</f>
        <v>0.10673240740740741</v>
      </c>
      <c r="J202" s="92">
        <f>計算過程!C200</f>
        <v>0</v>
      </c>
      <c r="K202" s="92">
        <f>計算過程!D200</f>
        <v>11.756874801089715</v>
      </c>
      <c r="L202" s="92">
        <f>計算過程!E200</f>
        <v>0</v>
      </c>
    </row>
    <row r="203" spans="8:12" x14ac:dyDescent="0.15">
      <c r="H203" s="45">
        <v>41834</v>
      </c>
      <c r="I203" s="92">
        <f>計算過程!B201</f>
        <v>0.16598424392361111</v>
      </c>
      <c r="J203" s="92">
        <f>計算過程!C201</f>
        <v>0</v>
      </c>
      <c r="K203" s="92">
        <f>計算過程!D201</f>
        <v>19.488579927180414</v>
      </c>
      <c r="L203" s="92">
        <f>計算過程!E201</f>
        <v>0</v>
      </c>
    </row>
    <row r="204" spans="8:12" x14ac:dyDescent="0.15">
      <c r="H204" s="45">
        <v>41835</v>
      </c>
      <c r="I204" s="92">
        <f>計算過程!B202</f>
        <v>0.16588161371527776</v>
      </c>
      <c r="J204" s="92">
        <f>計算過程!C202</f>
        <v>0</v>
      </c>
      <c r="K204" s="92">
        <f>計算過程!D202</f>
        <v>25.606815268673706</v>
      </c>
      <c r="L204" s="92">
        <f>計算過程!E202</f>
        <v>0</v>
      </c>
    </row>
    <row r="205" spans="8:12" x14ac:dyDescent="0.15">
      <c r="H205" s="45">
        <v>41836</v>
      </c>
      <c r="I205" s="92">
        <f>計算過程!B203</f>
        <v>0.1839241603009259</v>
      </c>
      <c r="J205" s="92">
        <f>計算過程!C203</f>
        <v>0</v>
      </c>
      <c r="K205" s="92">
        <f>計算過程!D203</f>
        <v>31.930771493557579</v>
      </c>
      <c r="L205" s="92">
        <f>計算過程!E203</f>
        <v>0</v>
      </c>
    </row>
    <row r="206" spans="8:12" x14ac:dyDescent="0.15">
      <c r="H206" s="45">
        <v>41837</v>
      </c>
      <c r="I206" s="92">
        <f>計算過程!B204</f>
        <v>0.16539218981481479</v>
      </c>
      <c r="J206" s="92">
        <f>計算過程!C204</f>
        <v>0</v>
      </c>
      <c r="K206" s="92">
        <f>計算過程!D204</f>
        <v>18.76295772255104</v>
      </c>
      <c r="L206" s="92">
        <f>計算過程!E204</f>
        <v>0</v>
      </c>
    </row>
    <row r="207" spans="8:12" x14ac:dyDescent="0.15">
      <c r="H207" s="45">
        <v>41838</v>
      </c>
      <c r="I207" s="92">
        <f>計算過程!B205</f>
        <v>0.1075429398148148</v>
      </c>
      <c r="J207" s="92">
        <f>計算過程!C205</f>
        <v>0</v>
      </c>
      <c r="K207" s="92">
        <f>計算過程!D205</f>
        <v>11.062220589939455</v>
      </c>
      <c r="L207" s="92">
        <f>計算過程!E205</f>
        <v>0</v>
      </c>
    </row>
    <row r="208" spans="8:12" x14ac:dyDescent="0.15">
      <c r="H208" s="45">
        <v>41839</v>
      </c>
      <c r="I208" s="92">
        <f>計算過程!B206</f>
        <v>0.16657629803240742</v>
      </c>
      <c r="J208" s="92">
        <f>計算過程!C206</f>
        <v>0</v>
      </c>
      <c r="K208" s="92">
        <f>計算過程!D206</f>
        <v>18.740289204908294</v>
      </c>
      <c r="L208" s="92">
        <f>計算過程!E206</f>
        <v>0</v>
      </c>
    </row>
    <row r="209" spans="8:12" x14ac:dyDescent="0.15">
      <c r="H209" s="45">
        <v>41840</v>
      </c>
      <c r="I209" s="92">
        <f>計算過程!B207</f>
        <v>0.1628378017939815</v>
      </c>
      <c r="J209" s="92">
        <f>計算過程!C207</f>
        <v>0</v>
      </c>
      <c r="K209" s="92">
        <f>計算過程!D207</f>
        <v>24.637618896427774</v>
      </c>
      <c r="L209" s="92">
        <f>計算過程!E207</f>
        <v>0</v>
      </c>
    </row>
    <row r="210" spans="8:12" x14ac:dyDescent="0.15">
      <c r="H210" s="45">
        <v>41841</v>
      </c>
      <c r="I210" s="92">
        <f>計算過程!B208</f>
        <v>0.16352158940972222</v>
      </c>
      <c r="J210" s="92">
        <f>計算過程!C208</f>
        <v>0</v>
      </c>
      <c r="K210" s="92">
        <f>計算過程!D208</f>
        <v>18.232319247806501</v>
      </c>
      <c r="L210" s="92">
        <f>計算過程!E208</f>
        <v>0</v>
      </c>
    </row>
    <row r="211" spans="8:12" x14ac:dyDescent="0.15">
      <c r="H211" s="45">
        <v>41842</v>
      </c>
      <c r="I211" s="92">
        <f>計算過程!B209</f>
        <v>0.1615301976273148</v>
      </c>
      <c r="J211" s="92">
        <f>計算過程!C209</f>
        <v>0</v>
      </c>
      <c r="K211" s="92">
        <f>計算過程!D209</f>
        <v>24.227678618226165</v>
      </c>
      <c r="L211" s="92">
        <f>計算過程!E209</f>
        <v>0</v>
      </c>
    </row>
    <row r="212" spans="8:12" x14ac:dyDescent="0.15">
      <c r="H212" s="45">
        <v>41843</v>
      </c>
      <c r="I212" s="92">
        <f>計算過程!B210</f>
        <v>8.593854166666666E-2</v>
      </c>
      <c r="J212" s="92">
        <f>計算過程!C210</f>
        <v>0</v>
      </c>
      <c r="K212" s="92">
        <f>計算過程!D210</f>
        <v>4.413772544983015</v>
      </c>
      <c r="L212" s="92">
        <f>計算過程!E210</f>
        <v>0</v>
      </c>
    </row>
    <row r="213" spans="8:12" x14ac:dyDescent="0.15">
      <c r="H213" s="45">
        <v>41844</v>
      </c>
      <c r="I213" s="92">
        <f>計算過程!B211</f>
        <v>0.16197789004629631</v>
      </c>
      <c r="J213" s="92">
        <f>計算過程!C211</f>
        <v>0</v>
      </c>
      <c r="K213" s="92">
        <f>計算過程!D211</f>
        <v>17.43243815178085</v>
      </c>
      <c r="L213" s="92">
        <f>計算過程!E211</f>
        <v>0</v>
      </c>
    </row>
    <row r="214" spans="8:12" x14ac:dyDescent="0.15">
      <c r="H214" s="45">
        <v>41845</v>
      </c>
      <c r="I214" s="92">
        <f>計算過程!B212</f>
        <v>0.10457552083333332</v>
      </c>
      <c r="J214" s="92">
        <f>計算過程!C212</f>
        <v>0</v>
      </c>
      <c r="K214" s="92">
        <f>計算過程!D212</f>
        <v>10.19039173239354</v>
      </c>
      <c r="L214" s="92">
        <f>計算過程!E212</f>
        <v>0</v>
      </c>
    </row>
    <row r="215" spans="8:12" x14ac:dyDescent="0.15">
      <c r="H215" s="45">
        <v>41846</v>
      </c>
      <c r="I215" s="92">
        <f>計算過程!B213</f>
        <v>0.16357514525462963</v>
      </c>
      <c r="J215" s="92">
        <f>計算過程!C213</f>
        <v>0</v>
      </c>
      <c r="K215" s="92">
        <f>計算過程!D213</f>
        <v>22.32727588885669</v>
      </c>
      <c r="L215" s="92">
        <f>計算過程!E213</f>
        <v>0</v>
      </c>
    </row>
    <row r="216" spans="8:12" x14ac:dyDescent="0.15">
      <c r="H216" s="45">
        <v>41847</v>
      </c>
      <c r="I216" s="92">
        <f>計算過程!B214</f>
        <v>0.10705879629629629</v>
      </c>
      <c r="J216" s="92">
        <f>計算過程!C214</f>
        <v>0</v>
      </c>
      <c r="K216" s="92">
        <f>計算過程!D214</f>
        <v>9.8081895750006254</v>
      </c>
      <c r="L216" s="92">
        <f>計算過程!E214</f>
        <v>0</v>
      </c>
    </row>
    <row r="217" spans="8:12" x14ac:dyDescent="0.15">
      <c r="H217" s="45">
        <v>41848</v>
      </c>
      <c r="I217" s="92">
        <f>計算過程!B215</f>
        <v>0.16530864843749998</v>
      </c>
      <c r="J217" s="92">
        <f>計算過程!C215</f>
        <v>0</v>
      </c>
      <c r="K217" s="92">
        <f>計算過程!D215</f>
        <v>16.646994956081436</v>
      </c>
      <c r="L217" s="92">
        <f>計算過程!E215</f>
        <v>0</v>
      </c>
    </row>
    <row r="218" spans="8:12" x14ac:dyDescent="0.15">
      <c r="H218" s="45">
        <v>41849</v>
      </c>
      <c r="I218" s="92">
        <f>計算過程!B216</f>
        <v>0.16364415769675925</v>
      </c>
      <c r="J218" s="92">
        <f>計算過程!C216</f>
        <v>0</v>
      </c>
      <c r="K218" s="92">
        <f>計算過程!D216</f>
        <v>21.914130790925164</v>
      </c>
      <c r="L218" s="92">
        <f>計算過程!E216</f>
        <v>0</v>
      </c>
    </row>
    <row r="219" spans="8:12" x14ac:dyDescent="0.15">
      <c r="H219" s="45">
        <v>41850</v>
      </c>
      <c r="I219" s="92">
        <f>計算過程!B217</f>
        <v>0.18026286863425928</v>
      </c>
      <c r="J219" s="92">
        <f>計算過程!C217</f>
        <v>0</v>
      </c>
      <c r="K219" s="92">
        <f>計算過程!D217</f>
        <v>27.065403062372933</v>
      </c>
      <c r="L219" s="92">
        <f>計算過程!E217</f>
        <v>0</v>
      </c>
    </row>
    <row r="220" spans="8:12" x14ac:dyDescent="0.15">
      <c r="H220" s="45">
        <v>41851</v>
      </c>
      <c r="I220" s="92">
        <f>計算過程!B218</f>
        <v>0.16292953530092591</v>
      </c>
      <c r="J220" s="92">
        <f>計算過程!C218</f>
        <v>0</v>
      </c>
      <c r="K220" s="92">
        <f>計算過程!D218</f>
        <v>15.942196398344819</v>
      </c>
      <c r="L220" s="92">
        <f>計算過程!E218</f>
        <v>0</v>
      </c>
    </row>
    <row r="221" spans="8:12" x14ac:dyDescent="0.15">
      <c r="H221" s="45">
        <v>41852</v>
      </c>
      <c r="I221" s="92">
        <f>計算過程!B219</f>
        <v>0.10670792824074074</v>
      </c>
      <c r="J221" s="92">
        <f>計算過程!C219</f>
        <v>0</v>
      </c>
      <c r="K221" s="92">
        <f>計算過程!D219</f>
        <v>9.4941862327224058</v>
      </c>
      <c r="L221" s="92">
        <f>計算過程!E219</f>
        <v>0</v>
      </c>
    </row>
    <row r="222" spans="8:12" x14ac:dyDescent="0.15">
      <c r="H222" s="45">
        <v>41853</v>
      </c>
      <c r="I222" s="92">
        <f>計算過程!B220</f>
        <v>0.16406642447916664</v>
      </c>
      <c r="J222" s="92">
        <f>計算過程!C220</f>
        <v>0</v>
      </c>
      <c r="K222" s="92">
        <f>計算過程!D220</f>
        <v>16.3120262671384</v>
      </c>
      <c r="L222" s="92">
        <f>計算過程!E220</f>
        <v>0</v>
      </c>
    </row>
    <row r="223" spans="8:12" x14ac:dyDescent="0.15">
      <c r="H223" s="45">
        <v>41854</v>
      </c>
      <c r="I223" s="92">
        <f>計算過程!B221</f>
        <v>0.16462215624999998</v>
      </c>
      <c r="J223" s="92">
        <f>計算過程!C221</f>
        <v>0</v>
      </c>
      <c r="K223" s="92">
        <f>計算過程!D221</f>
        <v>16.565054556897017</v>
      </c>
      <c r="L223" s="92">
        <f>計算過程!E221</f>
        <v>0</v>
      </c>
    </row>
    <row r="224" spans="8:12" x14ac:dyDescent="0.15">
      <c r="H224" s="45">
        <v>41855</v>
      </c>
      <c r="I224" s="92">
        <f>計算過程!B222</f>
        <v>0.16470932986111111</v>
      </c>
      <c r="J224" s="92">
        <f>計算過程!C222</f>
        <v>0</v>
      </c>
      <c r="K224" s="92">
        <f>計算過程!D222</f>
        <v>16.876545527143193</v>
      </c>
      <c r="L224" s="92">
        <f>計算過程!E222</f>
        <v>0</v>
      </c>
    </row>
    <row r="225" spans="8:12" x14ac:dyDescent="0.15">
      <c r="H225" s="45">
        <v>41856</v>
      </c>
      <c r="I225" s="92">
        <f>計算過程!B223</f>
        <v>0.16323008304398148</v>
      </c>
      <c r="J225" s="92">
        <f>計算過程!C223</f>
        <v>0</v>
      </c>
      <c r="K225" s="92">
        <f>計算過程!D223</f>
        <v>22.802704530152646</v>
      </c>
      <c r="L225" s="92">
        <f>計算過程!E223</f>
        <v>0</v>
      </c>
    </row>
    <row r="226" spans="8:12" x14ac:dyDescent="0.15">
      <c r="H226" s="45">
        <v>41857</v>
      </c>
      <c r="I226" s="92">
        <f>計算過程!B224</f>
        <v>8.739097222222221E-2</v>
      </c>
      <c r="J226" s="92">
        <f>計算過程!C224</f>
        <v>0</v>
      </c>
      <c r="K226" s="92">
        <f>計算過程!D224</f>
        <v>4.1677908072829428</v>
      </c>
      <c r="L226" s="92">
        <f>計算過程!E224</f>
        <v>0</v>
      </c>
    </row>
    <row r="227" spans="8:12" x14ac:dyDescent="0.15">
      <c r="H227" s="45">
        <v>41858</v>
      </c>
      <c r="I227" s="92">
        <f>計算過程!B225</f>
        <v>0.16450592476851852</v>
      </c>
      <c r="J227" s="92">
        <f>計算過程!C225</f>
        <v>0</v>
      </c>
      <c r="K227" s="92">
        <f>計算過程!D225</f>
        <v>16.863860506970799</v>
      </c>
      <c r="L227" s="92">
        <f>計算過程!E225</f>
        <v>0</v>
      </c>
    </row>
    <row r="228" spans="8:12" x14ac:dyDescent="0.15">
      <c r="H228" s="45">
        <v>41859</v>
      </c>
      <c r="I228" s="92">
        <f>計算過程!B226</f>
        <v>0.10583483796296296</v>
      </c>
      <c r="J228" s="92">
        <f>計算過程!C226</f>
        <v>0</v>
      </c>
      <c r="K228" s="92">
        <f>計算過程!D226</f>
        <v>9.9426827438639123</v>
      </c>
      <c r="L228" s="92">
        <f>計算過程!E226</f>
        <v>0</v>
      </c>
    </row>
    <row r="229" spans="8:12" x14ac:dyDescent="0.15">
      <c r="H229" s="45">
        <v>41860</v>
      </c>
      <c r="I229" s="92">
        <f>計算過程!B227</f>
        <v>0.16298309114583331</v>
      </c>
      <c r="J229" s="92">
        <f>計算過程!C227</f>
        <v>0</v>
      </c>
      <c r="K229" s="92">
        <f>計算過程!D227</f>
        <v>22.268709261016639</v>
      </c>
      <c r="L229" s="92">
        <f>計算過程!E227</f>
        <v>0</v>
      </c>
    </row>
    <row r="230" spans="8:12" x14ac:dyDescent="0.15">
      <c r="H230" s="45">
        <v>41861</v>
      </c>
      <c r="I230" s="92">
        <f>計算過程!B228</f>
        <v>0.10681128472222221</v>
      </c>
      <c r="J230" s="92">
        <f>計算過程!C228</f>
        <v>0</v>
      </c>
      <c r="K230" s="92">
        <f>計算過程!D228</f>
        <v>10.024046193346429</v>
      </c>
      <c r="L230" s="92">
        <f>計算過程!E228</f>
        <v>0</v>
      </c>
    </row>
    <row r="231" spans="8:12" x14ac:dyDescent="0.15">
      <c r="H231" s="45">
        <v>41862</v>
      </c>
      <c r="I231" s="92">
        <f>計算過程!B229</f>
        <v>0.16468390422453705</v>
      </c>
      <c r="J231" s="92">
        <f>計算過程!C229</f>
        <v>0</v>
      </c>
      <c r="K231" s="92">
        <f>計算過程!D229</f>
        <v>17.179338641442413</v>
      </c>
      <c r="L231" s="92">
        <f>計算過程!E229</f>
        <v>0</v>
      </c>
    </row>
    <row r="232" spans="8:12" x14ac:dyDescent="0.15">
      <c r="H232" s="45">
        <v>41863</v>
      </c>
      <c r="I232" s="92">
        <f>計算過程!B230</f>
        <v>0.16398195543981481</v>
      </c>
      <c r="J232" s="92">
        <f>計算過程!C230</f>
        <v>0</v>
      </c>
      <c r="K232" s="92">
        <f>計算過程!D230</f>
        <v>22.842849423877805</v>
      </c>
      <c r="L232" s="92">
        <f>計算過程!E230</f>
        <v>0</v>
      </c>
    </row>
    <row r="233" spans="8:12" x14ac:dyDescent="0.15">
      <c r="H233" s="45">
        <v>41864</v>
      </c>
      <c r="I233" s="92">
        <f>計算過程!B231</f>
        <v>0.18343017650462962</v>
      </c>
      <c r="J233" s="92">
        <f>計算過程!C231</f>
        <v>0</v>
      </c>
      <c r="K233" s="92">
        <f>計算過程!D231</f>
        <v>29.118947215640233</v>
      </c>
      <c r="L233" s="92">
        <f>計算過程!E231</f>
        <v>0</v>
      </c>
    </row>
    <row r="234" spans="8:12" x14ac:dyDescent="0.15">
      <c r="H234" s="45">
        <v>41865</v>
      </c>
      <c r="I234" s="92">
        <f>計算過程!B232</f>
        <v>0.16476744560185183</v>
      </c>
      <c r="J234" s="92">
        <f>計算過程!C232</f>
        <v>0</v>
      </c>
      <c r="K234" s="92">
        <f>計算過程!D232</f>
        <v>17.380256782820766</v>
      </c>
      <c r="L234" s="92">
        <f>計算過程!E232</f>
        <v>0</v>
      </c>
    </row>
    <row r="235" spans="8:12" x14ac:dyDescent="0.15">
      <c r="H235" s="45">
        <v>41866</v>
      </c>
      <c r="I235" s="92">
        <f>計算過程!B233</f>
        <v>0.10578315972222221</v>
      </c>
      <c r="J235" s="92">
        <f>計算過程!C233</f>
        <v>0</v>
      </c>
      <c r="K235" s="92">
        <f>計算過程!D233</f>
        <v>10.31498627086194</v>
      </c>
      <c r="L235" s="92">
        <f>計算過程!E233</f>
        <v>0</v>
      </c>
    </row>
    <row r="236" spans="8:12" x14ac:dyDescent="0.15">
      <c r="H236" s="45">
        <v>41867</v>
      </c>
      <c r="I236" s="92">
        <f>計算過程!B234</f>
        <v>0.16566823958333335</v>
      </c>
      <c r="J236" s="92">
        <f>計算過程!C234</f>
        <v>0</v>
      </c>
      <c r="K236" s="92">
        <f>計算過程!D234</f>
        <v>17.469241347411408</v>
      </c>
      <c r="L236" s="92">
        <f>計算過程!E234</f>
        <v>0</v>
      </c>
    </row>
    <row r="237" spans="8:12" x14ac:dyDescent="0.15">
      <c r="H237" s="45">
        <v>41868</v>
      </c>
      <c r="I237" s="92">
        <f>計算過程!B235</f>
        <v>0.16479650347222222</v>
      </c>
      <c r="J237" s="92">
        <f>計算過程!C235</f>
        <v>0</v>
      </c>
      <c r="K237" s="92">
        <f>計算過程!D235</f>
        <v>17.541221400055196</v>
      </c>
      <c r="L237" s="92">
        <f>計算過程!E235</f>
        <v>0</v>
      </c>
    </row>
    <row r="238" spans="8:12" x14ac:dyDescent="0.15">
      <c r="H238" s="45">
        <v>41869</v>
      </c>
      <c r="I238" s="92">
        <f>計算過程!B236</f>
        <v>0.16481103240740741</v>
      </c>
      <c r="J238" s="92">
        <f>計算過程!C236</f>
        <v>0</v>
      </c>
      <c r="K238" s="92">
        <f>計算過程!D236</f>
        <v>17.575952068520841</v>
      </c>
      <c r="L238" s="92">
        <f>計算過程!E236</f>
        <v>0</v>
      </c>
    </row>
    <row r="239" spans="8:12" x14ac:dyDescent="0.15">
      <c r="H239" s="45">
        <v>41870</v>
      </c>
      <c r="I239" s="92">
        <f>計算過程!B237</f>
        <v>0.16387662065972225</v>
      </c>
      <c r="J239" s="92">
        <f>計算過程!C237</f>
        <v>0</v>
      </c>
      <c r="K239" s="92">
        <f>計算過程!D237</f>
        <v>23.565867398300238</v>
      </c>
      <c r="L239" s="92">
        <f>計算過程!E237</f>
        <v>0</v>
      </c>
    </row>
    <row r="240" spans="8:12" x14ac:dyDescent="0.15">
      <c r="H240" s="45">
        <v>41871</v>
      </c>
      <c r="I240" s="92">
        <f>計算過程!B238</f>
        <v>8.7652083333333325E-2</v>
      </c>
      <c r="J240" s="92">
        <f>計算過程!C238</f>
        <v>0</v>
      </c>
      <c r="K240" s="92">
        <f>計算過程!D238</f>
        <v>4.3411697981920545</v>
      </c>
      <c r="L240" s="92">
        <f>計算過程!E238</f>
        <v>0</v>
      </c>
    </row>
    <row r="241" spans="8:12" x14ac:dyDescent="0.15">
      <c r="H241" s="45">
        <v>41872</v>
      </c>
      <c r="I241" s="92">
        <f>計算過程!B239</f>
        <v>0.16489457378472222</v>
      </c>
      <c r="J241" s="92">
        <f>計算過程!C239</f>
        <v>0</v>
      </c>
      <c r="K241" s="92">
        <f>計算過程!D239</f>
        <v>17.630504684643412</v>
      </c>
      <c r="L241" s="92">
        <f>計算過程!E239</f>
        <v>0</v>
      </c>
    </row>
    <row r="242" spans="8:12" x14ac:dyDescent="0.15">
      <c r="H242" s="45">
        <v>41873</v>
      </c>
      <c r="I242" s="92">
        <f>計算過程!B240</f>
        <v>0.10591371527777778</v>
      </c>
      <c r="J242" s="92">
        <f>計算過程!C240</f>
        <v>0</v>
      </c>
      <c r="K242" s="92">
        <f>計算過程!D240</f>
        <v>10.480770942399946</v>
      </c>
      <c r="L242" s="92">
        <f>計算過程!E240</f>
        <v>0</v>
      </c>
    </row>
    <row r="243" spans="8:12" x14ac:dyDescent="0.15">
      <c r="H243" s="45">
        <v>41874</v>
      </c>
      <c r="I243" s="92">
        <f>計算過程!B241</f>
        <v>0.16248910734953703</v>
      </c>
      <c r="J243" s="92">
        <f>計算過程!C241</f>
        <v>0</v>
      </c>
      <c r="K243" s="92">
        <f>計算過程!D241</f>
        <v>23.346857883704502</v>
      </c>
      <c r="L243" s="92">
        <f>計算過程!E241</f>
        <v>0</v>
      </c>
    </row>
    <row r="244" spans="8:12" x14ac:dyDescent="0.15">
      <c r="H244" s="45">
        <v>41875</v>
      </c>
      <c r="I244" s="92">
        <f>計算過程!B242</f>
        <v>0.10657737268518519</v>
      </c>
      <c r="J244" s="92">
        <f>計算過程!C242</f>
        <v>0</v>
      </c>
      <c r="K244" s="92">
        <f>計算過程!D242</f>
        <v>10.270309138046022</v>
      </c>
      <c r="L244" s="92">
        <f>計算過程!E242</f>
        <v>0</v>
      </c>
    </row>
    <row r="245" spans="8:12" x14ac:dyDescent="0.15">
      <c r="H245" s="45">
        <v>41876</v>
      </c>
      <c r="I245" s="92">
        <f>計算過程!B243</f>
        <v>0.16626755815972222</v>
      </c>
      <c r="J245" s="92">
        <f>計算過程!C243</f>
        <v>0</v>
      </c>
      <c r="K245" s="92">
        <f>計算過程!D243</f>
        <v>17.491057813498578</v>
      </c>
      <c r="L245" s="92">
        <f>計算過程!E243</f>
        <v>0</v>
      </c>
    </row>
    <row r="246" spans="8:12" x14ac:dyDescent="0.15">
      <c r="H246" s="45">
        <v>41877</v>
      </c>
      <c r="I246" s="92">
        <f>計算過程!B244</f>
        <v>0.16501714207175927</v>
      </c>
      <c r="J246" s="92">
        <f>計算過程!C244</f>
        <v>0</v>
      </c>
      <c r="K246" s="92">
        <f>計算過程!D244</f>
        <v>23.599082999403617</v>
      </c>
      <c r="L246" s="92">
        <f>計算過程!E244</f>
        <v>0</v>
      </c>
    </row>
    <row r="247" spans="8:12" x14ac:dyDescent="0.15">
      <c r="H247" s="45">
        <v>41878</v>
      </c>
      <c r="I247" s="92">
        <f>計算過程!B245</f>
        <v>0.18349918894675926</v>
      </c>
      <c r="J247" s="92">
        <f>計算過程!C245</f>
        <v>0</v>
      </c>
      <c r="K247" s="92">
        <f>計算過程!D245</f>
        <v>29.842720853738992</v>
      </c>
      <c r="L247" s="92">
        <f>計算過程!E245</f>
        <v>0</v>
      </c>
    </row>
    <row r="248" spans="8:12" x14ac:dyDescent="0.15">
      <c r="H248" s="45">
        <v>41879</v>
      </c>
      <c r="I248" s="92">
        <f>計算過程!B246</f>
        <v>0.16572998755787036</v>
      </c>
      <c r="J248" s="92">
        <f>計算過程!C246</f>
        <v>0</v>
      </c>
      <c r="K248" s="92">
        <f>計算過程!D246</f>
        <v>17.87521195014412</v>
      </c>
      <c r="L248" s="92">
        <f>計算過程!E246</f>
        <v>0</v>
      </c>
    </row>
    <row r="249" spans="8:12" x14ac:dyDescent="0.15">
      <c r="H249" s="45">
        <v>41880</v>
      </c>
      <c r="I249" s="92">
        <f>計算過程!B247</f>
        <v>0.10724375</v>
      </c>
      <c r="J249" s="92">
        <f>計算過程!C247</f>
        <v>0</v>
      </c>
      <c r="K249" s="92">
        <f>計算過程!D247</f>
        <v>10.675951327260343</v>
      </c>
      <c r="L249" s="92">
        <f>計算過程!E247</f>
        <v>0</v>
      </c>
    </row>
    <row r="250" spans="8:12" x14ac:dyDescent="0.15">
      <c r="H250" s="45">
        <v>41881</v>
      </c>
      <c r="I250" s="92">
        <f>計算過程!B248</f>
        <v>0.16705575289351854</v>
      </c>
      <c r="J250" s="92">
        <f>計算過程!C248</f>
        <v>0</v>
      </c>
      <c r="K250" s="92">
        <f>計算過程!D248</f>
        <v>18.258408266980602</v>
      </c>
      <c r="L250" s="92">
        <f>計算過程!E248</f>
        <v>0</v>
      </c>
    </row>
    <row r="251" spans="8:12" x14ac:dyDescent="0.15">
      <c r="H251" s="45">
        <v>41882</v>
      </c>
      <c r="I251" s="92">
        <f>計算過程!B249</f>
        <v>0.1666852650462963</v>
      </c>
      <c r="J251" s="92">
        <f>計算過程!C249</f>
        <v>0</v>
      </c>
      <c r="K251" s="92">
        <f>計算過程!D249</f>
        <v>18.499128146680373</v>
      </c>
      <c r="L251" s="92">
        <f>計算過程!E249</f>
        <v>0</v>
      </c>
    </row>
    <row r="252" spans="8:12" x14ac:dyDescent="0.15">
      <c r="H252" s="45">
        <v>41883</v>
      </c>
      <c r="I252" s="92">
        <f>計算過程!B250</f>
        <v>0.16422261053240739</v>
      </c>
      <c r="J252" s="92">
        <f>計算過程!C250</f>
        <v>0</v>
      </c>
      <c r="K252" s="92">
        <f>計算過程!D250</f>
        <v>18.452677522809402</v>
      </c>
      <c r="L252" s="92">
        <f>計算過程!E250</f>
        <v>0</v>
      </c>
    </row>
    <row r="253" spans="8:12" x14ac:dyDescent="0.15">
      <c r="H253" s="45">
        <v>41884</v>
      </c>
      <c r="I253" s="92">
        <f>計算過程!B251</f>
        <v>0.16209319386574073</v>
      </c>
      <c r="J253" s="92">
        <f>計算過程!C251</f>
        <v>0</v>
      </c>
      <c r="K253" s="92">
        <f>計算過程!D251</f>
        <v>24.574339642761259</v>
      </c>
      <c r="L253" s="92">
        <f>計算過程!E251</f>
        <v>0</v>
      </c>
    </row>
    <row r="254" spans="8:12" x14ac:dyDescent="0.15">
      <c r="H254" s="45">
        <v>41885</v>
      </c>
      <c r="I254" s="92">
        <f>計算過程!B252</f>
        <v>8.622685185185186E-2</v>
      </c>
      <c r="J254" s="92">
        <f>計算過程!C252</f>
        <v>0</v>
      </c>
      <c r="K254" s="92">
        <f>計算過程!D252</f>
        <v>4.5135421245556548</v>
      </c>
      <c r="L254" s="92">
        <f>計算過程!E252</f>
        <v>0</v>
      </c>
    </row>
    <row r="255" spans="8:12" x14ac:dyDescent="0.15">
      <c r="H255" s="45">
        <v>41886</v>
      </c>
      <c r="I255" s="92">
        <f>計算過程!B253</f>
        <v>0.16517425578703704</v>
      </c>
      <c r="J255" s="92">
        <f>計算過程!C253</f>
        <v>0</v>
      </c>
      <c r="K255" s="92">
        <f>計算過程!D253</f>
        <v>18.185787282742211</v>
      </c>
      <c r="L255" s="92">
        <f>計算過程!E253</f>
        <v>0</v>
      </c>
    </row>
    <row r="256" spans="8:12" x14ac:dyDescent="0.15">
      <c r="H256" s="45">
        <v>41887</v>
      </c>
      <c r="I256" s="92">
        <f>計算過程!B254</f>
        <v>0.10887841435185183</v>
      </c>
      <c r="J256" s="92">
        <f>計算過程!C254</f>
        <v>0</v>
      </c>
      <c r="K256" s="92">
        <f>計算過程!D254</f>
        <v>10.815640071458235</v>
      </c>
      <c r="L256" s="92">
        <f>計算過程!E254</f>
        <v>0</v>
      </c>
    </row>
    <row r="257" spans="8:12" x14ac:dyDescent="0.15">
      <c r="H257" s="45">
        <v>41888</v>
      </c>
      <c r="I257" s="92">
        <f>計算過程!B255</f>
        <v>0.16683891276041665</v>
      </c>
      <c r="J257" s="92">
        <f>計算過程!C255</f>
        <v>0</v>
      </c>
      <c r="K257" s="92">
        <f>計算過程!D255</f>
        <v>24.742078515864616</v>
      </c>
      <c r="L257" s="92">
        <f>計算過程!E255</f>
        <v>0</v>
      </c>
    </row>
    <row r="258" spans="8:12" x14ac:dyDescent="0.15">
      <c r="H258" s="45">
        <v>41889</v>
      </c>
      <c r="I258" s="92">
        <f>計算過程!B256</f>
        <v>0.10922112268518518</v>
      </c>
      <c r="J258" s="92">
        <f>計算過程!C256</f>
        <v>0</v>
      </c>
      <c r="K258" s="92">
        <f>計算過程!D256</f>
        <v>11.130820049822676</v>
      </c>
      <c r="L258" s="92">
        <f>計算過程!E256</f>
        <v>0</v>
      </c>
    </row>
    <row r="259" spans="8:12" x14ac:dyDescent="0.15">
      <c r="H259" s="45">
        <v>41890</v>
      </c>
      <c r="I259" s="92">
        <f>計算過程!B257</f>
        <v>0.16884561241319443</v>
      </c>
      <c r="J259" s="92">
        <f>計算過程!C257</f>
        <v>0</v>
      </c>
      <c r="K259" s="92">
        <f>計算過程!D257</f>
        <v>19.263464300092817</v>
      </c>
      <c r="L259" s="92">
        <f>計算過程!E257</f>
        <v>0</v>
      </c>
    </row>
    <row r="260" spans="8:12" x14ac:dyDescent="0.15">
      <c r="H260" s="45">
        <v>41891</v>
      </c>
      <c r="I260" s="92">
        <f>計算過程!B258</f>
        <v>0.1675768489583333</v>
      </c>
      <c r="J260" s="92">
        <f>計算過程!C258</f>
        <v>0</v>
      </c>
      <c r="K260" s="92">
        <f>計算過程!D258</f>
        <v>26.045654632781524</v>
      </c>
      <c r="L260" s="92">
        <f>計算過程!E258</f>
        <v>0</v>
      </c>
    </row>
    <row r="261" spans="8:12" x14ac:dyDescent="0.15">
      <c r="H261" s="45">
        <v>41892</v>
      </c>
      <c r="I261" s="92">
        <f>計算過程!B259</f>
        <v>0.18422563570601849</v>
      </c>
      <c r="J261" s="92">
        <f>計算過程!C259</f>
        <v>0</v>
      </c>
      <c r="K261" s="92">
        <f>計算過程!D259</f>
        <v>32.962323317868908</v>
      </c>
      <c r="L261" s="92">
        <f>計算過程!E259</f>
        <v>0</v>
      </c>
    </row>
    <row r="262" spans="8:12" x14ac:dyDescent="0.15">
      <c r="H262" s="45">
        <v>41893</v>
      </c>
      <c r="I262" s="92">
        <f>計算過程!B260</f>
        <v>0.16830445920138887</v>
      </c>
      <c r="J262" s="92">
        <f>計算過程!C260</f>
        <v>0</v>
      </c>
      <c r="K262" s="92">
        <f>計算過程!D260</f>
        <v>19.734307283901188</v>
      </c>
      <c r="L262" s="92">
        <f>計算過程!E260</f>
        <v>0</v>
      </c>
    </row>
    <row r="263" spans="8:12" x14ac:dyDescent="0.15">
      <c r="H263" s="45">
        <v>41894</v>
      </c>
      <c r="I263" s="92">
        <f>計算過程!B261</f>
        <v>0.10964542824074075</v>
      </c>
      <c r="J263" s="92">
        <f>計算過程!C261</f>
        <v>0</v>
      </c>
      <c r="K263" s="92">
        <f>計算過程!D261</f>
        <v>12.018632399182081</v>
      </c>
      <c r="L263" s="92">
        <f>計算過程!E261</f>
        <v>0</v>
      </c>
    </row>
    <row r="264" spans="8:12" x14ac:dyDescent="0.15">
      <c r="H264" s="45">
        <v>41895</v>
      </c>
      <c r="I264" s="92">
        <f>計算過程!B262</f>
        <v>0.1703328376736111</v>
      </c>
      <c r="J264" s="92">
        <f>計算過程!C262</f>
        <v>0</v>
      </c>
      <c r="K264" s="92">
        <f>計算過程!D262</f>
        <v>21.167374697964448</v>
      </c>
      <c r="L264" s="92">
        <f>計算過程!E262</f>
        <v>0</v>
      </c>
    </row>
    <row r="265" spans="8:12" x14ac:dyDescent="0.15">
      <c r="H265" s="45">
        <v>41896</v>
      </c>
      <c r="I265" s="92">
        <f>計算過程!B263</f>
        <v>0.16962139149305558</v>
      </c>
      <c r="J265" s="92">
        <f>計算過程!C263</f>
        <v>0</v>
      </c>
      <c r="K265" s="92">
        <f>計算過程!D263</f>
        <v>21.961179923661586</v>
      </c>
      <c r="L265" s="92">
        <f>計算過程!E263</f>
        <v>0</v>
      </c>
    </row>
    <row r="266" spans="8:12" x14ac:dyDescent="0.15">
      <c r="H266" s="45">
        <v>41897</v>
      </c>
      <c r="I266" s="92">
        <f>計算過程!B264</f>
        <v>9.1364756944444445E-2</v>
      </c>
      <c r="J266" s="92">
        <f>計算過程!C264</f>
        <v>0</v>
      </c>
      <c r="K266" s="92">
        <f>計算過程!D264</f>
        <v>5.4964927503256851</v>
      </c>
      <c r="L266" s="92">
        <f>計算過程!E264</f>
        <v>0</v>
      </c>
    </row>
    <row r="267" spans="8:12" x14ac:dyDescent="0.15">
      <c r="H267" s="45">
        <v>41898</v>
      </c>
      <c r="I267" s="92">
        <f>計算過程!B265</f>
        <v>0.16729681163194443</v>
      </c>
      <c r="J267" s="92">
        <f>計算過程!C265</f>
        <v>0</v>
      </c>
      <c r="K267" s="92">
        <f>計算過程!D265</f>
        <v>30.087479385586203</v>
      </c>
      <c r="L267" s="92">
        <f>計算過程!E265</f>
        <v>0</v>
      </c>
    </row>
    <row r="268" spans="8:12" x14ac:dyDescent="0.15">
      <c r="H268" s="45">
        <v>41899</v>
      </c>
      <c r="I268" s="92">
        <f>計算過程!B266</f>
        <v>9.1272280092592598E-2</v>
      </c>
      <c r="J268" s="92">
        <f>計算過程!C266</f>
        <v>0</v>
      </c>
      <c r="K268" s="92">
        <f>計算過程!D266</f>
        <v>5.5451347975413734</v>
      </c>
      <c r="L268" s="92">
        <f>計算過程!E266</f>
        <v>0</v>
      </c>
    </row>
    <row r="269" spans="8:12" x14ac:dyDescent="0.15">
      <c r="H269" s="45">
        <v>41900</v>
      </c>
      <c r="I269" s="92">
        <f>計算過程!B267</f>
        <v>0.17153624131944445</v>
      </c>
      <c r="J269" s="92">
        <f>計算過程!C267</f>
        <v>0</v>
      </c>
      <c r="K269" s="92">
        <f>計算過程!D267</f>
        <v>22.970877132536025</v>
      </c>
      <c r="L269" s="92">
        <f>計算過程!E267</f>
        <v>0</v>
      </c>
    </row>
    <row r="270" spans="8:12" x14ac:dyDescent="0.15">
      <c r="H270" s="45">
        <v>41901</v>
      </c>
      <c r="I270" s="92">
        <f>計算過程!B268</f>
        <v>0.1097460648148148</v>
      </c>
      <c r="J270" s="92">
        <f>計算過程!C268</f>
        <v>0</v>
      </c>
      <c r="K270" s="92">
        <f>計算過程!D268</f>
        <v>13.718023765183483</v>
      </c>
      <c r="L270" s="92">
        <f>計算過程!E268</f>
        <v>0</v>
      </c>
    </row>
    <row r="271" spans="8:12" x14ac:dyDescent="0.15">
      <c r="H271" s="45">
        <v>41902</v>
      </c>
      <c r="I271" s="92">
        <f>計算過程!B269</f>
        <v>0.1677320047743055</v>
      </c>
      <c r="J271" s="92">
        <f>計算過程!C269</f>
        <v>0</v>
      </c>
      <c r="K271" s="92">
        <f>計算過程!D269</f>
        <v>30.84264676475896</v>
      </c>
      <c r="L271" s="92">
        <f>計算過程!E269</f>
        <v>0</v>
      </c>
    </row>
    <row r="272" spans="8:12" x14ac:dyDescent="0.15">
      <c r="H272" s="45">
        <v>41903</v>
      </c>
      <c r="I272" s="92">
        <f>計算過程!B270</f>
        <v>0.10917488425925925</v>
      </c>
      <c r="J272" s="92">
        <f>計算過程!C270</f>
        <v>0</v>
      </c>
      <c r="K272" s="92">
        <f>計算過程!D270</f>
        <v>13.897516579497168</v>
      </c>
      <c r="L272" s="92">
        <f>計算過程!E270</f>
        <v>0</v>
      </c>
    </row>
    <row r="273" spans="8:12" x14ac:dyDescent="0.15">
      <c r="H273" s="45">
        <v>41904</v>
      </c>
      <c r="I273" s="92">
        <f>計算過程!B271</f>
        <v>0.16932621701388889</v>
      </c>
      <c r="J273" s="92">
        <f>計算過程!C271</f>
        <v>0</v>
      </c>
      <c r="K273" s="92">
        <f>計算過程!D271</f>
        <v>23.362697730245735</v>
      </c>
      <c r="L273" s="92">
        <f>計算過程!E271</f>
        <v>0</v>
      </c>
    </row>
    <row r="274" spans="8:12" x14ac:dyDescent="0.15">
      <c r="H274" s="45">
        <v>41905</v>
      </c>
      <c r="I274" s="92">
        <f>計算過程!B272</f>
        <v>0.16848129383680555</v>
      </c>
      <c r="J274" s="92">
        <f>計算過程!C272</f>
        <v>0</v>
      </c>
      <c r="K274" s="92">
        <f>計算過程!D272</f>
        <v>31.304922464897921</v>
      </c>
      <c r="L274" s="92">
        <f>計算過程!E272</f>
        <v>0</v>
      </c>
    </row>
    <row r="275" spans="8:12" x14ac:dyDescent="0.15">
      <c r="H275" s="45">
        <v>41906</v>
      </c>
      <c r="I275" s="92">
        <f>計算過程!B273</f>
        <v>0.18686768619791669</v>
      </c>
      <c r="J275" s="92">
        <f>計算過程!C273</f>
        <v>0</v>
      </c>
      <c r="K275" s="92">
        <f>計算過程!D273</f>
        <v>39.304096127287266</v>
      </c>
      <c r="L275" s="92">
        <f>計算過程!E273</f>
        <v>0</v>
      </c>
    </row>
    <row r="276" spans="8:12" x14ac:dyDescent="0.15">
      <c r="H276" s="45">
        <v>41907</v>
      </c>
      <c r="I276" s="92">
        <f>計算過程!B274</f>
        <v>0.16887210243055556</v>
      </c>
      <c r="J276" s="92">
        <f>計算過程!C274</f>
        <v>0</v>
      </c>
      <c r="K276" s="92">
        <f>計算過程!D274</f>
        <v>23.212993528393973</v>
      </c>
      <c r="L276" s="92">
        <f>計算過程!E274</f>
        <v>0</v>
      </c>
    </row>
    <row r="277" spans="8:12" x14ac:dyDescent="0.15">
      <c r="H277" s="45">
        <v>41908</v>
      </c>
      <c r="I277" s="92">
        <f>計算過程!B275</f>
        <v>0.11089386574074073</v>
      </c>
      <c r="J277" s="92">
        <f>計算過程!C275</f>
        <v>0</v>
      </c>
      <c r="K277" s="92">
        <f>計算過程!D275</f>
        <v>13.889465830380146</v>
      </c>
      <c r="L277" s="92">
        <f>計算過程!E275</f>
        <v>0</v>
      </c>
    </row>
    <row r="278" spans="8:12" x14ac:dyDescent="0.15">
      <c r="H278" s="45">
        <v>41909</v>
      </c>
      <c r="I278" s="92">
        <f>計算過程!B276</f>
        <v>0.1726147634548611</v>
      </c>
      <c r="J278" s="92">
        <f>計算過程!C276</f>
        <v>0</v>
      </c>
      <c r="K278" s="92">
        <f>計算過程!D276</f>
        <v>23.895273033199778</v>
      </c>
      <c r="L278" s="92">
        <f>計算過程!E276</f>
        <v>0</v>
      </c>
    </row>
    <row r="279" spans="8:12" x14ac:dyDescent="0.15">
      <c r="H279" s="45">
        <v>41910</v>
      </c>
      <c r="I279" s="92">
        <f>計算過程!B277</f>
        <v>0.17090048090277779</v>
      </c>
      <c r="J279" s="92">
        <f>計算過程!C277</f>
        <v>0</v>
      </c>
      <c r="K279" s="92">
        <f>計算過程!D277</f>
        <v>24.037996957030892</v>
      </c>
      <c r="L279" s="92">
        <f>計算過程!E277</f>
        <v>0</v>
      </c>
    </row>
    <row r="280" spans="8:12" x14ac:dyDescent="0.15">
      <c r="H280" s="45">
        <v>41911</v>
      </c>
      <c r="I280" s="92">
        <f>計算過程!B278</f>
        <v>0.16825904774305556</v>
      </c>
      <c r="J280" s="92">
        <f>計算過程!C278</f>
        <v>0</v>
      </c>
      <c r="K280" s="92">
        <f>計算過程!D278</f>
        <v>23.649194847819629</v>
      </c>
      <c r="L280" s="92">
        <f>計算過程!E278</f>
        <v>0</v>
      </c>
    </row>
    <row r="281" spans="8:12" x14ac:dyDescent="0.15">
      <c r="H281" s="45">
        <v>41912</v>
      </c>
      <c r="I281" s="92">
        <f>計算過程!B279</f>
        <v>0.16805745355902774</v>
      </c>
      <c r="J281" s="92">
        <f>計算過程!C279</f>
        <v>0</v>
      </c>
      <c r="K281" s="92">
        <f>計算過程!D279</f>
        <v>31.645262645757125</v>
      </c>
      <c r="L281" s="92">
        <f>計算過程!E279</f>
        <v>0</v>
      </c>
    </row>
    <row r="282" spans="8:12" x14ac:dyDescent="0.15">
      <c r="H282" s="45">
        <v>41913</v>
      </c>
      <c r="I282" s="92">
        <f>計算過程!B280</f>
        <v>9.2371122685185186E-2</v>
      </c>
      <c r="J282" s="92">
        <f>計算過程!C280</f>
        <v>0</v>
      </c>
      <c r="K282" s="92">
        <f>計算過程!D280</f>
        <v>5.8347248941516705</v>
      </c>
      <c r="L282" s="92">
        <f>計算過程!E280</f>
        <v>0</v>
      </c>
    </row>
    <row r="283" spans="8:12" x14ac:dyDescent="0.15">
      <c r="H283" s="45">
        <v>41914</v>
      </c>
      <c r="I283" s="92">
        <f>計算過程!B281</f>
        <v>0.17037824913194444</v>
      </c>
      <c r="J283" s="92">
        <f>計算過程!C281</f>
        <v>0</v>
      </c>
      <c r="K283" s="92">
        <f>計算過程!D281</f>
        <v>24.052984206113159</v>
      </c>
      <c r="L283" s="92">
        <f>計算過程!E281</f>
        <v>0</v>
      </c>
    </row>
    <row r="284" spans="8:12" x14ac:dyDescent="0.15">
      <c r="H284" s="45">
        <v>41915</v>
      </c>
      <c r="I284" s="92">
        <f>計算過程!B282</f>
        <v>0.10954479166666667</v>
      </c>
      <c r="J284" s="92">
        <f>計算過程!C282</f>
        <v>0</v>
      </c>
      <c r="K284" s="92">
        <f>計算過程!D282</f>
        <v>14.369640498298317</v>
      </c>
      <c r="L284" s="92">
        <f>計算過程!E282</f>
        <v>0</v>
      </c>
    </row>
    <row r="285" spans="8:12" x14ac:dyDescent="0.15">
      <c r="H285" s="45">
        <v>41916</v>
      </c>
      <c r="I285" s="92">
        <f>計算過程!B283</f>
        <v>0.16940466015624997</v>
      </c>
      <c r="J285" s="92">
        <f>計算過程!C283</f>
        <v>0</v>
      </c>
      <c r="K285" s="92">
        <f>計算過程!D283</f>
        <v>32.301504438573858</v>
      </c>
      <c r="L285" s="92">
        <f>計算過程!E283</f>
        <v>0</v>
      </c>
    </row>
    <row r="286" spans="8:12" x14ac:dyDescent="0.15">
      <c r="H286" s="45">
        <v>41917</v>
      </c>
      <c r="I286" s="92">
        <f>計算過程!B284</f>
        <v>0.1102954861111111</v>
      </c>
      <c r="J286" s="92">
        <f>計算過程!C284</f>
        <v>0</v>
      </c>
      <c r="K286" s="92">
        <f>計算過程!D284</f>
        <v>14.443202317690858</v>
      </c>
      <c r="L286" s="92">
        <f>計算過程!E284</f>
        <v>0</v>
      </c>
    </row>
    <row r="287" spans="8:12" x14ac:dyDescent="0.15">
      <c r="H287" s="45">
        <v>41918</v>
      </c>
      <c r="I287" s="92">
        <f>計算過程!B285</f>
        <v>0.17309915234374998</v>
      </c>
      <c r="J287" s="92">
        <f>計算過程!C285</f>
        <v>0</v>
      </c>
      <c r="K287" s="92">
        <f>計算過程!D285</f>
        <v>24.724451545740173</v>
      </c>
      <c r="L287" s="92">
        <f>計算過程!E285</f>
        <v>0</v>
      </c>
    </row>
    <row r="288" spans="8:12" x14ac:dyDescent="0.15">
      <c r="H288" s="45">
        <v>41919</v>
      </c>
      <c r="I288" s="92">
        <f>計算過程!B286</f>
        <v>0.17283700954861111</v>
      </c>
      <c r="J288" s="92">
        <f>計算過程!C286</f>
        <v>0</v>
      </c>
      <c r="K288" s="92">
        <f>計算過程!D286</f>
        <v>33.386220806411565</v>
      </c>
      <c r="L288" s="92">
        <f>計算過程!E286</f>
        <v>0</v>
      </c>
    </row>
    <row r="289" spans="8:12" x14ac:dyDescent="0.15">
      <c r="H289" s="45">
        <v>41920</v>
      </c>
      <c r="I289" s="92">
        <f>計算過程!B287</f>
        <v>0.19004270399305556</v>
      </c>
      <c r="J289" s="92">
        <f>計算過程!C287</f>
        <v>0</v>
      </c>
      <c r="K289" s="92">
        <f>計算過程!D287</f>
        <v>42.110187148382145</v>
      </c>
      <c r="L289" s="92">
        <f>計算過程!E287</f>
        <v>0</v>
      </c>
    </row>
    <row r="290" spans="8:12" x14ac:dyDescent="0.15">
      <c r="H290" s="45">
        <v>41921</v>
      </c>
      <c r="I290" s="92">
        <f>計算過程!B288</f>
        <v>0.16994305598958331</v>
      </c>
      <c r="J290" s="92">
        <f>計算過程!C288</f>
        <v>0</v>
      </c>
      <c r="K290" s="92">
        <f>計算過程!D288</f>
        <v>24.898523208901441</v>
      </c>
      <c r="L290" s="92">
        <f>計算過程!E288</f>
        <v>0</v>
      </c>
    </row>
    <row r="291" spans="8:12" x14ac:dyDescent="0.15">
      <c r="H291" s="45">
        <v>41922</v>
      </c>
      <c r="I291" s="92">
        <f>計算過程!B289</f>
        <v>0.1700782634548611</v>
      </c>
      <c r="J291" s="92">
        <f>計算過程!C289</f>
        <v>0</v>
      </c>
      <c r="K291" s="92">
        <f>計算過程!D289</f>
        <v>33.784385250750638</v>
      </c>
      <c r="L291" s="92">
        <f>計算過程!E289</f>
        <v>0</v>
      </c>
    </row>
    <row r="292" spans="8:12" x14ac:dyDescent="0.15">
      <c r="H292" s="45">
        <v>41923</v>
      </c>
      <c r="I292" s="92">
        <f>計算過程!B290</f>
        <v>0.17188061154513887</v>
      </c>
      <c r="J292" s="92">
        <f>計算過程!C290</f>
        <v>0</v>
      </c>
      <c r="K292" s="92">
        <f>計算過程!D290</f>
        <v>25.548079479066022</v>
      </c>
      <c r="L292" s="92">
        <f>計算過程!E290</f>
        <v>0</v>
      </c>
    </row>
    <row r="293" spans="8:12" x14ac:dyDescent="0.15">
      <c r="H293" s="45">
        <v>41924</v>
      </c>
      <c r="I293" s="92">
        <f>計算過程!B291</f>
        <v>0.17514645225694445</v>
      </c>
      <c r="J293" s="92">
        <f>計算過程!C291</f>
        <v>0</v>
      </c>
      <c r="K293" s="92">
        <f>計算過程!D291</f>
        <v>26.075068958337202</v>
      </c>
      <c r="L293" s="92">
        <f>計算過程!E291</f>
        <v>0</v>
      </c>
    </row>
    <row r="294" spans="8:12" x14ac:dyDescent="0.15">
      <c r="H294" s="45">
        <v>41925</v>
      </c>
      <c r="I294" s="92">
        <f>計算過程!B292</f>
        <v>0.17408306727430556</v>
      </c>
      <c r="J294" s="92">
        <f>計算過程!C292</f>
        <v>0</v>
      </c>
      <c r="K294" s="92">
        <f>計算過程!D292</f>
        <v>26.463658909419525</v>
      </c>
      <c r="L294" s="92">
        <f>計算過程!E292</f>
        <v>0</v>
      </c>
    </row>
    <row r="295" spans="8:12" x14ac:dyDescent="0.15">
      <c r="H295" s="45">
        <v>41926</v>
      </c>
      <c r="I295" s="92">
        <f>計算過程!B293</f>
        <v>0.17230720920138889</v>
      </c>
      <c r="J295" s="92">
        <f>計算過程!C293</f>
        <v>0</v>
      </c>
      <c r="K295" s="92">
        <f>計算過程!D293</f>
        <v>35.999753236882412</v>
      </c>
      <c r="L295" s="92">
        <f>計算過程!E293</f>
        <v>0</v>
      </c>
    </row>
    <row r="296" spans="8:12" x14ac:dyDescent="0.15">
      <c r="H296" s="45">
        <v>41927</v>
      </c>
      <c r="I296" s="92">
        <f>計算過程!B294</f>
        <v>9.5450057870370364E-2</v>
      </c>
      <c r="J296" s="92">
        <f>計算過程!C294</f>
        <v>0</v>
      </c>
      <c r="K296" s="92">
        <f>計算過程!D294</f>
        <v>6.682639951135906</v>
      </c>
      <c r="L296" s="92">
        <f>計算過程!E294</f>
        <v>0</v>
      </c>
    </row>
    <row r="297" spans="8:12" x14ac:dyDescent="0.15">
      <c r="H297" s="45">
        <v>41928</v>
      </c>
      <c r="I297" s="92">
        <f>計算過程!B295</f>
        <v>0.17186547439236111</v>
      </c>
      <c r="J297" s="92">
        <f>計算過程!C295</f>
        <v>0</v>
      </c>
      <c r="K297" s="92">
        <f>計算過程!D295</f>
        <v>27.586815488384271</v>
      </c>
      <c r="L297" s="92">
        <f>計算過程!E295</f>
        <v>0</v>
      </c>
    </row>
    <row r="298" spans="8:12" x14ac:dyDescent="0.15">
      <c r="H298" s="45">
        <v>41929</v>
      </c>
      <c r="I298" s="92">
        <f>計算過程!B296</f>
        <v>0.11238437499999998</v>
      </c>
      <c r="J298" s="92">
        <f>計算過程!C296</f>
        <v>0</v>
      </c>
      <c r="K298" s="92">
        <f>計算過程!D296</f>
        <v>16.464094022558392</v>
      </c>
      <c r="L298" s="92">
        <f>計算過程!E296</f>
        <v>0</v>
      </c>
    </row>
    <row r="299" spans="8:12" x14ac:dyDescent="0.15">
      <c r="H299" s="45">
        <v>41930</v>
      </c>
      <c r="I299" s="92">
        <f>計算過程!B297</f>
        <v>0.17349925998263888</v>
      </c>
      <c r="J299" s="92">
        <f>計算過程!C297</f>
        <v>0</v>
      </c>
      <c r="K299" s="92">
        <f>計算過程!D297</f>
        <v>37.054958368059857</v>
      </c>
      <c r="L299" s="92">
        <f>計算過程!E297</f>
        <v>0</v>
      </c>
    </row>
    <row r="300" spans="8:12" x14ac:dyDescent="0.15">
      <c r="H300" s="45">
        <v>41931</v>
      </c>
      <c r="I300" s="92">
        <f>計算過程!B298</f>
        <v>0.11629288194444443</v>
      </c>
      <c r="J300" s="92">
        <f>計算過程!C298</f>
        <v>0</v>
      </c>
      <c r="K300" s="92">
        <f>計算過程!D298</f>
        <v>16.740869850720198</v>
      </c>
      <c r="L300" s="92">
        <f>計算過程!E298</f>
        <v>0</v>
      </c>
    </row>
    <row r="301" spans="8:12" x14ac:dyDescent="0.15">
      <c r="H301" s="45">
        <v>41932</v>
      </c>
      <c r="I301" s="92">
        <f>計算過程!B299</f>
        <v>0.17384087282986108</v>
      </c>
      <c r="J301" s="92">
        <f>計算過程!C299</f>
        <v>0</v>
      </c>
      <c r="K301" s="92">
        <f>計算過程!D299</f>
        <v>28.785113816753157</v>
      </c>
      <c r="L301" s="92">
        <f>計算過程!E299</f>
        <v>0</v>
      </c>
    </row>
    <row r="302" spans="8:12" x14ac:dyDescent="0.15">
      <c r="H302" s="45">
        <v>41933</v>
      </c>
      <c r="I302" s="92">
        <f>計算過程!B300</f>
        <v>0.17267428515625</v>
      </c>
      <c r="J302" s="92">
        <f>計算過程!C300</f>
        <v>0</v>
      </c>
      <c r="K302" s="92">
        <f>計算過程!D300</f>
        <v>38.984771377484257</v>
      </c>
      <c r="L302" s="92">
        <f>計算過程!E300</f>
        <v>0</v>
      </c>
    </row>
    <row r="303" spans="8:12" x14ac:dyDescent="0.15">
      <c r="H303" s="45">
        <v>41934</v>
      </c>
      <c r="I303" s="92">
        <f>計算過程!B301</f>
        <v>0.19067846440972222</v>
      </c>
      <c r="J303" s="92">
        <f>計算過程!C301</f>
        <v>0</v>
      </c>
      <c r="K303" s="92">
        <f>計算過程!D301</f>
        <v>49.384893303007132</v>
      </c>
      <c r="L303" s="92">
        <f>計算過程!E301</f>
        <v>0</v>
      </c>
    </row>
    <row r="304" spans="8:12" x14ac:dyDescent="0.15">
      <c r="H304" s="45">
        <v>41935</v>
      </c>
      <c r="I304" s="92">
        <f>計算過程!B302</f>
        <v>0.17590955526620369</v>
      </c>
      <c r="J304" s="92">
        <f>計算過程!C302</f>
        <v>0</v>
      </c>
      <c r="K304" s="92">
        <f>計算過程!D302</f>
        <v>29.403024985003629</v>
      </c>
      <c r="L304" s="92">
        <f>計算過程!E302</f>
        <v>0</v>
      </c>
    </row>
    <row r="305" spans="8:12" x14ac:dyDescent="0.15">
      <c r="H305" s="45">
        <v>41936</v>
      </c>
      <c r="I305" s="92">
        <f>計算過程!B303</f>
        <v>0.11593929398148146</v>
      </c>
      <c r="J305" s="92">
        <f>計算過程!C303</f>
        <v>0</v>
      </c>
      <c r="K305" s="92">
        <f>計算過程!D303</f>
        <v>17.640898100990483</v>
      </c>
      <c r="L305" s="92">
        <f>計算過程!E303</f>
        <v>0</v>
      </c>
    </row>
    <row r="306" spans="8:12" x14ac:dyDescent="0.15">
      <c r="H306" s="45">
        <v>41937</v>
      </c>
      <c r="I306" s="92">
        <f>計算過程!B304</f>
        <v>0.17906959866898151</v>
      </c>
      <c r="J306" s="92">
        <f>計算過程!C304</f>
        <v>0</v>
      </c>
      <c r="K306" s="92">
        <f>計算過程!D304</f>
        <v>30.52641692454954</v>
      </c>
      <c r="L306" s="92">
        <f>計算過程!E304</f>
        <v>0</v>
      </c>
    </row>
    <row r="307" spans="8:12" x14ac:dyDescent="0.15">
      <c r="H307" s="45">
        <v>41938</v>
      </c>
      <c r="I307" s="92">
        <f>計算過程!B305</f>
        <v>0.17883350347222221</v>
      </c>
      <c r="J307" s="92">
        <f>計算過程!C305</f>
        <v>0</v>
      </c>
      <c r="K307" s="92">
        <f>計算過程!D305</f>
        <v>30.910165484219554</v>
      </c>
      <c r="L307" s="92">
        <f>計算過程!E305</f>
        <v>0</v>
      </c>
    </row>
    <row r="308" spans="8:12" x14ac:dyDescent="0.15">
      <c r="H308" s="45">
        <v>41939</v>
      </c>
      <c r="I308" s="92">
        <f>計算過程!B306</f>
        <v>0.17575700144675924</v>
      </c>
      <c r="J308" s="92">
        <f>計算過程!C306</f>
        <v>0</v>
      </c>
      <c r="K308" s="92">
        <f>計算過程!D306</f>
        <v>31.25213022073849</v>
      </c>
      <c r="L308" s="92">
        <f>計算過程!E306</f>
        <v>0</v>
      </c>
    </row>
    <row r="309" spans="8:12" x14ac:dyDescent="0.15">
      <c r="H309" s="45">
        <v>41940</v>
      </c>
      <c r="I309" s="92">
        <f>計算過程!B307</f>
        <v>0.17607207812500003</v>
      </c>
      <c r="J309" s="92">
        <f>計算過程!C307</f>
        <v>0</v>
      </c>
      <c r="K309" s="92">
        <f>計算過程!D307</f>
        <v>42.450420136288109</v>
      </c>
      <c r="L309" s="92">
        <f>計算過程!E307</f>
        <v>0</v>
      </c>
    </row>
    <row r="310" spans="8:12" x14ac:dyDescent="0.15">
      <c r="H310" s="45">
        <v>41941</v>
      </c>
      <c r="I310" s="92">
        <f>計算過程!B308</f>
        <v>9.7285995370370373E-2</v>
      </c>
      <c r="J310" s="92">
        <f>計算過程!C308</f>
        <v>0</v>
      </c>
      <c r="K310" s="92">
        <f>計算過程!D308</f>
        <v>7.8189922738598741</v>
      </c>
      <c r="L310" s="92">
        <f>計算過程!E308</f>
        <v>0</v>
      </c>
    </row>
    <row r="311" spans="8:12" x14ac:dyDescent="0.15">
      <c r="H311" s="45">
        <v>41942</v>
      </c>
      <c r="I311" s="92">
        <f>計算過程!B309</f>
        <v>0.18010478530092591</v>
      </c>
      <c r="J311" s="92">
        <f>計算過程!C309</f>
        <v>0</v>
      </c>
      <c r="K311" s="92">
        <f>計算過程!D309</f>
        <v>32.285487179779849</v>
      </c>
      <c r="L311" s="92">
        <f>計算過程!E309</f>
        <v>0</v>
      </c>
    </row>
    <row r="312" spans="8:12" x14ac:dyDescent="0.15">
      <c r="H312" s="45">
        <v>41943</v>
      </c>
      <c r="I312" s="92">
        <f>計算過程!B310</f>
        <v>0.11676886574074073</v>
      </c>
      <c r="J312" s="92">
        <f>計算過程!C310</f>
        <v>0</v>
      </c>
      <c r="K312" s="92">
        <f>計算過程!D310</f>
        <v>19.482400706881549</v>
      </c>
      <c r="L312" s="92">
        <f>計算過程!E310</f>
        <v>0</v>
      </c>
    </row>
    <row r="313" spans="8:12" x14ac:dyDescent="0.15">
      <c r="H313" s="45">
        <v>41944</v>
      </c>
      <c r="I313" s="92">
        <f>計算過程!B311</f>
        <v>0.17801532320601851</v>
      </c>
      <c r="J313" s="92">
        <f>計算過程!C311</f>
        <v>0</v>
      </c>
      <c r="K313" s="92">
        <f>計算過程!D311</f>
        <v>44.767661981251592</v>
      </c>
      <c r="L313" s="92">
        <f>計算過程!E311</f>
        <v>0</v>
      </c>
    </row>
    <row r="314" spans="8:12" x14ac:dyDescent="0.15">
      <c r="H314" s="45">
        <v>41945</v>
      </c>
      <c r="I314" s="92">
        <f>計算過程!B312</f>
        <v>0.11765011574074073</v>
      </c>
      <c r="J314" s="92">
        <f>計算過程!C312</f>
        <v>0</v>
      </c>
      <c r="K314" s="92">
        <f>計算過程!D312</f>
        <v>20.322392583062523</v>
      </c>
      <c r="L314" s="92">
        <f>計算過程!E312</f>
        <v>0</v>
      </c>
    </row>
    <row r="315" spans="8:12" x14ac:dyDescent="0.15">
      <c r="H315" s="45">
        <v>41946</v>
      </c>
      <c r="I315" s="92">
        <f>計算過程!B313</f>
        <v>0.17772474450231479</v>
      </c>
      <c r="J315" s="92">
        <f>計算過程!C313</f>
        <v>0</v>
      </c>
      <c r="K315" s="92">
        <f>計算過程!D313</f>
        <v>46.355576465540047</v>
      </c>
      <c r="L315" s="92">
        <f>計算過程!E313</f>
        <v>0</v>
      </c>
    </row>
    <row r="316" spans="8:12" x14ac:dyDescent="0.15">
      <c r="H316" s="45">
        <v>41947</v>
      </c>
      <c r="I316" s="92">
        <f>計算過程!B314</f>
        <v>0.17504778819444444</v>
      </c>
      <c r="J316" s="92">
        <f>計算過程!C314</f>
        <v>0</v>
      </c>
      <c r="K316" s="92">
        <f>計算過程!D314</f>
        <v>46.088703877924225</v>
      </c>
      <c r="L316" s="92">
        <f>計算過程!E314</f>
        <v>0</v>
      </c>
    </row>
    <row r="317" spans="8:12" x14ac:dyDescent="0.15">
      <c r="H317" s="45">
        <v>41948</v>
      </c>
      <c r="I317" s="92">
        <f>計算過程!B315</f>
        <v>0.19208243532986111</v>
      </c>
      <c r="J317" s="92">
        <f>計算過程!C315</f>
        <v>0</v>
      </c>
      <c r="K317" s="92">
        <f>計算過程!D315</f>
        <v>57.112333607887223</v>
      </c>
      <c r="L317" s="92">
        <f>計算過程!E315</f>
        <v>0</v>
      </c>
    </row>
    <row r="318" spans="8:12" x14ac:dyDescent="0.15">
      <c r="H318" s="45">
        <v>41949</v>
      </c>
      <c r="I318" s="92">
        <f>計算過程!B316</f>
        <v>0.17391655859374999</v>
      </c>
      <c r="J318" s="92">
        <f>計算過程!C316</f>
        <v>0</v>
      </c>
      <c r="K318" s="92">
        <f>計算過程!D316</f>
        <v>33.1330952685299</v>
      </c>
      <c r="L318" s="92">
        <f>計算過程!E316</f>
        <v>0</v>
      </c>
    </row>
    <row r="319" spans="8:12" x14ac:dyDescent="0.15">
      <c r="H319" s="45">
        <v>41950</v>
      </c>
      <c r="I319" s="92">
        <f>計算過程!B317</f>
        <v>0.11320034722222221</v>
      </c>
      <c r="J319" s="92">
        <f>計算過程!C317</f>
        <v>0</v>
      </c>
      <c r="K319" s="92">
        <f>計算過程!D317</f>
        <v>19.822610940672341</v>
      </c>
      <c r="L319" s="92">
        <f>計算過程!E317</f>
        <v>0</v>
      </c>
    </row>
    <row r="320" spans="8:12" x14ac:dyDescent="0.15">
      <c r="H320" s="45">
        <v>41951</v>
      </c>
      <c r="I320" s="92">
        <f>計算過程!B318</f>
        <v>0.17613475376157409</v>
      </c>
      <c r="J320" s="92">
        <f>計算過程!C318</f>
        <v>0</v>
      </c>
      <c r="K320" s="92">
        <f>計算過程!D318</f>
        <v>33.002273800053942</v>
      </c>
      <c r="L320" s="92">
        <f>計算過程!E318</f>
        <v>0</v>
      </c>
    </row>
    <row r="321" spans="8:12" x14ac:dyDescent="0.15">
      <c r="H321" s="45">
        <v>41952</v>
      </c>
      <c r="I321" s="92">
        <f>計算過程!B319</f>
        <v>0.17723168836805556</v>
      </c>
      <c r="J321" s="92">
        <f>計算過程!C319</f>
        <v>0</v>
      </c>
      <c r="K321" s="92">
        <f>計算過程!D319</f>
        <v>32.945558349491321</v>
      </c>
      <c r="L321" s="92">
        <f>計算過程!E319</f>
        <v>0</v>
      </c>
    </row>
    <row r="322" spans="8:12" x14ac:dyDescent="0.15">
      <c r="H322" s="45">
        <v>41953</v>
      </c>
      <c r="I322" s="92">
        <f>計算過程!B320</f>
        <v>0.17907323090277777</v>
      </c>
      <c r="J322" s="92">
        <f>計算過程!C320</f>
        <v>0</v>
      </c>
      <c r="K322" s="92">
        <f>計算過程!D320</f>
        <v>32.870204859587808</v>
      </c>
      <c r="L322" s="92">
        <f>計算過程!E320</f>
        <v>0</v>
      </c>
    </row>
    <row r="323" spans="8:12" x14ac:dyDescent="0.15">
      <c r="H323" s="45">
        <v>41954</v>
      </c>
      <c r="I323" s="92">
        <f>計算過程!B321</f>
        <v>0.17864733188657406</v>
      </c>
      <c r="J323" s="92">
        <f>計算過程!C321</f>
        <v>0</v>
      </c>
      <c r="K323" s="92">
        <f>計算過程!D321</f>
        <v>44.014373880660436</v>
      </c>
      <c r="L323" s="92">
        <f>計算過程!E321</f>
        <v>0</v>
      </c>
    </row>
    <row r="324" spans="8:12" x14ac:dyDescent="0.15">
      <c r="H324" s="45">
        <v>41955</v>
      </c>
      <c r="I324" s="92">
        <f>計算過程!B322</f>
        <v>9.7435590277777775E-2</v>
      </c>
      <c r="J324" s="92">
        <f>計算過程!C322</f>
        <v>0</v>
      </c>
      <c r="K324" s="92">
        <f>計算過程!D322</f>
        <v>8.0007929456823454</v>
      </c>
      <c r="L324" s="92">
        <f>計算過程!E322</f>
        <v>0</v>
      </c>
    </row>
    <row r="325" spans="8:12" x14ac:dyDescent="0.15">
      <c r="H325" s="45">
        <v>41956</v>
      </c>
      <c r="I325" s="92">
        <f>計算過程!B323</f>
        <v>0.17803441203703702</v>
      </c>
      <c r="J325" s="92">
        <f>計算過程!C323</f>
        <v>0</v>
      </c>
      <c r="K325" s="92">
        <f>計算過程!D323</f>
        <v>32.488286634699051</v>
      </c>
      <c r="L325" s="92">
        <f>計算過程!E323</f>
        <v>0</v>
      </c>
    </row>
    <row r="326" spans="8:12" x14ac:dyDescent="0.15">
      <c r="H326" s="45">
        <v>41957</v>
      </c>
      <c r="I326" s="92">
        <f>計算過程!B324</f>
        <v>0.11597193287037036</v>
      </c>
      <c r="J326" s="92">
        <f>計算過程!C324</f>
        <v>0</v>
      </c>
      <c r="K326" s="92">
        <f>計算過程!D324</f>
        <v>19.254703527998657</v>
      </c>
      <c r="L326" s="92">
        <f>計算過程!E324</f>
        <v>0</v>
      </c>
    </row>
    <row r="327" spans="8:12" x14ac:dyDescent="0.15">
      <c r="H327" s="45">
        <v>41958</v>
      </c>
      <c r="I327" s="92">
        <f>計算過程!B325</f>
        <v>0.17688569849537039</v>
      </c>
      <c r="J327" s="92">
        <f>計算過程!C325</f>
        <v>0</v>
      </c>
      <c r="K327" s="92">
        <f>計算過程!D325</f>
        <v>43.713391628576964</v>
      </c>
      <c r="L327" s="92">
        <f>計算過程!E325</f>
        <v>0</v>
      </c>
    </row>
    <row r="328" spans="8:12" x14ac:dyDescent="0.15">
      <c r="H328" s="45">
        <v>41959</v>
      </c>
      <c r="I328" s="92">
        <f>計算過程!B326</f>
        <v>0.11625752314814815</v>
      </c>
      <c r="J328" s="92">
        <f>計算過程!C326</f>
        <v>0</v>
      </c>
      <c r="K328" s="92">
        <f>計算過程!D326</f>
        <v>19.645337507267396</v>
      </c>
      <c r="L328" s="92">
        <f>計算過程!E326</f>
        <v>0</v>
      </c>
    </row>
    <row r="329" spans="8:12" x14ac:dyDescent="0.15">
      <c r="H329" s="45">
        <v>41960</v>
      </c>
      <c r="I329" s="92">
        <f>計算過程!B327</f>
        <v>0.18008662413194443</v>
      </c>
      <c r="J329" s="92">
        <f>計算過程!C327</f>
        <v>0</v>
      </c>
      <c r="K329" s="92">
        <f>計算過程!D327</f>
        <v>33.79165196873511</v>
      </c>
      <c r="L329" s="92">
        <f>計算過程!E327</f>
        <v>0</v>
      </c>
    </row>
    <row r="330" spans="8:12" x14ac:dyDescent="0.15">
      <c r="H330" s="45">
        <v>41961</v>
      </c>
      <c r="I330" s="92">
        <f>計算過程!B328</f>
        <v>0.17902508420138888</v>
      </c>
      <c r="J330" s="92">
        <f>計算過程!C328</f>
        <v>0</v>
      </c>
      <c r="K330" s="92">
        <f>計算過程!D328</f>
        <v>46.092709152268782</v>
      </c>
      <c r="L330" s="92">
        <f>計算過程!E328</f>
        <v>0</v>
      </c>
    </row>
    <row r="331" spans="8:12" x14ac:dyDescent="0.15">
      <c r="H331" s="45">
        <v>41962</v>
      </c>
      <c r="I331" s="92">
        <f>計算過程!B329</f>
        <v>0.19516070804398147</v>
      </c>
      <c r="J331" s="92">
        <f>計算過程!C329</f>
        <v>0</v>
      </c>
      <c r="K331" s="92">
        <f>計算過程!D329</f>
        <v>58.376053143073094</v>
      </c>
      <c r="L331" s="92">
        <f>計算過程!E329</f>
        <v>0</v>
      </c>
    </row>
    <row r="332" spans="8:12" x14ac:dyDescent="0.15">
      <c r="H332" s="45">
        <v>41963</v>
      </c>
      <c r="I332" s="92">
        <f>計算過程!B330</f>
        <v>0.17722079166666665</v>
      </c>
      <c r="J332" s="92">
        <f>計算過程!C330</f>
        <v>0</v>
      </c>
      <c r="K332" s="92">
        <f>計算過程!D330</f>
        <v>34.549456734908283</v>
      </c>
      <c r="L332" s="92">
        <f>計算過程!E330</f>
        <v>0</v>
      </c>
    </row>
    <row r="333" spans="8:12" x14ac:dyDescent="0.15">
      <c r="H333" s="45">
        <v>41964</v>
      </c>
      <c r="I333" s="92">
        <f>計算過程!B331</f>
        <v>0.11866192129629628</v>
      </c>
      <c r="J333" s="92">
        <f>計算過程!C331</f>
        <v>0</v>
      </c>
      <c r="K333" s="92">
        <f>計算過程!D331</f>
        <v>20.726419745776486</v>
      </c>
      <c r="L333" s="92">
        <f>計算過程!E331</f>
        <v>0</v>
      </c>
    </row>
    <row r="334" spans="8:12" x14ac:dyDescent="0.15">
      <c r="H334" s="45">
        <v>41965</v>
      </c>
      <c r="I334" s="92">
        <f>計算過程!B332</f>
        <v>0.18307958478009259</v>
      </c>
      <c r="J334" s="92">
        <f>計算過程!C332</f>
        <v>0</v>
      </c>
      <c r="K334" s="92">
        <f>計算過程!D332</f>
        <v>35.438840497425907</v>
      </c>
      <c r="L334" s="92">
        <f>計算過程!E332</f>
        <v>0</v>
      </c>
    </row>
    <row r="335" spans="8:12" x14ac:dyDescent="0.15">
      <c r="H335" s="45">
        <v>41966</v>
      </c>
      <c r="I335" s="92">
        <f>計算過程!B333</f>
        <v>0.17927570833333334</v>
      </c>
      <c r="J335" s="92">
        <f>計算過程!C333</f>
        <v>0</v>
      </c>
      <c r="K335" s="92">
        <f>計算過程!D333</f>
        <v>47.723778551194719</v>
      </c>
      <c r="L335" s="92">
        <f>計算過程!E333</f>
        <v>0</v>
      </c>
    </row>
    <row r="336" spans="8:12" x14ac:dyDescent="0.15">
      <c r="H336" s="45">
        <v>41967</v>
      </c>
      <c r="I336" s="92">
        <f>計算過程!B334</f>
        <v>0.18027550028935185</v>
      </c>
      <c r="J336" s="92">
        <f>計算過程!C334</f>
        <v>0</v>
      </c>
      <c r="K336" s="92">
        <f>計算過程!D334</f>
        <v>35.862532432254817</v>
      </c>
      <c r="L336" s="92">
        <f>計算過程!E334</f>
        <v>0</v>
      </c>
    </row>
    <row r="337" spans="8:12" x14ac:dyDescent="0.15">
      <c r="H337" s="45">
        <v>41968</v>
      </c>
      <c r="I337" s="92">
        <f>計算過程!B335</f>
        <v>0.17848388136574073</v>
      </c>
      <c r="J337" s="92">
        <f>計算過程!C335</f>
        <v>0</v>
      </c>
      <c r="K337" s="92">
        <f>計算過程!D335</f>
        <v>48.314689203862116</v>
      </c>
      <c r="L337" s="92">
        <f>計算過程!E335</f>
        <v>0</v>
      </c>
    </row>
    <row r="338" spans="8:12" x14ac:dyDescent="0.15">
      <c r="H338" s="45">
        <v>41969</v>
      </c>
      <c r="I338" s="92">
        <f>計算過程!B336</f>
        <v>0.10070219907407407</v>
      </c>
      <c r="J338" s="92">
        <f>計算過程!C336</f>
        <v>0</v>
      </c>
      <c r="K338" s="92">
        <f>計算過程!D336</f>
        <v>8.9065410423570164</v>
      </c>
      <c r="L338" s="92">
        <f>計算過程!E336</f>
        <v>0</v>
      </c>
    </row>
    <row r="339" spans="8:12" x14ac:dyDescent="0.15">
      <c r="H339" s="45">
        <v>41970</v>
      </c>
      <c r="I339" s="92">
        <f>計算過程!B337</f>
        <v>0.18498979832175924</v>
      </c>
      <c r="J339" s="92">
        <f>計算過程!C337</f>
        <v>0</v>
      </c>
      <c r="K339" s="92">
        <f>計算過程!D337</f>
        <v>37.436215258761706</v>
      </c>
      <c r="L339" s="92">
        <f>計算過程!E337</f>
        <v>0</v>
      </c>
    </row>
    <row r="340" spans="8:12" x14ac:dyDescent="0.15">
      <c r="H340" s="45">
        <v>41971</v>
      </c>
      <c r="I340" s="92">
        <f>計算過程!B338</f>
        <v>0.11976892361111112</v>
      </c>
      <c r="J340" s="92">
        <f>計算過程!C338</f>
        <v>0</v>
      </c>
      <c r="K340" s="92">
        <f>計算過程!D338</f>
        <v>22.408287292365866</v>
      </c>
      <c r="L340" s="92">
        <f>計算過程!E338</f>
        <v>0</v>
      </c>
    </row>
    <row r="341" spans="8:12" x14ac:dyDescent="0.15">
      <c r="H341" s="45">
        <v>41972</v>
      </c>
      <c r="I341" s="92">
        <f>計算過程!B339</f>
        <v>0.18065595717592592</v>
      </c>
      <c r="J341" s="92">
        <f>計算過程!C339</f>
        <v>0</v>
      </c>
      <c r="K341" s="92">
        <f>計算過程!D339</f>
        <v>50.848777563643083</v>
      </c>
      <c r="L341" s="92">
        <f>計算過程!E339</f>
        <v>0</v>
      </c>
    </row>
    <row r="342" spans="8:12" x14ac:dyDescent="0.15">
      <c r="H342" s="45">
        <v>41973</v>
      </c>
      <c r="I342" s="92">
        <f>計算過程!B340</f>
        <v>0.11775891203703703</v>
      </c>
      <c r="J342" s="92">
        <f>計算過程!C340</f>
        <v>0</v>
      </c>
      <c r="K342" s="92">
        <f>計算過程!D340</f>
        <v>22.79219010038786</v>
      </c>
      <c r="L342" s="92">
        <f>計算過程!E340</f>
        <v>0</v>
      </c>
    </row>
    <row r="343" spans="8:12" x14ac:dyDescent="0.15">
      <c r="H343" s="45">
        <v>41974</v>
      </c>
      <c r="I343" s="92">
        <f>計算過程!B341</f>
        <v>0.18123077777777777</v>
      </c>
      <c r="J343" s="92">
        <f>計算過程!C341</f>
        <v>0</v>
      </c>
      <c r="K343" s="92">
        <f>計算過程!D341</f>
        <v>38.668027979010951</v>
      </c>
      <c r="L343" s="92">
        <f>計算過程!E341</f>
        <v>0</v>
      </c>
    </row>
    <row r="344" spans="8:12" x14ac:dyDescent="0.15">
      <c r="H344" s="45">
        <v>41975</v>
      </c>
      <c r="I344" s="92">
        <f>計算過程!B342</f>
        <v>0.18120442447916668</v>
      </c>
      <c r="J344" s="92">
        <f>計算過程!C342</f>
        <v>0</v>
      </c>
      <c r="K344" s="92">
        <f>計算過程!D342</f>
        <v>52.026900108001342</v>
      </c>
      <c r="L344" s="92">
        <f>計算過程!E342</f>
        <v>0</v>
      </c>
    </row>
    <row r="345" spans="8:12" x14ac:dyDescent="0.15">
      <c r="H345" s="45">
        <v>41976</v>
      </c>
      <c r="I345" s="92">
        <f>計算過程!B343</f>
        <v>0.19994435995370369</v>
      </c>
      <c r="J345" s="92">
        <f>計算過程!C343</f>
        <v>0</v>
      </c>
      <c r="K345" s="92">
        <f>計算過程!D343</f>
        <v>65.266108685788879</v>
      </c>
      <c r="L345" s="92">
        <f>計算過程!E343</f>
        <v>0</v>
      </c>
    </row>
    <row r="346" spans="8:12" x14ac:dyDescent="0.15">
      <c r="H346" s="45">
        <v>41977</v>
      </c>
      <c r="I346" s="92">
        <f>計算過程!B344</f>
        <v>0.18292703096064816</v>
      </c>
      <c r="J346" s="92">
        <f>計算過程!C344</f>
        <v>0</v>
      </c>
      <c r="K346" s="92">
        <f>計算過程!D344</f>
        <v>39.024531629467191</v>
      </c>
      <c r="L346" s="92">
        <f>計算過程!E344</f>
        <v>0</v>
      </c>
    </row>
    <row r="347" spans="8:12" x14ac:dyDescent="0.15">
      <c r="H347" s="45">
        <v>41978</v>
      </c>
      <c r="I347" s="92">
        <f>計算過程!B345</f>
        <v>0.11777523148148149</v>
      </c>
      <c r="J347" s="92">
        <f>計算過程!C345</f>
        <v>0</v>
      </c>
      <c r="K347" s="92">
        <f>計算過程!D345</f>
        <v>23.298753499759712</v>
      </c>
      <c r="L347" s="92">
        <f>計算過程!E345</f>
        <v>0</v>
      </c>
    </row>
    <row r="348" spans="8:12" x14ac:dyDescent="0.15">
      <c r="H348" s="45">
        <v>41979</v>
      </c>
      <c r="I348" s="92">
        <f>計算過程!B346</f>
        <v>0.18093656684027778</v>
      </c>
      <c r="J348" s="92">
        <f>計算過程!C346</f>
        <v>0</v>
      </c>
      <c r="K348" s="92">
        <f>計算過程!D346</f>
        <v>39.154612162757573</v>
      </c>
      <c r="L348" s="92">
        <f>計算過程!E346</f>
        <v>0</v>
      </c>
    </row>
    <row r="349" spans="8:12" x14ac:dyDescent="0.15">
      <c r="H349" s="45">
        <v>41980</v>
      </c>
      <c r="I349" s="92">
        <f>計算過程!B347</f>
        <v>0.18387470254629629</v>
      </c>
      <c r="J349" s="92">
        <f>計算過程!C347</f>
        <v>0</v>
      </c>
      <c r="K349" s="92">
        <f>計算過程!D347</f>
        <v>39.423724621010365</v>
      </c>
      <c r="L349" s="92">
        <f>計算過程!E347</f>
        <v>0</v>
      </c>
    </row>
    <row r="350" spans="8:12" x14ac:dyDescent="0.15">
      <c r="H350" s="45">
        <v>41981</v>
      </c>
      <c r="I350" s="92">
        <f>計算過程!B348</f>
        <v>0.18406721093749998</v>
      </c>
      <c r="J350" s="92">
        <f>計算過程!C348</f>
        <v>0</v>
      </c>
      <c r="K350" s="92">
        <f>計算過程!D348</f>
        <v>39.324933250457192</v>
      </c>
      <c r="L350" s="92">
        <f>計算過程!E348</f>
        <v>0</v>
      </c>
    </row>
    <row r="351" spans="8:12" x14ac:dyDescent="0.15">
      <c r="H351" s="45">
        <v>41982</v>
      </c>
      <c r="I351" s="92">
        <f>計算過程!B349</f>
        <v>0.18137150723379628</v>
      </c>
      <c r="J351" s="92">
        <f>計算過程!C349</f>
        <v>0</v>
      </c>
      <c r="K351" s="92">
        <f>計算過程!D349</f>
        <v>52.600686477613671</v>
      </c>
      <c r="L351" s="92">
        <f>計算過程!E349</f>
        <v>0</v>
      </c>
    </row>
    <row r="352" spans="8:12" x14ac:dyDescent="0.15">
      <c r="H352" s="45">
        <v>41983</v>
      </c>
      <c r="I352" s="92">
        <f>計算過程!B350</f>
        <v>9.69296875E-2</v>
      </c>
      <c r="J352" s="92">
        <f>計算過程!C350</f>
        <v>0</v>
      </c>
      <c r="K352" s="92">
        <f>計算過程!D350</f>
        <v>9.5217127290212424</v>
      </c>
      <c r="L352" s="92">
        <f>計算過程!E350</f>
        <v>0</v>
      </c>
    </row>
    <row r="353" spans="8:12" x14ac:dyDescent="0.15">
      <c r="H353" s="45">
        <v>41984</v>
      </c>
      <c r="I353" s="92">
        <f>計算過程!B351</f>
        <v>0.17692294849537035</v>
      </c>
      <c r="J353" s="92">
        <f>計算過程!C351</f>
        <v>0</v>
      </c>
      <c r="K353" s="92">
        <f>計算過程!D351</f>
        <v>38.055518067425893</v>
      </c>
      <c r="L353" s="92">
        <f>計算過程!E351</f>
        <v>0</v>
      </c>
    </row>
    <row r="354" spans="8:12" x14ac:dyDescent="0.15">
      <c r="H354" s="45">
        <v>41985</v>
      </c>
      <c r="I354" s="92">
        <f>計算過程!B352</f>
        <v>0.11541707175925925</v>
      </c>
      <c r="J354" s="92">
        <f>計算過程!C352</f>
        <v>0</v>
      </c>
      <c r="K354" s="92">
        <f>計算過程!D352</f>
        <v>22.580874609852415</v>
      </c>
      <c r="L354" s="92">
        <f>計算過程!E352</f>
        <v>0</v>
      </c>
    </row>
    <row r="355" spans="8:12" x14ac:dyDescent="0.15">
      <c r="H355" s="45">
        <v>41986</v>
      </c>
      <c r="I355" s="92">
        <f>計算過程!B353</f>
        <v>0.17873813773148148</v>
      </c>
      <c r="J355" s="92">
        <f>計算過程!C353</f>
        <v>0</v>
      </c>
      <c r="K355" s="92">
        <f>計算過程!D353</f>
        <v>50.33041778584186</v>
      </c>
      <c r="L355" s="92">
        <f>計算過程!E353</f>
        <v>0</v>
      </c>
    </row>
    <row r="356" spans="8:12" x14ac:dyDescent="0.15">
      <c r="H356" s="45">
        <v>41987</v>
      </c>
      <c r="I356" s="92">
        <f>計算過程!B354</f>
        <v>0.11831649305555555</v>
      </c>
      <c r="J356" s="92">
        <f>計算過程!C354</f>
        <v>0</v>
      </c>
      <c r="K356" s="92">
        <f>計算過程!D354</f>
        <v>22.231547379103727</v>
      </c>
      <c r="L356" s="92">
        <f>計算過程!E354</f>
        <v>0</v>
      </c>
    </row>
    <row r="357" spans="8:12" x14ac:dyDescent="0.15">
      <c r="H357" s="45">
        <v>41988</v>
      </c>
      <c r="I357" s="92">
        <f>計算過程!B355</f>
        <v>0.18335926678240744</v>
      </c>
      <c r="J357" s="92">
        <f>計算過程!C355</f>
        <v>0</v>
      </c>
      <c r="K357" s="92">
        <f>計算過程!D355</f>
        <v>37.47141440435567</v>
      </c>
      <c r="L357" s="92">
        <f>計算過程!E355</f>
        <v>0</v>
      </c>
    </row>
    <row r="358" spans="8:12" x14ac:dyDescent="0.15">
      <c r="H358" s="45">
        <v>41989</v>
      </c>
      <c r="I358" s="92">
        <f>計算過程!B356</f>
        <v>0.1841352957175926</v>
      </c>
      <c r="J358" s="92">
        <f>計算過程!C356</f>
        <v>0</v>
      </c>
      <c r="K358" s="92">
        <f>計算過程!D356</f>
        <v>50.851869717890281</v>
      </c>
      <c r="L358" s="92">
        <f>計算過程!E356</f>
        <v>0</v>
      </c>
    </row>
    <row r="359" spans="8:12" x14ac:dyDescent="0.15">
      <c r="H359" s="45">
        <v>41990</v>
      </c>
      <c r="I359" s="92">
        <f>計算過程!B357</f>
        <v>0.19958113657407409</v>
      </c>
      <c r="J359" s="92">
        <f>計算過程!C357</f>
        <v>0</v>
      </c>
      <c r="K359" s="92">
        <f>計算過程!D357</f>
        <v>64.241688419005229</v>
      </c>
      <c r="L359" s="92">
        <f>計算過程!E357</f>
        <v>0</v>
      </c>
    </row>
    <row r="360" spans="8:12" x14ac:dyDescent="0.15">
      <c r="H360" s="45">
        <v>41991</v>
      </c>
      <c r="I360" s="92">
        <f>計算過程!B358</f>
        <v>0.18366766521990741</v>
      </c>
      <c r="J360" s="92">
        <f>計算過程!C358</f>
        <v>0</v>
      </c>
      <c r="K360" s="92">
        <f>計算過程!D358</f>
        <v>38.128627233909384</v>
      </c>
      <c r="L360" s="92">
        <f>計算過程!E358</f>
        <v>0</v>
      </c>
    </row>
    <row r="361" spans="8:12" x14ac:dyDescent="0.15">
      <c r="H361" s="45">
        <v>41992</v>
      </c>
      <c r="I361" s="92">
        <f>計算過程!B359</f>
        <v>0.12102824074074074</v>
      </c>
      <c r="J361" s="92">
        <f>計算過程!C359</f>
        <v>0</v>
      </c>
      <c r="K361" s="92">
        <f>計算過程!D359</f>
        <v>22.673302793336646</v>
      </c>
      <c r="L361" s="92">
        <f>計算過程!E359</f>
        <v>0</v>
      </c>
    </row>
    <row r="362" spans="8:12" x14ac:dyDescent="0.15">
      <c r="H362" s="45">
        <v>41993</v>
      </c>
      <c r="I362" s="92">
        <f>計算過程!B360</f>
        <v>0.18483361226851849</v>
      </c>
      <c r="J362" s="92">
        <f>計算過程!C360</f>
        <v>0</v>
      </c>
      <c r="K362" s="92">
        <f>計算過程!D360</f>
        <v>38.567864852181117</v>
      </c>
      <c r="L362" s="92">
        <f>計算過程!E360</f>
        <v>0</v>
      </c>
    </row>
    <row r="363" spans="8:12" x14ac:dyDescent="0.15">
      <c r="H363" s="45">
        <v>41994</v>
      </c>
      <c r="I363" s="92">
        <f>計算過程!B361</f>
        <v>0.18388559924768519</v>
      </c>
      <c r="J363" s="92">
        <f>計算過程!C361</f>
        <v>0</v>
      </c>
      <c r="K363" s="92">
        <f>計算過程!D361</f>
        <v>39.282874580297843</v>
      </c>
      <c r="L363" s="92">
        <f>計算過程!E361</f>
        <v>0</v>
      </c>
    </row>
    <row r="364" spans="8:12" x14ac:dyDescent="0.15">
      <c r="H364" s="45">
        <v>41995</v>
      </c>
      <c r="I364" s="92">
        <f>計算過程!B362</f>
        <v>0.18626108015046294</v>
      </c>
      <c r="J364" s="92">
        <f>計算過程!C362</f>
        <v>0</v>
      </c>
      <c r="K364" s="92">
        <f>計算過程!D362</f>
        <v>40.488009334954796</v>
      </c>
      <c r="L364" s="92">
        <f>計算過程!E362</f>
        <v>0</v>
      </c>
    </row>
    <row r="365" spans="8:12" x14ac:dyDescent="0.15">
      <c r="H365" s="45">
        <v>41996</v>
      </c>
      <c r="I365" s="92">
        <f>計算過程!B363</f>
        <v>0.18663064033564813</v>
      </c>
      <c r="J365" s="92">
        <f>計算過程!C363</f>
        <v>0</v>
      </c>
      <c r="K365" s="92">
        <f>計算過程!D363</f>
        <v>55.864520814621009</v>
      </c>
      <c r="L365" s="92">
        <f>計算過程!E363</f>
        <v>0</v>
      </c>
    </row>
    <row r="366" spans="8:12" x14ac:dyDescent="0.15">
      <c r="H366" s="45">
        <v>41997</v>
      </c>
      <c r="I366" s="92">
        <f>計算過程!B364</f>
        <v>0.10536684027777776</v>
      </c>
      <c r="J366" s="92">
        <f>計算過程!C364</f>
        <v>0</v>
      </c>
      <c r="K366" s="92">
        <f>計算過程!D364</f>
        <v>10.394286197246714</v>
      </c>
      <c r="L366" s="92">
        <f>計算過程!E364</f>
        <v>0</v>
      </c>
    </row>
    <row r="367" spans="8:12" x14ac:dyDescent="0.15">
      <c r="H367" s="45">
        <v>41998</v>
      </c>
      <c r="I367" s="92">
        <f>計算過程!B365</f>
        <v>0.18880001157407408</v>
      </c>
      <c r="J367" s="92">
        <f>計算過程!C365</f>
        <v>0</v>
      </c>
      <c r="K367" s="92">
        <f>計算過程!D365</f>
        <v>43.727880559805591</v>
      </c>
      <c r="L367" s="92">
        <f>計算過程!E365</f>
        <v>0</v>
      </c>
    </row>
    <row r="368" spans="8:12" x14ac:dyDescent="0.15">
      <c r="H368" s="45">
        <v>41999</v>
      </c>
      <c r="I368" s="92">
        <f>計算過程!B366</f>
        <v>0.1221542824074074</v>
      </c>
      <c r="J368" s="92">
        <f>計算過程!C366</f>
        <v>0</v>
      </c>
      <c r="K368" s="92">
        <f>計算過程!D366</f>
        <v>26.199227388763852</v>
      </c>
      <c r="L368" s="92">
        <f>計算過程!E366</f>
        <v>0</v>
      </c>
    </row>
    <row r="369" spans="8:12" x14ac:dyDescent="0.15">
      <c r="H369" s="45">
        <v>42000</v>
      </c>
      <c r="I369" s="92">
        <f>計算過程!B367</f>
        <v>0.18409534114583334</v>
      </c>
      <c r="J369" s="92">
        <f>計算過程!C367</f>
        <v>0</v>
      </c>
      <c r="K369" s="92">
        <f>計算過程!D367</f>
        <v>59.082405396633867</v>
      </c>
      <c r="L369" s="92">
        <f>計算過程!E367</f>
        <v>0</v>
      </c>
    </row>
    <row r="370" spans="8:12" x14ac:dyDescent="0.15">
      <c r="H370" s="45">
        <v>42001</v>
      </c>
      <c r="I370" s="92">
        <f>計算過程!B368</f>
        <v>0.12239635416666667</v>
      </c>
      <c r="J370" s="92">
        <f>計算過程!C368</f>
        <v>0</v>
      </c>
      <c r="K370" s="92">
        <f>計算過程!D368</f>
        <v>26.532180484906736</v>
      </c>
      <c r="L370" s="92">
        <f>計算過程!E368</f>
        <v>0</v>
      </c>
    </row>
    <row r="371" spans="8:12" x14ac:dyDescent="0.15">
      <c r="H371" s="45">
        <v>42002</v>
      </c>
      <c r="I371" s="92">
        <f>計算過程!B369</f>
        <v>0.18865108998842595</v>
      </c>
      <c r="J371" s="92">
        <f>計算過程!C369</f>
        <v>0</v>
      </c>
      <c r="K371" s="92">
        <f>計算過程!D369</f>
        <v>45.204831626042036</v>
      </c>
      <c r="L371" s="92">
        <f>計算過程!E369</f>
        <v>0</v>
      </c>
    </row>
    <row r="372" spans="8:12" x14ac:dyDescent="0.15">
      <c r="H372" s="45">
        <v>42003</v>
      </c>
      <c r="I372" s="92">
        <f>計算過程!B370</f>
        <v>0.10535052083333332</v>
      </c>
      <c r="J372" s="92">
        <f>計算過程!C370</f>
        <v>0</v>
      </c>
      <c r="K372" s="92">
        <f>計算過程!D370</f>
        <v>11.128814307490138</v>
      </c>
      <c r="L372" s="92">
        <f>計算過程!E370</f>
        <v>0</v>
      </c>
    </row>
    <row r="373" spans="8:12" x14ac:dyDescent="0.15">
      <c r="H373" s="45">
        <v>42004</v>
      </c>
      <c r="I373" s="92">
        <f>計算過程!B371</f>
        <v>0.18552644126157408</v>
      </c>
      <c r="J373" s="92">
        <f>計算過程!C371</f>
        <v>0</v>
      </c>
      <c r="K373" s="92">
        <f>計算過程!D371</f>
        <v>61.561767774251294</v>
      </c>
      <c r="L373" s="92">
        <f>計算過程!E371</f>
        <v>0</v>
      </c>
    </row>
  </sheetData>
  <phoneticPr fontId="1"/>
  <conditionalFormatting sqref="F29:F40">
    <cfRule type="expression" dxfId="18" priority="4">
      <formula>$F$27&lt;&gt;"仕様を入力することで評価する"</formula>
    </cfRule>
  </conditionalFormatting>
  <conditionalFormatting sqref="F28">
    <cfRule type="expression" dxfId="17" priority="3">
      <formula>$F$27&lt;&gt;"種類を選択することで評価する"</formula>
    </cfRule>
  </conditionalFormatting>
  <dataValidations count="2">
    <dataValidation type="decimal" operator="greaterThanOrEqual" allowBlank="1" showInputMessage="1" showErrorMessage="1" sqref="F13">
      <formula1>0</formula1>
    </dataValidation>
    <dataValidation type="list" allowBlank="1" showInputMessage="1" showErrorMessage="1" sqref="F27">
      <formula1>"種類を選択することで評価する,仕様を入力することで評価する"</formula1>
    </dataValidation>
  </dataValidation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4" id="{2E37CA88-B354-4C2B-B8A8-9372681FB0B3}">
            <xm:f>$F$12&lt;&gt;バックデータ一覧!$A$33</xm:f>
            <x14:dxf>
              <fill>
                <patternFill>
                  <bgColor theme="1"/>
                </patternFill>
              </fill>
            </x14:dxf>
          </x14:cfRule>
          <xm:sqref>F13</xm:sqref>
        </x14:conditionalFormatting>
        <x14:conditionalFormatting xmlns:xm="http://schemas.microsoft.com/office/excel/2006/main">
          <x14:cfRule type="expression" priority="13" id="{4D60F27D-E7E0-4BD8-AD5D-960090A3728C}">
            <xm:f>$F$12&lt;&gt;バックデータ一覧!$A$34</xm:f>
            <x14:dxf>
              <fill>
                <patternFill>
                  <bgColor theme="1"/>
                </patternFill>
              </fill>
            </x14:dxf>
          </x14:cfRule>
          <xm:sqref>F14</xm:sqref>
        </x14:conditionalFormatting>
        <x14:conditionalFormatting xmlns:xm="http://schemas.microsoft.com/office/excel/2006/main">
          <x14:cfRule type="expression" priority="11" id="{71A4986B-AEE2-41F8-AC50-307B1C5F6767}">
            <xm:f>$F$17&lt;&gt;バックデータ一覧!$A$37</xm:f>
            <x14:dxf>
              <fill>
                <patternFill>
                  <bgColor theme="1"/>
                </patternFill>
              </fill>
            </x14:dxf>
          </x14:cfRule>
          <xm:sqref>F18</xm:sqref>
        </x14:conditionalFormatting>
        <x14:conditionalFormatting xmlns:xm="http://schemas.microsoft.com/office/excel/2006/main">
          <x14:cfRule type="expression" priority="10" id="{E49853C2-353B-420F-8275-138BA5B89910}">
            <xm:f>$F$17&lt;&gt;バックデータ一覧!$A$38</xm:f>
            <x14:dxf>
              <fill>
                <patternFill>
                  <bgColor theme="1"/>
                </patternFill>
              </fill>
            </x14:dxf>
          </x14:cfRule>
          <xm:sqref>F19</xm:sqref>
        </x14:conditionalFormatting>
        <x14:conditionalFormatting xmlns:xm="http://schemas.microsoft.com/office/excel/2006/main">
          <x14:cfRule type="expression" priority="9" id="{A3C302DE-E558-47B3-BDB3-2C2E68E35EC0}">
            <xm:f>$F$22&lt;&gt;バックデータ一覧!$A$41</xm:f>
            <x14:dxf>
              <fill>
                <patternFill>
                  <bgColor theme="1"/>
                </patternFill>
              </fill>
            </x14:dxf>
          </x14:cfRule>
          <xm:sqref>F23</xm:sqref>
        </x14:conditionalFormatting>
        <x14:conditionalFormatting xmlns:xm="http://schemas.microsoft.com/office/excel/2006/main">
          <x14:cfRule type="expression" priority="8" id="{37BAF163-836B-46AB-AB32-77CC33951CC4}">
            <xm:f>$F$22&lt;&gt;バックデータ一覧!$A$42</xm:f>
            <x14:dxf>
              <fill>
                <patternFill>
                  <bgColor theme="1"/>
                </patternFill>
              </fill>
            </x14:dxf>
          </x14:cfRule>
          <xm:sqref>F24</xm:sqref>
        </x14:conditionalFormatting>
        <x14:conditionalFormatting xmlns:xm="http://schemas.microsoft.com/office/excel/2006/main">
          <x14:cfRule type="expression" priority="30" id="{A29646C6-7CAE-477F-973F-3BD9A4B97C99}">
            <xm:f>$F$8=バックデータ一覧!$A$26</xm:f>
            <x14:dxf>
              <fill>
                <patternFill>
                  <bgColor theme="1"/>
                </patternFill>
              </fill>
            </x14:dxf>
          </x14:cfRule>
          <x14:cfRule type="expression" priority="31" id="{6CD5007C-2F84-413C-9EAA-A13ED9EDC4E9}">
            <xm:f>$F$6&lt;&gt;バックデータ一覧!$A$11</xm:f>
            <x14:dxf>
              <fill>
                <patternFill>
                  <bgColor theme="1"/>
                </patternFill>
              </fill>
            </x14:dxf>
          </x14:cfRule>
          <xm:sqref>F22:F24</xm:sqref>
        </x14:conditionalFormatting>
        <x14:conditionalFormatting xmlns:xm="http://schemas.microsoft.com/office/excel/2006/main">
          <x14:cfRule type="expression" priority="36" id="{6DFE5254-095A-4B53-86FA-AE9D1B9DF07E}">
            <xm:f>$F$8=バックデータ一覧!$A$26</xm:f>
            <x14:dxf>
              <fill>
                <patternFill>
                  <bgColor theme="1"/>
                </patternFill>
              </fill>
            </x14:dxf>
          </x14:cfRule>
          <x14:cfRule type="expression" priority="37" id="{44FF0291-BD2C-430A-BFC0-7DCB9D4B8B8C}">
            <xm:f>AND($F$6&lt;&gt;バックデータ一覧!$A$5,$F$6&lt;&gt;バックデータ一覧!$A$6)</xm:f>
            <x14:dxf>
              <fill>
                <patternFill>
                  <bgColor theme="1"/>
                </patternFill>
              </fill>
            </x14:dxf>
          </x14:cfRule>
          <xm:sqref>F17:F19</xm:sqref>
        </x14:conditionalFormatting>
        <x14:conditionalFormatting xmlns:xm="http://schemas.microsoft.com/office/excel/2006/main">
          <x14:cfRule type="expression" priority="38" id="{1B00B2E7-3A0A-4333-BABF-ED75AAAE2BB2}">
            <xm:f>$F$8=バックデータ一覧!$A$26</xm:f>
            <x14:dxf>
              <fill>
                <patternFill>
                  <bgColor theme="1"/>
                </patternFill>
              </fill>
            </x14:dxf>
          </x14:cfRule>
          <x14:cfRule type="expression" priority="39" id="{1BE5717A-436F-4109-92CD-19442F5A0E44}">
            <xm:f>AND($F$6&lt;&gt;バックデータ一覧!$A$3,$F$6&lt;&gt;バックデータ一覧!$A$4)</xm:f>
            <x14:dxf>
              <fill>
                <patternFill>
                  <bgColor theme="1"/>
                </patternFill>
              </fill>
            </x14:dxf>
          </x14:cfRule>
          <xm:sqref>F12:F14</xm:sqref>
        </x14:conditionalFormatting>
        <x14:conditionalFormatting xmlns:xm="http://schemas.microsoft.com/office/excel/2006/main">
          <x14:cfRule type="expression" priority="2" id="{FDCFDF9F-A785-453E-ADD5-770496EF9023}">
            <xm:f>$F$6&lt;&gt;バックデータ一覧!$A$7</xm:f>
            <x14:dxf>
              <fill>
                <patternFill>
                  <bgColor theme="1"/>
                </patternFill>
              </fill>
            </x14:dxf>
          </x14:cfRule>
          <xm:sqref>F27:F40</xm:sqref>
        </x14:conditionalFormatting>
        <x14:conditionalFormatting xmlns:xm="http://schemas.microsoft.com/office/excel/2006/main">
          <x14:cfRule type="expression" priority="1" id="{F54EEAAC-D63F-40E6-83E3-FF7392DC8616}">
            <xm:f>OR($F$6=バックデータ一覧!$A$7,$F$6=バックデータ一覧!$A$8,$F$6=バックデータ一覧!$A$9,$F$6=バックデータ一覧!$A$10)</xm:f>
            <x14:dxf>
              <fill>
                <patternFill>
                  <bgColor theme="1"/>
                </patternFill>
              </fill>
            </x14:dxf>
          </x14:cfRule>
          <xm:sqref>F8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バックデータ一覧!$A$25:$A$26</xm:f>
          </x14:formula1>
          <xm:sqref>F8</xm:sqref>
        </x14:dataValidation>
        <x14:dataValidation type="list" allowBlank="1" showInputMessage="1" showErrorMessage="1">
          <x14:formula1>
            <xm:f>バックデータ一覧!$A$20:$A$22</xm:f>
          </x14:formula1>
          <xm:sqref>F7</xm:sqref>
        </x14:dataValidation>
        <x14:dataValidation type="list" allowBlank="1" showInputMessage="1" showErrorMessage="1">
          <x14:formula1>
            <xm:f>バックデータ一覧!$A$29:$A$30</xm:f>
          </x14:formula1>
          <xm:sqref>F9</xm:sqref>
        </x14:dataValidation>
        <x14:dataValidation type="list" allowBlank="1" showInputMessage="1" showErrorMessage="1">
          <x14:formula1>
            <xm:f>バックデータ一覧!$A$37:$A$38</xm:f>
          </x14:formula1>
          <xm:sqref>F17</xm:sqref>
        </x14:dataValidation>
        <x14:dataValidation type="list" allowBlank="1" showInputMessage="1" showErrorMessage="1">
          <x14:formula1>
            <xm:f>バックデータ一覧!$A$33:$A$34</xm:f>
          </x14:formula1>
          <xm:sqref>F12</xm:sqref>
        </x14:dataValidation>
        <x14:dataValidation type="list" allowBlank="1" showInputMessage="1" showErrorMessage="1">
          <x14:formula1>
            <xm:f>バックデータ一覧!$A$41:$A$42</xm:f>
          </x14:formula1>
          <xm:sqref>F22</xm:sqref>
        </x14:dataValidation>
        <x14:dataValidation type="list" allowBlank="1" showInputMessage="1" showErrorMessage="1">
          <x14:formula1>
            <xm:f>バックデータ一覧!$A$3:$A$11</xm:f>
          </x14:formula1>
          <xm:sqref>F6</xm:sqref>
        </x14:dataValidation>
        <x14:dataValidation type="list" allowBlank="1" showInputMessage="1" showErrorMessage="1">
          <x14:formula1>
            <xm:f>バックデータ一覧!$A$15:$A$17</xm:f>
          </x14:formula1>
          <xm:sqref>F28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370"/>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RowHeight="16.5" x14ac:dyDescent="0.15"/>
  <cols>
    <col min="1" max="1" width="10.25" style="7" bestFit="1" customWidth="1"/>
    <col min="2" max="2" width="12" style="7" bestFit="1" customWidth="1"/>
    <col min="3" max="3" width="15.375" style="7" bestFit="1" customWidth="1"/>
    <col min="4" max="4" width="12" style="7" bestFit="1" customWidth="1"/>
    <col min="5" max="7" width="13.625" style="7" bestFit="1" customWidth="1"/>
    <col min="8" max="8" width="12.375" style="7" bestFit="1" customWidth="1"/>
    <col min="9" max="9" width="12" style="7" bestFit="1" customWidth="1"/>
    <col min="10" max="10" width="15.375" style="7" bestFit="1" customWidth="1"/>
    <col min="11" max="11" width="12" style="7" bestFit="1" customWidth="1"/>
    <col min="12" max="14" width="13.625" style="7" bestFit="1" customWidth="1"/>
    <col min="15" max="15" width="14.375" style="7" bestFit="1" customWidth="1"/>
    <col min="16" max="16" width="14" style="7" bestFit="1" customWidth="1"/>
    <col min="17" max="17" width="22.875" style="7" bestFit="1" customWidth="1"/>
    <col min="18" max="18" width="10.25" style="7" bestFit="1" customWidth="1"/>
    <col min="19" max="16384" width="9" style="7"/>
  </cols>
  <sheetData>
    <row r="1" spans="1:18" x14ac:dyDescent="0.15">
      <c r="A1" s="46" t="s">
        <v>0</v>
      </c>
      <c r="B1" s="196" t="s">
        <v>309</v>
      </c>
      <c r="C1" s="196"/>
      <c r="D1" s="196"/>
      <c r="E1" s="196"/>
      <c r="F1" s="196"/>
      <c r="G1" s="196"/>
      <c r="H1" s="196"/>
      <c r="I1" s="196" t="s">
        <v>8</v>
      </c>
      <c r="J1" s="196"/>
      <c r="K1" s="196"/>
      <c r="L1" s="196"/>
      <c r="M1" s="196"/>
      <c r="N1" s="196"/>
      <c r="O1" s="197" t="s">
        <v>310</v>
      </c>
      <c r="P1" s="122" t="s">
        <v>311</v>
      </c>
      <c r="Q1" s="22" t="s">
        <v>312</v>
      </c>
    </row>
    <row r="2" spans="1:18" x14ac:dyDescent="0.15">
      <c r="A2" s="46" t="s">
        <v>1</v>
      </c>
      <c r="B2" s="22" t="s">
        <v>9</v>
      </c>
      <c r="C2" s="22" t="s">
        <v>10</v>
      </c>
      <c r="D2" s="22" t="s">
        <v>11</v>
      </c>
      <c r="E2" s="22" t="s">
        <v>12</v>
      </c>
      <c r="F2" s="22" t="s">
        <v>13</v>
      </c>
      <c r="G2" s="22" t="s">
        <v>14</v>
      </c>
      <c r="H2" s="22" t="s">
        <v>15</v>
      </c>
      <c r="I2" s="22" t="s">
        <v>9</v>
      </c>
      <c r="J2" s="22" t="s">
        <v>10</v>
      </c>
      <c r="K2" s="22" t="s">
        <v>11</v>
      </c>
      <c r="L2" s="22" t="s">
        <v>12</v>
      </c>
      <c r="M2" s="22" t="s">
        <v>13</v>
      </c>
      <c r="N2" s="22" t="s">
        <v>14</v>
      </c>
      <c r="O2" s="198"/>
      <c r="P2" s="121"/>
      <c r="Q2" s="22" t="s">
        <v>206</v>
      </c>
    </row>
    <row r="3" spans="1:18" x14ac:dyDescent="0.15">
      <c r="A3" s="46" t="s">
        <v>2</v>
      </c>
      <c r="B3" s="173" t="s">
        <v>479</v>
      </c>
      <c r="C3" s="173" t="s">
        <v>480</v>
      </c>
      <c r="D3" s="173" t="s">
        <v>481</v>
      </c>
      <c r="E3" s="173" t="s">
        <v>482</v>
      </c>
      <c r="F3" s="173" t="s">
        <v>483</v>
      </c>
      <c r="G3" s="173" t="s">
        <v>484</v>
      </c>
      <c r="H3" s="173" t="s">
        <v>485</v>
      </c>
      <c r="I3" s="53" t="s">
        <v>490</v>
      </c>
      <c r="J3" s="53" t="s">
        <v>490</v>
      </c>
      <c r="K3" s="53" t="s">
        <v>490</v>
      </c>
      <c r="L3" s="53" t="s">
        <v>490</v>
      </c>
      <c r="M3" s="53" t="s">
        <v>490</v>
      </c>
      <c r="N3" s="53" t="s">
        <v>490</v>
      </c>
      <c r="O3" s="95" t="s">
        <v>489</v>
      </c>
      <c r="P3" s="95" t="s">
        <v>491</v>
      </c>
      <c r="Q3" s="173" t="s">
        <v>262</v>
      </c>
    </row>
    <row r="4" spans="1:18" x14ac:dyDescent="0.15">
      <c r="A4" s="47" t="s">
        <v>3</v>
      </c>
      <c r="B4" s="95" t="s">
        <v>465</v>
      </c>
      <c r="C4" s="95" t="s">
        <v>466</v>
      </c>
      <c r="D4" s="95" t="s">
        <v>467</v>
      </c>
      <c r="E4" s="95" t="s">
        <v>468</v>
      </c>
      <c r="F4" s="95" t="s">
        <v>469</v>
      </c>
      <c r="G4" s="95" t="s">
        <v>470</v>
      </c>
      <c r="H4" s="95" t="s">
        <v>471</v>
      </c>
      <c r="I4" s="95" t="s">
        <v>472</v>
      </c>
      <c r="J4" s="95" t="s">
        <v>473</v>
      </c>
      <c r="K4" s="95" t="s">
        <v>474</v>
      </c>
      <c r="L4" s="95" t="s">
        <v>475</v>
      </c>
      <c r="M4" s="95" t="s">
        <v>476</v>
      </c>
      <c r="N4" s="95" t="s">
        <v>477</v>
      </c>
      <c r="O4" s="95" t="s">
        <v>492</v>
      </c>
      <c r="P4" s="173" t="s">
        <v>493</v>
      </c>
      <c r="Q4" s="95" t="s">
        <v>488</v>
      </c>
    </row>
    <row r="5" spans="1:18" x14ac:dyDescent="0.15">
      <c r="A5" s="46" t="s">
        <v>4</v>
      </c>
      <c r="B5" s="173" t="s">
        <v>220</v>
      </c>
      <c r="C5" s="173" t="s">
        <v>220</v>
      </c>
      <c r="D5" s="173" t="s">
        <v>220</v>
      </c>
      <c r="E5" s="173" t="s">
        <v>220</v>
      </c>
      <c r="F5" s="173" t="s">
        <v>220</v>
      </c>
      <c r="G5" s="173" t="s">
        <v>220</v>
      </c>
      <c r="H5" s="173" t="s">
        <v>220</v>
      </c>
      <c r="I5" s="173" t="s">
        <v>494</v>
      </c>
      <c r="J5" s="173" t="s">
        <v>494</v>
      </c>
      <c r="K5" s="173" t="s">
        <v>494</v>
      </c>
      <c r="L5" s="173" t="s">
        <v>494</v>
      </c>
      <c r="M5" s="173" t="s">
        <v>494</v>
      </c>
      <c r="N5" s="173" t="s">
        <v>494</v>
      </c>
      <c r="O5" s="173" t="s">
        <v>495</v>
      </c>
      <c r="P5" s="173" t="s">
        <v>495</v>
      </c>
      <c r="Q5" s="173" t="s">
        <v>315</v>
      </c>
    </row>
    <row r="6" spans="1:18" x14ac:dyDescent="0.15">
      <c r="A6" s="48">
        <v>41640</v>
      </c>
      <c r="B6" s="49">
        <v>11.566303522228003</v>
      </c>
      <c r="C6" s="49">
        <v>15.57002397223</v>
      </c>
      <c r="D6" s="49">
        <v>4.7451501629653343</v>
      </c>
      <c r="E6" s="49">
        <v>0</v>
      </c>
      <c r="F6" s="49">
        <v>26.69146966668</v>
      </c>
      <c r="G6" s="49">
        <v>0</v>
      </c>
      <c r="H6" s="49">
        <v>1.67484375</v>
      </c>
      <c r="I6" s="58">
        <v>78</v>
      </c>
      <c r="J6" s="58">
        <v>105</v>
      </c>
      <c r="K6" s="58">
        <v>32</v>
      </c>
      <c r="L6" s="58">
        <v>0</v>
      </c>
      <c r="M6" s="58">
        <v>180</v>
      </c>
      <c r="N6" s="58">
        <v>0</v>
      </c>
      <c r="O6" s="58">
        <v>5.6708333333333352</v>
      </c>
      <c r="P6" s="127">
        <v>2.5625000000000004</v>
      </c>
      <c r="Q6" s="127">
        <v>0</v>
      </c>
      <c r="R6" s="50"/>
    </row>
    <row r="7" spans="1:18" x14ac:dyDescent="0.15">
      <c r="A7" s="48">
        <v>41641</v>
      </c>
      <c r="B7" s="49">
        <v>7.2323862336786675</v>
      </c>
      <c r="C7" s="49">
        <v>8.8559831432800014</v>
      </c>
      <c r="D7" s="49">
        <v>3.8375926954213342</v>
      </c>
      <c r="E7" s="49">
        <v>0</v>
      </c>
      <c r="F7" s="49">
        <v>13.283974714920001</v>
      </c>
      <c r="G7" s="49">
        <v>0</v>
      </c>
      <c r="H7" s="49">
        <v>1.6793750000000003</v>
      </c>
      <c r="I7" s="58">
        <v>49</v>
      </c>
      <c r="J7" s="58">
        <v>60</v>
      </c>
      <c r="K7" s="58">
        <v>26</v>
      </c>
      <c r="L7" s="58">
        <v>0</v>
      </c>
      <c r="M7" s="58">
        <v>90</v>
      </c>
      <c r="N7" s="58">
        <v>0</v>
      </c>
      <c r="O7" s="58">
        <v>5.55</v>
      </c>
      <c r="P7" s="127">
        <v>5.5125000000000002</v>
      </c>
      <c r="Q7" s="127">
        <v>0</v>
      </c>
      <c r="R7" s="50"/>
    </row>
    <row r="8" spans="1:18" x14ac:dyDescent="0.15">
      <c r="A8" s="48">
        <v>41642</v>
      </c>
      <c r="B8" s="49">
        <v>5.7081350516190001</v>
      </c>
      <c r="C8" s="49">
        <v>12.440807163784999</v>
      </c>
      <c r="D8" s="49">
        <v>2.3417989955360001</v>
      </c>
      <c r="E8" s="49">
        <v>0</v>
      </c>
      <c r="F8" s="49">
        <v>0</v>
      </c>
      <c r="G8" s="49">
        <v>0</v>
      </c>
      <c r="H8" s="49">
        <v>0</v>
      </c>
      <c r="I8" s="58">
        <v>39</v>
      </c>
      <c r="J8" s="58">
        <v>85</v>
      </c>
      <c r="K8" s="58">
        <v>16</v>
      </c>
      <c r="L8" s="58">
        <v>0</v>
      </c>
      <c r="M8" s="58">
        <v>0</v>
      </c>
      <c r="N8" s="58">
        <v>0</v>
      </c>
      <c r="O8" s="58">
        <v>3.4958333333333331</v>
      </c>
      <c r="P8" s="127">
        <v>1.0000000000000002</v>
      </c>
      <c r="Q8" s="127">
        <v>0</v>
      </c>
    </row>
    <row r="9" spans="1:18" x14ac:dyDescent="0.15">
      <c r="A9" s="48">
        <v>41643</v>
      </c>
      <c r="B9" s="49">
        <v>7.1283817783663332</v>
      </c>
      <c r="C9" s="49">
        <v>8.7286307490200006</v>
      </c>
      <c r="D9" s="49">
        <v>3.7824066579086661</v>
      </c>
      <c r="E9" s="49">
        <v>0</v>
      </c>
      <c r="F9" s="49">
        <v>13.09294612353</v>
      </c>
      <c r="G9" s="49">
        <v>0</v>
      </c>
      <c r="H9" s="49">
        <v>1.62015625</v>
      </c>
      <c r="I9" s="58">
        <v>49</v>
      </c>
      <c r="J9" s="58">
        <v>60</v>
      </c>
      <c r="K9" s="58">
        <v>26</v>
      </c>
      <c r="L9" s="58">
        <v>0</v>
      </c>
      <c r="M9" s="58">
        <v>90</v>
      </c>
      <c r="N9" s="58">
        <v>0</v>
      </c>
      <c r="O9" s="58">
        <v>7.4625000000000012</v>
      </c>
      <c r="P9" s="127">
        <v>5.9499999999999993</v>
      </c>
      <c r="Q9" s="127">
        <v>0</v>
      </c>
    </row>
    <row r="10" spans="1:18" x14ac:dyDescent="0.15">
      <c r="A10" s="48">
        <v>41644</v>
      </c>
      <c r="B10" s="49">
        <v>7.0125867549919993</v>
      </c>
      <c r="C10" s="49">
        <v>8.5868409244800006</v>
      </c>
      <c r="D10" s="49">
        <v>3.7209644006079996</v>
      </c>
      <c r="E10" s="49">
        <v>0</v>
      </c>
      <c r="F10" s="49">
        <v>12.880261386719999</v>
      </c>
      <c r="G10" s="49">
        <v>0</v>
      </c>
      <c r="H10" s="49">
        <v>1.6814062499999998</v>
      </c>
      <c r="I10" s="58">
        <v>49</v>
      </c>
      <c r="J10" s="58">
        <v>60</v>
      </c>
      <c r="K10" s="58">
        <v>26</v>
      </c>
      <c r="L10" s="58">
        <v>0</v>
      </c>
      <c r="M10" s="58">
        <v>90</v>
      </c>
      <c r="N10" s="58">
        <v>0</v>
      </c>
      <c r="O10" s="58">
        <v>5.4958333333333345</v>
      </c>
      <c r="P10" s="127">
        <v>6.0750000000000002</v>
      </c>
      <c r="Q10" s="127">
        <v>0</v>
      </c>
    </row>
    <row r="11" spans="1:18" x14ac:dyDescent="0.15">
      <c r="A11" s="48">
        <v>41645</v>
      </c>
      <c r="B11" s="49">
        <v>6.9778700823649995</v>
      </c>
      <c r="C11" s="49">
        <v>8.5443307131000008</v>
      </c>
      <c r="D11" s="49">
        <v>3.7025433090100002</v>
      </c>
      <c r="E11" s="49">
        <v>0</v>
      </c>
      <c r="F11" s="49">
        <v>12.81649606965</v>
      </c>
      <c r="G11" s="49">
        <v>0</v>
      </c>
      <c r="H11" s="49">
        <v>1.7551562500000002</v>
      </c>
      <c r="I11" s="58">
        <v>49</v>
      </c>
      <c r="J11" s="58">
        <v>60</v>
      </c>
      <c r="K11" s="58">
        <v>26</v>
      </c>
      <c r="L11" s="58">
        <v>0</v>
      </c>
      <c r="M11" s="58">
        <v>90</v>
      </c>
      <c r="N11" s="58">
        <v>0</v>
      </c>
      <c r="O11" s="58">
        <v>3.5291666666666668</v>
      </c>
      <c r="P11" s="127">
        <v>2.1375000000000002</v>
      </c>
      <c r="Q11" s="127">
        <v>0</v>
      </c>
    </row>
    <row r="12" spans="1:18" x14ac:dyDescent="0.15">
      <c r="A12" s="48">
        <v>41646</v>
      </c>
      <c r="B12" s="49">
        <v>8.7184480703016654</v>
      </c>
      <c r="C12" s="49">
        <v>6.4316420190750003</v>
      </c>
      <c r="D12" s="49">
        <v>3.4302090768399998</v>
      </c>
      <c r="E12" s="49">
        <v>0</v>
      </c>
      <c r="F12" s="49">
        <v>25.726568076300001</v>
      </c>
      <c r="G12" s="49">
        <v>0</v>
      </c>
      <c r="H12" s="49">
        <v>1.673125</v>
      </c>
      <c r="I12" s="58">
        <v>61</v>
      </c>
      <c r="J12" s="58">
        <v>45</v>
      </c>
      <c r="K12" s="58">
        <v>24</v>
      </c>
      <c r="L12" s="58">
        <v>0</v>
      </c>
      <c r="M12" s="58">
        <v>180</v>
      </c>
      <c r="N12" s="58">
        <v>0</v>
      </c>
      <c r="O12" s="58">
        <v>5.7166666666666686</v>
      </c>
      <c r="P12" s="127">
        <v>1.4375</v>
      </c>
      <c r="Q12" s="127">
        <v>0</v>
      </c>
    </row>
    <row r="13" spans="1:18" x14ac:dyDescent="0.15">
      <c r="A13" s="48">
        <v>41647</v>
      </c>
      <c r="B13" s="49">
        <v>3.2661370222086665</v>
      </c>
      <c r="C13" s="49">
        <v>2.8401191497466667</v>
      </c>
      <c r="D13" s="49">
        <v>1.7040714898479998</v>
      </c>
      <c r="E13" s="49">
        <v>0</v>
      </c>
      <c r="F13" s="49">
        <v>0</v>
      </c>
      <c r="G13" s="49">
        <v>0</v>
      </c>
      <c r="H13" s="49">
        <v>0</v>
      </c>
      <c r="I13" s="58">
        <v>23</v>
      </c>
      <c r="J13" s="58">
        <v>20</v>
      </c>
      <c r="K13" s="58">
        <v>12</v>
      </c>
      <c r="L13" s="58">
        <v>0</v>
      </c>
      <c r="M13" s="58">
        <v>0</v>
      </c>
      <c r="N13" s="58">
        <v>0</v>
      </c>
      <c r="O13" s="58">
        <v>7.3333333333333321</v>
      </c>
      <c r="P13" s="127">
        <v>4.7624999999999993</v>
      </c>
      <c r="Q13" s="127">
        <v>0</v>
      </c>
    </row>
    <row r="14" spans="1:18" x14ac:dyDescent="0.15">
      <c r="A14" s="48">
        <v>41648</v>
      </c>
      <c r="B14" s="49">
        <v>6.8477371459769998</v>
      </c>
      <c r="C14" s="49">
        <v>8.3849842603800013</v>
      </c>
      <c r="D14" s="49">
        <v>3.6334931794979992</v>
      </c>
      <c r="E14" s="49">
        <v>0</v>
      </c>
      <c r="F14" s="49">
        <v>12.57747639057</v>
      </c>
      <c r="G14" s="49">
        <v>0</v>
      </c>
      <c r="H14" s="49">
        <v>1.55203125</v>
      </c>
      <c r="I14" s="58">
        <v>49</v>
      </c>
      <c r="J14" s="58">
        <v>60</v>
      </c>
      <c r="K14" s="58">
        <v>26</v>
      </c>
      <c r="L14" s="58">
        <v>0</v>
      </c>
      <c r="M14" s="58">
        <v>90</v>
      </c>
      <c r="N14" s="58">
        <v>0</v>
      </c>
      <c r="O14" s="58">
        <v>9.2791666666666668</v>
      </c>
      <c r="P14" s="127">
        <v>4.5750000000000002</v>
      </c>
      <c r="Q14" s="127">
        <v>0</v>
      </c>
    </row>
    <row r="15" spans="1:18" x14ac:dyDescent="0.15">
      <c r="A15" s="48">
        <v>41649</v>
      </c>
      <c r="B15" s="49">
        <v>5.3356582623889999</v>
      </c>
      <c r="C15" s="49">
        <v>11.628998777001666</v>
      </c>
      <c r="D15" s="49">
        <v>2.1889880050826664</v>
      </c>
      <c r="E15" s="49">
        <v>0</v>
      </c>
      <c r="F15" s="49">
        <v>0</v>
      </c>
      <c r="G15" s="49">
        <v>0</v>
      </c>
      <c r="H15" s="49">
        <v>0</v>
      </c>
      <c r="I15" s="58">
        <v>39</v>
      </c>
      <c r="J15" s="58">
        <v>85</v>
      </c>
      <c r="K15" s="58">
        <v>16</v>
      </c>
      <c r="L15" s="58">
        <v>0</v>
      </c>
      <c r="M15" s="58">
        <v>0</v>
      </c>
      <c r="N15" s="58">
        <v>0</v>
      </c>
      <c r="O15" s="58">
        <v>5.5083333333333329</v>
      </c>
      <c r="P15" s="127">
        <v>6.375</v>
      </c>
      <c r="Q15" s="127">
        <v>0</v>
      </c>
    </row>
    <row r="16" spans="1:18" x14ac:dyDescent="0.15">
      <c r="A16" s="48">
        <v>41650</v>
      </c>
      <c r="B16" s="49">
        <v>8.2984926330366662</v>
      </c>
      <c r="C16" s="49">
        <v>6.1218388276500004</v>
      </c>
      <c r="D16" s="49">
        <v>3.26498070808</v>
      </c>
      <c r="E16" s="49">
        <v>0</v>
      </c>
      <c r="F16" s="49">
        <v>24.487355310600002</v>
      </c>
      <c r="G16" s="49">
        <v>0</v>
      </c>
      <c r="H16" s="49">
        <v>1.7523437500000001</v>
      </c>
      <c r="I16" s="58">
        <v>61</v>
      </c>
      <c r="J16" s="58">
        <v>45</v>
      </c>
      <c r="K16" s="58">
        <v>24</v>
      </c>
      <c r="L16" s="58">
        <v>0</v>
      </c>
      <c r="M16" s="58">
        <v>180</v>
      </c>
      <c r="N16" s="58">
        <v>0</v>
      </c>
      <c r="O16" s="58">
        <v>3.6041666666666665</v>
      </c>
      <c r="P16" s="127">
        <v>0.92500000000000016</v>
      </c>
      <c r="Q16" s="127">
        <v>0</v>
      </c>
    </row>
    <row r="17" spans="1:17" x14ac:dyDescent="0.15">
      <c r="A17" s="48">
        <v>41651</v>
      </c>
      <c r="B17" s="49">
        <v>5.3343259192860009</v>
      </c>
      <c r="C17" s="49">
        <v>11.62609495229</v>
      </c>
      <c r="D17" s="49">
        <v>2.1884414027840005</v>
      </c>
      <c r="E17" s="49">
        <v>0</v>
      </c>
      <c r="F17" s="49">
        <v>0</v>
      </c>
      <c r="G17" s="49">
        <v>0</v>
      </c>
      <c r="H17" s="49">
        <v>0</v>
      </c>
      <c r="I17" s="58">
        <v>39</v>
      </c>
      <c r="J17" s="58">
        <v>85</v>
      </c>
      <c r="K17" s="58">
        <v>16</v>
      </c>
      <c r="L17" s="58">
        <v>0</v>
      </c>
      <c r="M17" s="58">
        <v>0</v>
      </c>
      <c r="N17" s="58">
        <v>0</v>
      </c>
      <c r="O17" s="58">
        <v>4.2333333333333334</v>
      </c>
      <c r="P17" s="127">
        <v>2.8125</v>
      </c>
      <c r="Q17" s="127">
        <v>0</v>
      </c>
    </row>
    <row r="18" spans="1:17" x14ac:dyDescent="0.15">
      <c r="A18" s="48">
        <v>41652</v>
      </c>
      <c r="B18" s="49">
        <v>6.7251006818753343</v>
      </c>
      <c r="C18" s="49">
        <v>8.2348171614799988</v>
      </c>
      <c r="D18" s="49">
        <v>3.5684207699746673</v>
      </c>
      <c r="E18" s="49">
        <v>0</v>
      </c>
      <c r="F18" s="49">
        <v>12.35222574222</v>
      </c>
      <c r="G18" s="49">
        <v>0</v>
      </c>
      <c r="H18" s="49">
        <v>1.7760937500000002</v>
      </c>
      <c r="I18" s="58">
        <v>49</v>
      </c>
      <c r="J18" s="58">
        <v>60</v>
      </c>
      <c r="K18" s="58">
        <v>26</v>
      </c>
      <c r="L18" s="58">
        <v>0</v>
      </c>
      <c r="M18" s="58">
        <v>90</v>
      </c>
      <c r="N18" s="58">
        <v>0</v>
      </c>
      <c r="O18" s="58">
        <v>2.9708333333333328</v>
      </c>
      <c r="P18" s="127">
        <v>1.1749999999999998</v>
      </c>
      <c r="Q18" s="127">
        <v>0</v>
      </c>
    </row>
    <row r="19" spans="1:17" x14ac:dyDescent="0.15">
      <c r="A19" s="48">
        <v>41653</v>
      </c>
      <c r="B19" s="49">
        <v>8.3834803784853342</v>
      </c>
      <c r="C19" s="49">
        <v>6.1845347054399991</v>
      </c>
      <c r="D19" s="49">
        <v>3.2984185095680001</v>
      </c>
      <c r="E19" s="49">
        <v>0</v>
      </c>
      <c r="F19" s="49">
        <v>24.738138821760003</v>
      </c>
      <c r="G19" s="49">
        <v>0</v>
      </c>
      <c r="H19" s="49">
        <v>1.8109375000000001</v>
      </c>
      <c r="I19" s="58">
        <v>61</v>
      </c>
      <c r="J19" s="58">
        <v>45</v>
      </c>
      <c r="K19" s="58">
        <v>24</v>
      </c>
      <c r="L19" s="58">
        <v>0</v>
      </c>
      <c r="M19" s="58">
        <v>180</v>
      </c>
      <c r="N19" s="58">
        <v>0</v>
      </c>
      <c r="O19" s="58">
        <v>2.0416666666666665</v>
      </c>
      <c r="P19" s="127">
        <v>0.5625</v>
      </c>
      <c r="Q19" s="127">
        <v>0</v>
      </c>
    </row>
    <row r="20" spans="1:17" x14ac:dyDescent="0.15">
      <c r="A20" s="48">
        <v>41654</v>
      </c>
      <c r="B20" s="49">
        <v>10.870588710618</v>
      </c>
      <c r="C20" s="49">
        <v>14.633484802755</v>
      </c>
      <c r="D20" s="49">
        <v>4.4597287017919998</v>
      </c>
      <c r="E20" s="49">
        <v>0</v>
      </c>
      <c r="F20" s="49">
        <v>25.085973947580001</v>
      </c>
      <c r="G20" s="49">
        <v>0</v>
      </c>
      <c r="H20" s="49">
        <v>1.7765625000000003</v>
      </c>
      <c r="I20" s="58">
        <v>78</v>
      </c>
      <c r="J20" s="58">
        <v>105</v>
      </c>
      <c r="K20" s="58">
        <v>32</v>
      </c>
      <c r="L20" s="58">
        <v>0</v>
      </c>
      <c r="M20" s="58">
        <v>180</v>
      </c>
      <c r="N20" s="58">
        <v>0</v>
      </c>
      <c r="O20" s="58">
        <v>2.9583333333333335</v>
      </c>
      <c r="P20" s="127">
        <v>-0.44999999999999996</v>
      </c>
      <c r="Q20" s="127">
        <v>0</v>
      </c>
    </row>
    <row r="21" spans="1:17" x14ac:dyDescent="0.15">
      <c r="A21" s="48">
        <v>41655</v>
      </c>
      <c r="B21" s="49">
        <v>6.8732833767779997</v>
      </c>
      <c r="C21" s="49">
        <v>8.4162653593200005</v>
      </c>
      <c r="D21" s="49">
        <v>3.6470483223719996</v>
      </c>
      <c r="E21" s="49">
        <v>0</v>
      </c>
      <c r="F21" s="49">
        <v>12.624398038980001</v>
      </c>
      <c r="G21" s="49">
        <v>0</v>
      </c>
      <c r="H21" s="49">
        <v>1.73171875</v>
      </c>
      <c r="I21" s="58">
        <v>49</v>
      </c>
      <c r="J21" s="58">
        <v>60</v>
      </c>
      <c r="K21" s="58">
        <v>26</v>
      </c>
      <c r="L21" s="58">
        <v>0</v>
      </c>
      <c r="M21" s="58">
        <v>90</v>
      </c>
      <c r="N21" s="58">
        <v>0</v>
      </c>
      <c r="O21" s="58">
        <v>4.1541666666666659</v>
      </c>
      <c r="P21" s="127">
        <v>1.4125000000000001</v>
      </c>
      <c r="Q21" s="127">
        <v>0</v>
      </c>
    </row>
    <row r="22" spans="1:17" x14ac:dyDescent="0.15">
      <c r="A22" s="48">
        <v>41656</v>
      </c>
      <c r="B22" s="49">
        <v>5.4618832894080001</v>
      </c>
      <c r="C22" s="49">
        <v>11.904104605120001</v>
      </c>
      <c r="D22" s="49">
        <v>2.2407726315520002</v>
      </c>
      <c r="E22" s="49">
        <v>0</v>
      </c>
      <c r="F22" s="49">
        <v>0</v>
      </c>
      <c r="G22" s="49">
        <v>0</v>
      </c>
      <c r="H22" s="49">
        <v>0</v>
      </c>
      <c r="I22" s="58">
        <v>39</v>
      </c>
      <c r="J22" s="58">
        <v>85</v>
      </c>
      <c r="K22" s="58">
        <v>16</v>
      </c>
      <c r="L22" s="58">
        <v>0</v>
      </c>
      <c r="M22" s="58">
        <v>0</v>
      </c>
      <c r="N22" s="58">
        <v>0</v>
      </c>
      <c r="O22" s="58">
        <v>3.1791666666666667</v>
      </c>
      <c r="P22" s="127">
        <v>2.8125</v>
      </c>
      <c r="Q22" s="127">
        <v>0</v>
      </c>
    </row>
    <row r="23" spans="1:17" x14ac:dyDescent="0.15">
      <c r="A23" s="48">
        <v>41657</v>
      </c>
      <c r="B23" s="49">
        <v>6.9066899862870006</v>
      </c>
      <c r="C23" s="49">
        <v>8.457171411780001</v>
      </c>
      <c r="D23" s="49">
        <v>3.6647742784380002</v>
      </c>
      <c r="E23" s="49">
        <v>0</v>
      </c>
      <c r="F23" s="49">
        <v>12.685757117670001</v>
      </c>
      <c r="G23" s="49">
        <v>0</v>
      </c>
      <c r="H23" s="49">
        <v>1.7542187500000002</v>
      </c>
      <c r="I23" s="58">
        <v>49</v>
      </c>
      <c r="J23" s="58">
        <v>60</v>
      </c>
      <c r="K23" s="58">
        <v>26</v>
      </c>
      <c r="L23" s="58">
        <v>0</v>
      </c>
      <c r="M23" s="58">
        <v>90</v>
      </c>
      <c r="N23" s="58">
        <v>0</v>
      </c>
      <c r="O23" s="58">
        <v>3.5541666666666667</v>
      </c>
      <c r="P23" s="127">
        <v>-0.78749999999999987</v>
      </c>
      <c r="Q23" s="127">
        <v>0</v>
      </c>
    </row>
    <row r="24" spans="1:17" x14ac:dyDescent="0.15">
      <c r="A24" s="48">
        <v>41658</v>
      </c>
      <c r="B24" s="49">
        <v>6.9727026111773327</v>
      </c>
      <c r="C24" s="49">
        <v>8.5380031973600001</v>
      </c>
      <c r="D24" s="49">
        <v>3.6998013855226661</v>
      </c>
      <c r="E24" s="49">
        <v>0</v>
      </c>
      <c r="F24" s="49">
        <v>12.807004796039999</v>
      </c>
      <c r="G24" s="49">
        <v>0</v>
      </c>
      <c r="H24" s="49">
        <v>1.6898437499999999</v>
      </c>
      <c r="I24" s="58">
        <v>49</v>
      </c>
      <c r="J24" s="58">
        <v>60</v>
      </c>
      <c r="K24" s="58">
        <v>26</v>
      </c>
      <c r="L24" s="58">
        <v>0</v>
      </c>
      <c r="M24" s="58">
        <v>90</v>
      </c>
      <c r="N24" s="58">
        <v>0</v>
      </c>
      <c r="O24" s="58">
        <v>5.270833333333333</v>
      </c>
      <c r="P24" s="127">
        <v>5.3374999999999986</v>
      </c>
      <c r="Q24" s="127">
        <v>0</v>
      </c>
    </row>
    <row r="25" spans="1:17" x14ac:dyDescent="0.15">
      <c r="A25" s="48">
        <v>41659</v>
      </c>
      <c r="B25" s="49">
        <v>7.0427182067059997</v>
      </c>
      <c r="C25" s="49">
        <v>8.6237365796399992</v>
      </c>
      <c r="D25" s="49">
        <v>3.7369525178439993</v>
      </c>
      <c r="E25" s="49">
        <v>0</v>
      </c>
      <c r="F25" s="49">
        <v>12.935604869460001</v>
      </c>
      <c r="G25" s="49">
        <v>0</v>
      </c>
      <c r="H25" s="49">
        <v>1.7095312500000002</v>
      </c>
      <c r="I25" s="58">
        <v>49</v>
      </c>
      <c r="J25" s="58">
        <v>60</v>
      </c>
      <c r="K25" s="58">
        <v>26</v>
      </c>
      <c r="L25" s="58">
        <v>0</v>
      </c>
      <c r="M25" s="58">
        <v>90</v>
      </c>
      <c r="N25" s="58">
        <v>0</v>
      </c>
      <c r="O25" s="58">
        <v>4.7458333333333336</v>
      </c>
      <c r="P25" s="127">
        <v>1.1125</v>
      </c>
      <c r="Q25" s="127">
        <v>0</v>
      </c>
    </row>
    <row r="26" spans="1:17" x14ac:dyDescent="0.15">
      <c r="A26" s="48">
        <v>41660</v>
      </c>
      <c r="B26" s="49">
        <v>8.7840462874709999</v>
      </c>
      <c r="C26" s="49">
        <v>6.4800341464950009</v>
      </c>
      <c r="D26" s="49">
        <v>3.4560182114640003</v>
      </c>
      <c r="E26" s="49">
        <v>0</v>
      </c>
      <c r="F26" s="49">
        <v>25.920136585980003</v>
      </c>
      <c r="G26" s="49">
        <v>0</v>
      </c>
      <c r="H26" s="49">
        <v>1.6568750000000001</v>
      </c>
      <c r="I26" s="58">
        <v>61</v>
      </c>
      <c r="J26" s="58">
        <v>45</v>
      </c>
      <c r="K26" s="58">
        <v>24</v>
      </c>
      <c r="L26" s="58">
        <v>0</v>
      </c>
      <c r="M26" s="58">
        <v>180</v>
      </c>
      <c r="N26" s="58">
        <v>0</v>
      </c>
      <c r="O26" s="58">
        <v>6.1499999999999995</v>
      </c>
      <c r="P26" s="127">
        <v>2.25</v>
      </c>
      <c r="Q26" s="127">
        <v>0</v>
      </c>
    </row>
    <row r="27" spans="1:17" x14ac:dyDescent="0.15">
      <c r="A27" s="48">
        <v>41661</v>
      </c>
      <c r="B27" s="49">
        <v>3.2911440773726666</v>
      </c>
      <c r="C27" s="49">
        <v>2.8618644151066666</v>
      </c>
      <c r="D27" s="49">
        <v>1.7171186490639998</v>
      </c>
      <c r="E27" s="49">
        <v>0</v>
      </c>
      <c r="F27" s="49">
        <v>0</v>
      </c>
      <c r="G27" s="49">
        <v>0</v>
      </c>
      <c r="H27" s="49">
        <v>0</v>
      </c>
      <c r="I27" s="58">
        <v>23</v>
      </c>
      <c r="J27" s="58">
        <v>20</v>
      </c>
      <c r="K27" s="58">
        <v>12</v>
      </c>
      <c r="L27" s="58">
        <v>0</v>
      </c>
      <c r="M27" s="58">
        <v>0</v>
      </c>
      <c r="N27" s="58">
        <v>0</v>
      </c>
      <c r="O27" s="58">
        <v>7.4958333333333336</v>
      </c>
      <c r="P27" s="127">
        <v>6.1749999999999998</v>
      </c>
      <c r="Q27" s="127">
        <v>0</v>
      </c>
    </row>
    <row r="28" spans="1:17" x14ac:dyDescent="0.15">
      <c r="A28" s="51">
        <v>41662</v>
      </c>
      <c r="B28" s="49">
        <v>6.9545800713783335</v>
      </c>
      <c r="C28" s="49">
        <v>8.5158123323000012</v>
      </c>
      <c r="D28" s="49">
        <v>3.6901853439966663</v>
      </c>
      <c r="E28" s="49">
        <v>0</v>
      </c>
      <c r="F28" s="49">
        <v>12.773718498450002</v>
      </c>
      <c r="G28" s="49">
        <v>0</v>
      </c>
      <c r="H28" s="49">
        <v>1.5735937499999999</v>
      </c>
      <c r="I28" s="58">
        <v>49</v>
      </c>
      <c r="J28" s="58">
        <v>60</v>
      </c>
      <c r="K28" s="58">
        <v>26</v>
      </c>
      <c r="L28" s="58">
        <v>0</v>
      </c>
      <c r="M28" s="58">
        <v>90</v>
      </c>
      <c r="N28" s="58">
        <v>0</v>
      </c>
      <c r="O28" s="58">
        <v>8.7041666666666675</v>
      </c>
      <c r="P28" s="127">
        <v>8.6750000000000007</v>
      </c>
      <c r="Q28" s="127">
        <v>0</v>
      </c>
    </row>
    <row r="29" spans="1:17" x14ac:dyDescent="0.15">
      <c r="A29" s="51">
        <v>41663</v>
      </c>
      <c r="B29" s="49">
        <v>5.4555691416590006</v>
      </c>
      <c r="C29" s="49">
        <v>11.890343001051669</v>
      </c>
      <c r="D29" s="49">
        <v>2.2381822119626666</v>
      </c>
      <c r="E29" s="49">
        <v>0</v>
      </c>
      <c r="F29" s="49">
        <v>0</v>
      </c>
      <c r="G29" s="49">
        <v>0</v>
      </c>
      <c r="H29" s="49">
        <v>0</v>
      </c>
      <c r="I29" s="58">
        <v>39</v>
      </c>
      <c r="J29" s="58">
        <v>85</v>
      </c>
      <c r="K29" s="58">
        <v>16</v>
      </c>
      <c r="L29" s="58">
        <v>0</v>
      </c>
      <c r="M29" s="58">
        <v>0</v>
      </c>
      <c r="N29" s="58">
        <v>0</v>
      </c>
      <c r="O29" s="58">
        <v>5.6583333333333341</v>
      </c>
      <c r="P29" s="127">
        <v>4.55</v>
      </c>
      <c r="Q29" s="127">
        <v>0</v>
      </c>
    </row>
    <row r="30" spans="1:17" x14ac:dyDescent="0.15">
      <c r="A30" s="51">
        <v>41664</v>
      </c>
      <c r="B30" s="49">
        <v>8.4544243067223324</v>
      </c>
      <c r="C30" s="49">
        <v>6.2368703902049987</v>
      </c>
      <c r="D30" s="49">
        <v>3.3263308747759996</v>
      </c>
      <c r="E30" s="49">
        <v>0</v>
      </c>
      <c r="F30" s="49">
        <v>24.947481560820002</v>
      </c>
      <c r="G30" s="49">
        <v>0</v>
      </c>
      <c r="H30" s="49">
        <v>1.6968749999999999</v>
      </c>
      <c r="I30" s="58">
        <v>61</v>
      </c>
      <c r="J30" s="58">
        <v>45</v>
      </c>
      <c r="K30" s="58">
        <v>24</v>
      </c>
      <c r="L30" s="58">
        <v>0</v>
      </c>
      <c r="M30" s="58">
        <v>180</v>
      </c>
      <c r="N30" s="58">
        <v>0</v>
      </c>
      <c r="O30" s="58">
        <v>5.083333333333333</v>
      </c>
      <c r="P30" s="127">
        <v>3.7375000000000003</v>
      </c>
      <c r="Q30" s="127">
        <v>0</v>
      </c>
    </row>
    <row r="31" spans="1:17" x14ac:dyDescent="0.15">
      <c r="A31" s="51">
        <v>41665</v>
      </c>
      <c r="B31" s="49">
        <v>5.3757444114009996</v>
      </c>
      <c r="C31" s="49">
        <v>11.71636602484833</v>
      </c>
      <c r="D31" s="49">
        <v>2.2054336046773333</v>
      </c>
      <c r="E31" s="49">
        <v>0</v>
      </c>
      <c r="F31" s="49">
        <v>0</v>
      </c>
      <c r="G31" s="49">
        <v>0</v>
      </c>
      <c r="H31" s="49">
        <v>0</v>
      </c>
      <c r="I31" s="58">
        <v>39</v>
      </c>
      <c r="J31" s="58">
        <v>85</v>
      </c>
      <c r="K31" s="58">
        <v>16</v>
      </c>
      <c r="L31" s="58">
        <v>0</v>
      </c>
      <c r="M31" s="58">
        <v>0</v>
      </c>
      <c r="N31" s="58">
        <v>0</v>
      </c>
      <c r="O31" s="58">
        <v>4.6000000000000005</v>
      </c>
      <c r="P31" s="127">
        <v>2.0249999999999999</v>
      </c>
      <c r="Q31" s="127">
        <v>0</v>
      </c>
    </row>
    <row r="32" spans="1:17" x14ac:dyDescent="0.15">
      <c r="A32" s="51">
        <v>41666</v>
      </c>
      <c r="B32" s="49">
        <v>6.7463528169006661</v>
      </c>
      <c r="C32" s="49">
        <v>8.260840183960001</v>
      </c>
      <c r="D32" s="49">
        <v>3.5796974130493338</v>
      </c>
      <c r="E32" s="49">
        <v>0</v>
      </c>
      <c r="F32" s="49">
        <v>12.391260275940002</v>
      </c>
      <c r="G32" s="49">
        <v>0</v>
      </c>
      <c r="H32" s="49">
        <v>1.7315625000000001</v>
      </c>
      <c r="I32" s="58">
        <v>49</v>
      </c>
      <c r="J32" s="58">
        <v>60</v>
      </c>
      <c r="K32" s="58">
        <v>26</v>
      </c>
      <c r="L32" s="58">
        <v>0</v>
      </c>
      <c r="M32" s="58">
        <v>90</v>
      </c>
      <c r="N32" s="58">
        <v>0</v>
      </c>
      <c r="O32" s="58">
        <v>4.1583333333333332</v>
      </c>
      <c r="P32" s="127">
        <v>1.8625000000000003</v>
      </c>
      <c r="Q32" s="127">
        <v>0</v>
      </c>
    </row>
    <row r="33" spans="1:17" x14ac:dyDescent="0.15">
      <c r="A33" s="51">
        <v>41667</v>
      </c>
      <c r="B33" s="49">
        <v>8.3772286146943333</v>
      </c>
      <c r="C33" s="49">
        <v>6.1799227485450006</v>
      </c>
      <c r="D33" s="49">
        <v>3.295958799224</v>
      </c>
      <c r="E33" s="49">
        <v>0</v>
      </c>
      <c r="F33" s="49">
        <v>24.719690994179999</v>
      </c>
      <c r="G33" s="49">
        <v>0</v>
      </c>
      <c r="H33" s="49">
        <v>1.74296875</v>
      </c>
      <c r="I33" s="58">
        <v>61</v>
      </c>
      <c r="J33" s="58">
        <v>45</v>
      </c>
      <c r="K33" s="58">
        <v>24</v>
      </c>
      <c r="L33" s="58">
        <v>0</v>
      </c>
      <c r="M33" s="58">
        <v>180</v>
      </c>
      <c r="N33" s="58">
        <v>0</v>
      </c>
      <c r="O33" s="58">
        <v>3.8541666666666674</v>
      </c>
      <c r="P33" s="127">
        <v>0.8500000000000002</v>
      </c>
      <c r="Q33" s="127">
        <v>0</v>
      </c>
    </row>
    <row r="34" spans="1:17" x14ac:dyDescent="0.15">
      <c r="A34" s="51">
        <v>41668</v>
      </c>
      <c r="B34" s="49">
        <v>10.703524471093999</v>
      </c>
      <c r="C34" s="49">
        <v>14.408590634164998</v>
      </c>
      <c r="D34" s="49">
        <v>4.3911895266026661</v>
      </c>
      <c r="E34" s="49">
        <v>0</v>
      </c>
      <c r="F34" s="49">
        <v>24.700441087139996</v>
      </c>
      <c r="G34" s="49">
        <v>0</v>
      </c>
      <c r="H34" s="49">
        <v>1.7787500000000001</v>
      </c>
      <c r="I34" s="58">
        <v>78</v>
      </c>
      <c r="J34" s="58">
        <v>105</v>
      </c>
      <c r="K34" s="58">
        <v>32</v>
      </c>
      <c r="L34" s="58">
        <v>0</v>
      </c>
      <c r="M34" s="58">
        <v>180</v>
      </c>
      <c r="N34" s="58">
        <v>0</v>
      </c>
      <c r="O34" s="58">
        <v>2.9</v>
      </c>
      <c r="P34" s="127">
        <v>0.75</v>
      </c>
      <c r="Q34" s="127">
        <v>0</v>
      </c>
    </row>
    <row r="35" spans="1:17" x14ac:dyDescent="0.15">
      <c r="A35" s="51">
        <v>41669</v>
      </c>
      <c r="B35" s="49">
        <v>6.7654215133959994</v>
      </c>
      <c r="C35" s="49">
        <v>8.2841896082400002</v>
      </c>
      <c r="D35" s="49">
        <v>3.5898154969040004</v>
      </c>
      <c r="E35" s="49">
        <v>0</v>
      </c>
      <c r="F35" s="49">
        <v>12.426284412359999</v>
      </c>
      <c r="G35" s="49">
        <v>0</v>
      </c>
      <c r="H35" s="49">
        <v>1.82546875</v>
      </c>
      <c r="I35" s="58">
        <v>49</v>
      </c>
      <c r="J35" s="58">
        <v>60</v>
      </c>
      <c r="K35" s="58">
        <v>26</v>
      </c>
      <c r="L35" s="58">
        <v>0</v>
      </c>
      <c r="M35" s="58">
        <v>90</v>
      </c>
      <c r="N35" s="58">
        <v>0</v>
      </c>
      <c r="O35" s="58">
        <v>1.654166666666667</v>
      </c>
      <c r="P35" s="127">
        <v>0.11249999999999991</v>
      </c>
      <c r="Q35" s="127">
        <v>0</v>
      </c>
    </row>
    <row r="36" spans="1:17" x14ac:dyDescent="0.15">
      <c r="A36" s="51">
        <v>41670</v>
      </c>
      <c r="B36" s="49">
        <v>5.4277057924179992</v>
      </c>
      <c r="C36" s="49">
        <v>11.829615188603332</v>
      </c>
      <c r="D36" s="49">
        <v>2.2267510943253335</v>
      </c>
      <c r="E36" s="49">
        <v>0</v>
      </c>
      <c r="F36" s="49">
        <v>0</v>
      </c>
      <c r="G36" s="49">
        <v>0</v>
      </c>
      <c r="H36" s="49">
        <v>0</v>
      </c>
      <c r="I36" s="58">
        <v>39</v>
      </c>
      <c r="J36" s="58">
        <v>85</v>
      </c>
      <c r="K36" s="58">
        <v>16</v>
      </c>
      <c r="L36" s="58">
        <v>0</v>
      </c>
      <c r="M36" s="58">
        <v>0</v>
      </c>
      <c r="N36" s="58">
        <v>0</v>
      </c>
      <c r="O36" s="58">
        <v>1.8583333333333336</v>
      </c>
      <c r="P36" s="127">
        <v>-1.825</v>
      </c>
      <c r="Q36" s="127">
        <v>0</v>
      </c>
    </row>
    <row r="37" spans="1:17" x14ac:dyDescent="0.15">
      <c r="A37" s="51">
        <v>41671</v>
      </c>
      <c r="B37" s="49">
        <v>6.8943899492346672</v>
      </c>
      <c r="C37" s="49">
        <v>8.4421101419200006</v>
      </c>
      <c r="D37" s="49">
        <v>3.6582477281653336</v>
      </c>
      <c r="E37" s="49">
        <v>0</v>
      </c>
      <c r="F37" s="49">
        <v>12.663165212880001</v>
      </c>
      <c r="G37" s="49">
        <v>0</v>
      </c>
      <c r="H37" s="49">
        <v>1.7065625</v>
      </c>
      <c r="I37" s="58">
        <v>49</v>
      </c>
      <c r="J37" s="58">
        <v>60</v>
      </c>
      <c r="K37" s="58">
        <v>26</v>
      </c>
      <c r="L37" s="58">
        <v>0</v>
      </c>
      <c r="M37" s="58">
        <v>90</v>
      </c>
      <c r="N37" s="58">
        <v>0</v>
      </c>
      <c r="O37" s="58">
        <v>4.8250000000000002</v>
      </c>
      <c r="P37" s="127">
        <v>0.77500000000000002</v>
      </c>
      <c r="Q37" s="127">
        <v>0</v>
      </c>
    </row>
    <row r="38" spans="1:17" x14ac:dyDescent="0.15">
      <c r="A38" s="51">
        <v>41672</v>
      </c>
      <c r="B38" s="49">
        <v>6.9410427524923346</v>
      </c>
      <c r="C38" s="49">
        <v>8.49923602346</v>
      </c>
      <c r="D38" s="49">
        <v>3.6830022768326671</v>
      </c>
      <c r="E38" s="49">
        <v>0</v>
      </c>
      <c r="F38" s="49">
        <v>12.748854035190002</v>
      </c>
      <c r="G38" s="49">
        <v>0</v>
      </c>
      <c r="H38" s="49">
        <v>1.72265625</v>
      </c>
      <c r="I38" s="58">
        <v>49</v>
      </c>
      <c r="J38" s="58">
        <v>60</v>
      </c>
      <c r="K38" s="58">
        <v>26</v>
      </c>
      <c r="L38" s="58">
        <v>0</v>
      </c>
      <c r="M38" s="58">
        <v>90</v>
      </c>
      <c r="N38" s="58">
        <v>0</v>
      </c>
      <c r="O38" s="58">
        <v>4.395833333333333</v>
      </c>
      <c r="P38" s="127">
        <v>2.9249999999999998</v>
      </c>
      <c r="Q38" s="127">
        <v>0</v>
      </c>
    </row>
    <row r="39" spans="1:17" x14ac:dyDescent="0.15">
      <c r="A39" s="51">
        <v>41673</v>
      </c>
      <c r="B39" s="49">
        <v>7.0162986004929984</v>
      </c>
      <c r="C39" s="49">
        <v>8.5913860414199998</v>
      </c>
      <c r="D39" s="49">
        <v>3.7229339512820001</v>
      </c>
      <c r="E39" s="49">
        <v>0</v>
      </c>
      <c r="F39" s="49">
        <v>12.887079062129999</v>
      </c>
      <c r="G39" s="49">
        <v>0</v>
      </c>
      <c r="H39" s="49">
        <v>1.7167187500000001</v>
      </c>
      <c r="I39" s="58">
        <v>49</v>
      </c>
      <c r="J39" s="58">
        <v>60</v>
      </c>
      <c r="K39" s="58">
        <v>26</v>
      </c>
      <c r="L39" s="58">
        <v>0</v>
      </c>
      <c r="M39" s="58">
        <v>90</v>
      </c>
      <c r="N39" s="58">
        <v>0</v>
      </c>
      <c r="O39" s="58">
        <v>4.5541666666666663</v>
      </c>
      <c r="P39" s="127">
        <v>1.1875</v>
      </c>
      <c r="Q39" s="127">
        <v>0</v>
      </c>
    </row>
    <row r="40" spans="1:17" x14ac:dyDescent="0.15">
      <c r="A40" s="51">
        <v>41674</v>
      </c>
      <c r="B40" s="49">
        <v>8.758586205945333</v>
      </c>
      <c r="C40" s="49">
        <v>6.4612521191399992</v>
      </c>
      <c r="D40" s="49">
        <v>3.4460011302079998</v>
      </c>
      <c r="E40" s="49">
        <v>0</v>
      </c>
      <c r="F40" s="49">
        <v>25.845008476559997</v>
      </c>
      <c r="G40" s="49">
        <v>0</v>
      </c>
      <c r="H40" s="49">
        <v>1.68359375</v>
      </c>
      <c r="I40" s="58">
        <v>61</v>
      </c>
      <c r="J40" s="58">
        <v>45</v>
      </c>
      <c r="K40" s="58">
        <v>24</v>
      </c>
      <c r="L40" s="58">
        <v>0</v>
      </c>
      <c r="M40" s="58">
        <v>180</v>
      </c>
      <c r="N40" s="58">
        <v>0</v>
      </c>
      <c r="O40" s="58">
        <v>5.4375</v>
      </c>
      <c r="P40" s="127">
        <v>3.8750000000000004</v>
      </c>
      <c r="Q40" s="127">
        <v>0</v>
      </c>
    </row>
    <row r="41" spans="1:17" x14ac:dyDescent="0.15">
      <c r="A41" s="51">
        <v>41675</v>
      </c>
      <c r="B41" s="49">
        <v>3.2995139250709995</v>
      </c>
      <c r="C41" s="49">
        <v>2.8691425435399998</v>
      </c>
      <c r="D41" s="49">
        <v>1.7214855261240001</v>
      </c>
      <c r="E41" s="49">
        <v>0</v>
      </c>
      <c r="F41" s="49">
        <v>0</v>
      </c>
      <c r="G41" s="49">
        <v>0</v>
      </c>
      <c r="H41" s="49">
        <v>0</v>
      </c>
      <c r="I41" s="58">
        <v>23</v>
      </c>
      <c r="J41" s="58">
        <v>20</v>
      </c>
      <c r="K41" s="58">
        <v>12</v>
      </c>
      <c r="L41" s="58">
        <v>0</v>
      </c>
      <c r="M41" s="58">
        <v>0</v>
      </c>
      <c r="N41" s="58">
        <v>0</v>
      </c>
      <c r="O41" s="58">
        <v>3.8625000000000003</v>
      </c>
      <c r="P41" s="127">
        <v>1.4625000000000001</v>
      </c>
      <c r="Q41" s="127">
        <v>0</v>
      </c>
    </row>
    <row r="42" spans="1:17" x14ac:dyDescent="0.15">
      <c r="A42" s="51">
        <v>41676</v>
      </c>
      <c r="B42" s="49">
        <v>7.0422815190000003</v>
      </c>
      <c r="C42" s="49">
        <v>8.6232018600000018</v>
      </c>
      <c r="D42" s="49">
        <v>3.7367208060000001</v>
      </c>
      <c r="E42" s="49">
        <v>0</v>
      </c>
      <c r="F42" s="49">
        <v>12.934802790000001</v>
      </c>
      <c r="G42" s="49">
        <v>0</v>
      </c>
      <c r="H42" s="49">
        <v>1.7051562499999999</v>
      </c>
      <c r="I42" s="58">
        <v>49</v>
      </c>
      <c r="J42" s="58">
        <v>60</v>
      </c>
      <c r="K42" s="58">
        <v>26</v>
      </c>
      <c r="L42" s="58">
        <v>0</v>
      </c>
      <c r="M42" s="58">
        <v>90</v>
      </c>
      <c r="N42" s="58">
        <v>0</v>
      </c>
      <c r="O42" s="58">
        <v>4.8624999999999998</v>
      </c>
      <c r="P42" s="127">
        <v>0.58750000000000013</v>
      </c>
      <c r="Q42" s="127">
        <v>0</v>
      </c>
    </row>
    <row r="43" spans="1:17" x14ac:dyDescent="0.15">
      <c r="A43" s="51">
        <v>41677</v>
      </c>
      <c r="B43" s="49">
        <v>5.5952913835910003</v>
      </c>
      <c r="C43" s="49">
        <v>12.194865836031667</v>
      </c>
      <c r="D43" s="49">
        <v>2.2955041573706669</v>
      </c>
      <c r="E43" s="49">
        <v>0</v>
      </c>
      <c r="F43" s="49">
        <v>0</v>
      </c>
      <c r="G43" s="49">
        <v>0</v>
      </c>
      <c r="H43" s="49">
        <v>0</v>
      </c>
      <c r="I43" s="58">
        <v>39</v>
      </c>
      <c r="J43" s="58">
        <v>85</v>
      </c>
      <c r="K43" s="58">
        <v>16</v>
      </c>
      <c r="L43" s="58">
        <v>0</v>
      </c>
      <c r="M43" s="58">
        <v>0</v>
      </c>
      <c r="N43" s="58">
        <v>0</v>
      </c>
      <c r="O43" s="58">
        <v>6.0874999999999995</v>
      </c>
      <c r="P43" s="127">
        <v>2.9750000000000001</v>
      </c>
      <c r="Q43" s="127">
        <v>0</v>
      </c>
    </row>
    <row r="44" spans="1:17" x14ac:dyDescent="0.15">
      <c r="A44" s="51">
        <v>41678</v>
      </c>
      <c r="B44" s="49">
        <v>8.7030451740050001</v>
      </c>
      <c r="C44" s="49">
        <v>6.4202792267250004</v>
      </c>
      <c r="D44" s="49">
        <v>3.42414892092</v>
      </c>
      <c r="E44" s="49">
        <v>0</v>
      </c>
      <c r="F44" s="49">
        <v>25.681116906899998</v>
      </c>
      <c r="G44" s="49">
        <v>0</v>
      </c>
      <c r="H44" s="49">
        <v>1.7029687500000001</v>
      </c>
      <c r="I44" s="58">
        <v>61</v>
      </c>
      <c r="J44" s="58">
        <v>45</v>
      </c>
      <c r="K44" s="58">
        <v>24</v>
      </c>
      <c r="L44" s="58">
        <v>0</v>
      </c>
      <c r="M44" s="58">
        <v>180</v>
      </c>
      <c r="N44" s="58">
        <v>0</v>
      </c>
      <c r="O44" s="58">
        <v>4.9208333333333334</v>
      </c>
      <c r="P44" s="127">
        <v>2.5624999999999996</v>
      </c>
      <c r="Q44" s="127">
        <v>0</v>
      </c>
    </row>
    <row r="45" spans="1:17" x14ac:dyDescent="0.15">
      <c r="A45" s="51">
        <v>41679</v>
      </c>
      <c r="B45" s="49">
        <v>5.5361469354099997</v>
      </c>
      <c r="C45" s="49">
        <v>12.065961269483333</v>
      </c>
      <c r="D45" s="49">
        <v>2.2712397683733334</v>
      </c>
      <c r="E45" s="49">
        <v>0</v>
      </c>
      <c r="F45" s="49">
        <v>0</v>
      </c>
      <c r="G45" s="49">
        <v>0</v>
      </c>
      <c r="H45" s="49">
        <v>0</v>
      </c>
      <c r="I45" s="58">
        <v>39</v>
      </c>
      <c r="J45" s="58">
        <v>85</v>
      </c>
      <c r="K45" s="58">
        <v>16</v>
      </c>
      <c r="L45" s="58">
        <v>0</v>
      </c>
      <c r="M45" s="58">
        <v>0</v>
      </c>
      <c r="N45" s="58">
        <v>0</v>
      </c>
      <c r="O45" s="58">
        <v>4.3208333333333337</v>
      </c>
      <c r="P45" s="127">
        <v>0.28750000000000009</v>
      </c>
      <c r="Q45" s="127">
        <v>0</v>
      </c>
    </row>
    <row r="46" spans="1:17" x14ac:dyDescent="0.15">
      <c r="A46" s="51">
        <v>41680</v>
      </c>
      <c r="B46" s="49">
        <v>6.9090917686700006</v>
      </c>
      <c r="C46" s="49">
        <v>8.4601123698000009</v>
      </c>
      <c r="D46" s="49">
        <v>3.666048693580001</v>
      </c>
      <c r="E46" s="49">
        <v>0</v>
      </c>
      <c r="F46" s="49">
        <v>12.690168554700001</v>
      </c>
      <c r="G46" s="49">
        <v>0</v>
      </c>
      <c r="H46" s="49">
        <v>1.6368750000000001</v>
      </c>
      <c r="I46" s="58">
        <v>49</v>
      </c>
      <c r="J46" s="58">
        <v>60</v>
      </c>
      <c r="K46" s="58">
        <v>26</v>
      </c>
      <c r="L46" s="58">
        <v>0</v>
      </c>
      <c r="M46" s="58">
        <v>90</v>
      </c>
      <c r="N46" s="58">
        <v>0</v>
      </c>
      <c r="O46" s="58">
        <v>7.0166666666666666</v>
      </c>
      <c r="P46" s="127">
        <v>4.5875000000000004</v>
      </c>
      <c r="Q46" s="127">
        <v>0</v>
      </c>
    </row>
    <row r="47" spans="1:17" x14ac:dyDescent="0.15">
      <c r="A47" s="51">
        <v>41681</v>
      </c>
      <c r="B47" s="49">
        <v>8.4889449154813335</v>
      </c>
      <c r="C47" s="49">
        <v>6.2623364130599999</v>
      </c>
      <c r="D47" s="49">
        <v>3.3399127536320004</v>
      </c>
      <c r="E47" s="49">
        <v>0</v>
      </c>
      <c r="F47" s="49">
        <v>25.049345652240003</v>
      </c>
      <c r="G47" s="49">
        <v>0</v>
      </c>
      <c r="H47" s="49">
        <v>1.5375000000000001</v>
      </c>
      <c r="I47" s="58">
        <v>61</v>
      </c>
      <c r="J47" s="58">
        <v>45</v>
      </c>
      <c r="K47" s="58">
        <v>24</v>
      </c>
      <c r="L47" s="58">
        <v>0</v>
      </c>
      <c r="M47" s="58">
        <v>180</v>
      </c>
      <c r="N47" s="58">
        <v>0</v>
      </c>
      <c r="O47" s="58">
        <v>9.6666666666666661</v>
      </c>
      <c r="P47" s="127">
        <v>8.4500000000000011</v>
      </c>
      <c r="Q47" s="127">
        <v>0</v>
      </c>
    </row>
    <row r="48" spans="1:17" x14ac:dyDescent="0.15">
      <c r="A48" s="51">
        <v>41682</v>
      </c>
      <c r="B48" s="49">
        <v>10.720091867940001</v>
      </c>
      <c r="C48" s="49">
        <v>14.430892899149999</v>
      </c>
      <c r="D48" s="49">
        <v>4.3979864073600003</v>
      </c>
      <c r="E48" s="49">
        <v>0</v>
      </c>
      <c r="F48" s="49">
        <v>24.738673541399997</v>
      </c>
      <c r="G48" s="49">
        <v>0</v>
      </c>
      <c r="H48" s="49">
        <v>1.6092187499999999</v>
      </c>
      <c r="I48" s="58">
        <v>78</v>
      </c>
      <c r="J48" s="58">
        <v>105</v>
      </c>
      <c r="K48" s="58">
        <v>32</v>
      </c>
      <c r="L48" s="58">
        <v>0</v>
      </c>
      <c r="M48" s="58">
        <v>180</v>
      </c>
      <c r="N48" s="58">
        <v>0</v>
      </c>
      <c r="O48" s="58">
        <v>7.7541666666666673</v>
      </c>
      <c r="P48" s="127">
        <v>6.0250000000000004</v>
      </c>
      <c r="Q48" s="127">
        <v>0</v>
      </c>
    </row>
    <row r="49" spans="1:17" x14ac:dyDescent="0.15">
      <c r="A49" s="51">
        <v>41683</v>
      </c>
      <c r="B49" s="49">
        <v>6.6757549710973336</v>
      </c>
      <c r="C49" s="49">
        <v>8.1743938421600006</v>
      </c>
      <c r="D49" s="49">
        <v>3.5422373316026672</v>
      </c>
      <c r="E49" s="49">
        <v>0</v>
      </c>
      <c r="F49" s="49">
        <v>12.261590763239999</v>
      </c>
      <c r="G49" s="49">
        <v>0</v>
      </c>
      <c r="H49" s="49">
        <v>1.7095312499999999</v>
      </c>
      <c r="I49" s="58">
        <v>49</v>
      </c>
      <c r="J49" s="58">
        <v>60</v>
      </c>
      <c r="K49" s="58">
        <v>26</v>
      </c>
      <c r="L49" s="58">
        <v>0</v>
      </c>
      <c r="M49" s="58">
        <v>90</v>
      </c>
      <c r="N49" s="58">
        <v>0</v>
      </c>
      <c r="O49" s="58">
        <v>4.7458333333333345</v>
      </c>
      <c r="P49" s="127">
        <v>1.675</v>
      </c>
      <c r="Q49" s="127">
        <v>0</v>
      </c>
    </row>
    <row r="50" spans="1:17" x14ac:dyDescent="0.15">
      <c r="A50" s="51">
        <v>41684</v>
      </c>
      <c r="B50" s="49">
        <v>5.3106913111979992</v>
      </c>
      <c r="C50" s="49">
        <v>11.57458362697</v>
      </c>
      <c r="D50" s="49">
        <v>2.1787451533119997</v>
      </c>
      <c r="E50" s="49">
        <v>0</v>
      </c>
      <c r="F50" s="49">
        <v>0</v>
      </c>
      <c r="G50" s="49">
        <v>0</v>
      </c>
      <c r="H50" s="49">
        <v>0</v>
      </c>
      <c r="I50" s="58">
        <v>39</v>
      </c>
      <c r="J50" s="58">
        <v>85</v>
      </c>
      <c r="K50" s="58">
        <v>16</v>
      </c>
      <c r="L50" s="58">
        <v>0</v>
      </c>
      <c r="M50" s="58">
        <v>0</v>
      </c>
      <c r="N50" s="58">
        <v>0</v>
      </c>
      <c r="O50" s="58">
        <v>8.8416666666666668</v>
      </c>
      <c r="P50" s="127">
        <v>5.6250000000000009</v>
      </c>
      <c r="Q50" s="127">
        <v>0</v>
      </c>
    </row>
    <row r="51" spans="1:17" x14ac:dyDescent="0.15">
      <c r="A51" s="51">
        <v>41685</v>
      </c>
      <c r="B51" s="49">
        <v>6.6129447227176668</v>
      </c>
      <c r="C51" s="49">
        <v>8.0974833339399996</v>
      </c>
      <c r="D51" s="49">
        <v>3.5089094447073332</v>
      </c>
      <c r="E51" s="49">
        <v>0</v>
      </c>
      <c r="F51" s="49">
        <v>12.14622500091</v>
      </c>
      <c r="G51" s="49">
        <v>0</v>
      </c>
      <c r="H51" s="49">
        <v>1.49171875</v>
      </c>
      <c r="I51" s="58">
        <v>49</v>
      </c>
      <c r="J51" s="58">
        <v>60</v>
      </c>
      <c r="K51" s="58">
        <v>26</v>
      </c>
      <c r="L51" s="58">
        <v>0</v>
      </c>
      <c r="M51" s="58">
        <v>90</v>
      </c>
      <c r="N51" s="58">
        <v>0</v>
      </c>
      <c r="O51" s="58">
        <v>10.887500000000001</v>
      </c>
      <c r="P51" s="127">
        <v>9.2250000000000014</v>
      </c>
      <c r="Q51" s="127">
        <v>0</v>
      </c>
    </row>
    <row r="52" spans="1:17" x14ac:dyDescent="0.15">
      <c r="A52" s="51">
        <v>41686</v>
      </c>
      <c r="B52" s="49">
        <v>6.4902354773316659</v>
      </c>
      <c r="C52" s="49">
        <v>7.9472271150999996</v>
      </c>
      <c r="D52" s="49">
        <v>3.4437984165433333</v>
      </c>
      <c r="E52" s="49">
        <v>0</v>
      </c>
      <c r="F52" s="49">
        <v>11.92084067265</v>
      </c>
      <c r="G52" s="49">
        <v>0</v>
      </c>
      <c r="H52" s="49">
        <v>1.6546875000000001</v>
      </c>
      <c r="I52" s="58">
        <v>49</v>
      </c>
      <c r="J52" s="58">
        <v>60</v>
      </c>
      <c r="K52" s="58">
        <v>26</v>
      </c>
      <c r="L52" s="58">
        <v>0</v>
      </c>
      <c r="M52" s="58">
        <v>90</v>
      </c>
      <c r="N52" s="58">
        <v>0</v>
      </c>
      <c r="O52" s="58">
        <v>6.208333333333333</v>
      </c>
      <c r="P52" s="127">
        <v>7.9624999999999995</v>
      </c>
      <c r="Q52" s="127">
        <v>0</v>
      </c>
    </row>
    <row r="53" spans="1:17" x14ac:dyDescent="0.15">
      <c r="A53" s="51">
        <v>41687</v>
      </c>
      <c r="B53" s="49">
        <v>6.4667271224920011</v>
      </c>
      <c r="C53" s="49">
        <v>7.9184413744800004</v>
      </c>
      <c r="D53" s="49">
        <v>3.4313245956080003</v>
      </c>
      <c r="E53" s="49">
        <v>0</v>
      </c>
      <c r="F53" s="49">
        <v>11.877662061720001</v>
      </c>
      <c r="G53" s="49">
        <v>0</v>
      </c>
      <c r="H53" s="49">
        <v>1.7646875</v>
      </c>
      <c r="I53" s="58">
        <v>49</v>
      </c>
      <c r="J53" s="58">
        <v>60</v>
      </c>
      <c r="K53" s="58">
        <v>26</v>
      </c>
      <c r="L53" s="58">
        <v>0</v>
      </c>
      <c r="M53" s="58">
        <v>90</v>
      </c>
      <c r="N53" s="58">
        <v>0</v>
      </c>
      <c r="O53" s="58">
        <v>3.2750000000000008</v>
      </c>
      <c r="P53" s="127">
        <v>1.925</v>
      </c>
      <c r="Q53" s="127">
        <v>0</v>
      </c>
    </row>
    <row r="54" spans="1:17" x14ac:dyDescent="0.15">
      <c r="A54" s="51">
        <v>41688</v>
      </c>
      <c r="B54" s="49">
        <v>8.1115739562130003</v>
      </c>
      <c r="C54" s="49">
        <v>5.9839480004850003</v>
      </c>
      <c r="D54" s="49">
        <v>3.1914389335919999</v>
      </c>
      <c r="E54" s="49">
        <v>0</v>
      </c>
      <c r="F54" s="49">
        <v>23.935792001940001</v>
      </c>
      <c r="G54" s="49">
        <v>0</v>
      </c>
      <c r="H54" s="49">
        <v>1.7479687499999998</v>
      </c>
      <c r="I54" s="58">
        <v>61</v>
      </c>
      <c r="J54" s="58">
        <v>45</v>
      </c>
      <c r="K54" s="58">
        <v>24</v>
      </c>
      <c r="L54" s="58">
        <v>0</v>
      </c>
      <c r="M54" s="58">
        <v>180</v>
      </c>
      <c r="N54" s="58">
        <v>0</v>
      </c>
      <c r="O54" s="58">
        <v>3.7208333333333337</v>
      </c>
      <c r="P54" s="127">
        <v>0.8125</v>
      </c>
      <c r="Q54" s="127">
        <v>0</v>
      </c>
    </row>
    <row r="55" spans="1:17" x14ac:dyDescent="0.15">
      <c r="A55" s="51">
        <v>41689</v>
      </c>
      <c r="B55" s="49">
        <v>3.0683011527349997</v>
      </c>
      <c r="C55" s="49">
        <v>2.6680879589000002</v>
      </c>
      <c r="D55" s="49">
        <v>1.6008527753399999</v>
      </c>
      <c r="E55" s="49">
        <v>0</v>
      </c>
      <c r="F55" s="49">
        <v>0</v>
      </c>
      <c r="G55" s="49">
        <v>0</v>
      </c>
      <c r="H55" s="49">
        <v>0</v>
      </c>
      <c r="I55" s="58">
        <v>23</v>
      </c>
      <c r="J55" s="58">
        <v>20</v>
      </c>
      <c r="K55" s="58">
        <v>12</v>
      </c>
      <c r="L55" s="58">
        <v>0</v>
      </c>
      <c r="M55" s="58">
        <v>0</v>
      </c>
      <c r="N55" s="58">
        <v>0</v>
      </c>
      <c r="O55" s="58">
        <v>3.4833333333333343</v>
      </c>
      <c r="P55" s="127">
        <v>4.0750000000000002</v>
      </c>
      <c r="Q55" s="127">
        <v>0</v>
      </c>
    </row>
    <row r="56" spans="1:17" x14ac:dyDescent="0.15">
      <c r="A56" s="51">
        <v>41690</v>
      </c>
      <c r="B56" s="49">
        <v>6.5514445374559998</v>
      </c>
      <c r="C56" s="49">
        <v>8.0221769846399997</v>
      </c>
      <c r="D56" s="49">
        <v>3.4762766933439999</v>
      </c>
      <c r="E56" s="49">
        <v>0</v>
      </c>
      <c r="F56" s="49">
        <v>12.03326547696</v>
      </c>
      <c r="G56" s="49">
        <v>0</v>
      </c>
      <c r="H56" s="49">
        <v>1.8228124999999999</v>
      </c>
      <c r="I56" s="58">
        <v>49</v>
      </c>
      <c r="J56" s="58">
        <v>60</v>
      </c>
      <c r="K56" s="58">
        <v>26</v>
      </c>
      <c r="L56" s="58">
        <v>0</v>
      </c>
      <c r="M56" s="58">
        <v>90</v>
      </c>
      <c r="N56" s="58">
        <v>0</v>
      </c>
      <c r="O56" s="58">
        <v>1.7249999999999999</v>
      </c>
      <c r="P56" s="127">
        <v>-0.77500000000000002</v>
      </c>
      <c r="Q56" s="127">
        <v>0</v>
      </c>
    </row>
    <row r="57" spans="1:17" x14ac:dyDescent="0.15">
      <c r="A57" s="51">
        <v>41691</v>
      </c>
      <c r="B57" s="49">
        <v>5.2879835504860004</v>
      </c>
      <c r="C57" s="49">
        <v>11.525092353623332</v>
      </c>
      <c r="D57" s="49">
        <v>2.1694291489173332</v>
      </c>
      <c r="E57" s="49">
        <v>0</v>
      </c>
      <c r="F57" s="49">
        <v>0</v>
      </c>
      <c r="G57" s="49">
        <v>0</v>
      </c>
      <c r="H57" s="49">
        <v>0</v>
      </c>
      <c r="I57" s="58">
        <v>39</v>
      </c>
      <c r="J57" s="58">
        <v>85</v>
      </c>
      <c r="K57" s="58">
        <v>16</v>
      </c>
      <c r="L57" s="58">
        <v>0</v>
      </c>
      <c r="M57" s="58">
        <v>0</v>
      </c>
      <c r="N57" s="58">
        <v>0</v>
      </c>
      <c r="O57" s="58">
        <v>1.7958333333333332</v>
      </c>
      <c r="P57" s="127">
        <v>-0.55000000000000004</v>
      </c>
      <c r="Q57" s="127">
        <v>0</v>
      </c>
    </row>
    <row r="58" spans="1:17" x14ac:dyDescent="0.15">
      <c r="A58" s="51">
        <v>41692</v>
      </c>
      <c r="B58" s="49">
        <v>8.4421019896849998</v>
      </c>
      <c r="C58" s="49">
        <v>6.227780156325001</v>
      </c>
      <c r="D58" s="49">
        <v>3.3214827500400004</v>
      </c>
      <c r="E58" s="49">
        <v>0</v>
      </c>
      <c r="F58" s="49">
        <v>24.911120625300001</v>
      </c>
      <c r="G58" s="49">
        <v>0</v>
      </c>
      <c r="H58" s="49">
        <v>1.845</v>
      </c>
      <c r="I58" s="58">
        <v>61</v>
      </c>
      <c r="J58" s="58">
        <v>45</v>
      </c>
      <c r="K58" s="58">
        <v>24</v>
      </c>
      <c r="L58" s="58">
        <v>0</v>
      </c>
      <c r="M58" s="58">
        <v>180</v>
      </c>
      <c r="N58" s="58">
        <v>0</v>
      </c>
      <c r="O58" s="58">
        <v>1.1333333333333335</v>
      </c>
      <c r="P58" s="127">
        <v>-1.7375</v>
      </c>
      <c r="Q58" s="127">
        <v>0</v>
      </c>
    </row>
    <row r="59" spans="1:17" x14ac:dyDescent="0.15">
      <c r="A59" s="51">
        <v>41693</v>
      </c>
      <c r="B59" s="49">
        <v>5.4894569988440001</v>
      </c>
      <c r="C59" s="49">
        <v>11.964201151326668</v>
      </c>
      <c r="D59" s="49">
        <v>2.2520849226026667</v>
      </c>
      <c r="E59" s="49">
        <v>0</v>
      </c>
      <c r="F59" s="49">
        <v>0</v>
      </c>
      <c r="G59" s="49">
        <v>0</v>
      </c>
      <c r="H59" s="49">
        <v>0</v>
      </c>
      <c r="I59" s="58">
        <v>39</v>
      </c>
      <c r="J59" s="58">
        <v>85</v>
      </c>
      <c r="K59" s="58">
        <v>16</v>
      </c>
      <c r="L59" s="58">
        <v>0</v>
      </c>
      <c r="M59" s="58">
        <v>0</v>
      </c>
      <c r="N59" s="58">
        <v>0</v>
      </c>
      <c r="O59" s="58">
        <v>-0.97083333333333321</v>
      </c>
      <c r="P59" s="127">
        <v>-2</v>
      </c>
      <c r="Q59" s="127">
        <v>0</v>
      </c>
    </row>
    <row r="60" spans="1:17" x14ac:dyDescent="0.15">
      <c r="A60" s="51">
        <v>41694</v>
      </c>
      <c r="B60" s="49">
        <v>6.9968659975759993</v>
      </c>
      <c r="C60" s="49">
        <v>8.5675910174399998</v>
      </c>
      <c r="D60" s="49">
        <v>3.7126227742239997</v>
      </c>
      <c r="E60" s="49">
        <v>0</v>
      </c>
      <c r="F60" s="49">
        <v>12.851386526159999</v>
      </c>
      <c r="G60" s="49">
        <v>0</v>
      </c>
      <c r="H60" s="49">
        <v>1.8925000000000001</v>
      </c>
      <c r="I60" s="58">
        <v>49</v>
      </c>
      <c r="J60" s="58">
        <v>60</v>
      </c>
      <c r="K60" s="58">
        <v>26</v>
      </c>
      <c r="L60" s="58">
        <v>0</v>
      </c>
      <c r="M60" s="58">
        <v>90</v>
      </c>
      <c r="N60" s="58">
        <v>0</v>
      </c>
      <c r="O60" s="58">
        <v>-0.13333333333333319</v>
      </c>
      <c r="P60" s="127">
        <v>-2.2999999999999998</v>
      </c>
      <c r="Q60" s="127">
        <v>0</v>
      </c>
    </row>
    <row r="61" spans="1:17" x14ac:dyDescent="0.15">
      <c r="A61" s="51">
        <v>41695</v>
      </c>
      <c r="B61" s="49">
        <v>8.9055479576700005</v>
      </c>
      <c r="C61" s="49">
        <v>6.5696665261499998</v>
      </c>
      <c r="D61" s="49">
        <v>3.5038221472800002</v>
      </c>
      <c r="E61" s="49">
        <v>0</v>
      </c>
      <c r="F61" s="49">
        <v>26.278666104600003</v>
      </c>
      <c r="G61" s="49">
        <v>0</v>
      </c>
      <c r="H61" s="49">
        <v>1.8534375000000001</v>
      </c>
      <c r="I61" s="58">
        <v>61</v>
      </c>
      <c r="J61" s="58">
        <v>45</v>
      </c>
      <c r="K61" s="58">
        <v>24</v>
      </c>
      <c r="L61" s="58">
        <v>0</v>
      </c>
      <c r="M61" s="58">
        <v>180</v>
      </c>
      <c r="N61" s="58">
        <v>0</v>
      </c>
      <c r="O61" s="58">
        <v>0.90833333333333366</v>
      </c>
      <c r="P61" s="127">
        <v>-3.3250000000000002</v>
      </c>
      <c r="Q61" s="127">
        <v>0</v>
      </c>
    </row>
    <row r="62" spans="1:17" x14ac:dyDescent="0.15">
      <c r="A62" s="51">
        <v>41696</v>
      </c>
      <c r="B62" s="49">
        <v>11.664896911849999</v>
      </c>
      <c r="C62" s="49">
        <v>15.702745842874997</v>
      </c>
      <c r="D62" s="49">
        <v>4.7855987330666663</v>
      </c>
      <c r="E62" s="49">
        <v>0</v>
      </c>
      <c r="F62" s="49">
        <v>26.918992873499995</v>
      </c>
      <c r="G62" s="49">
        <v>0</v>
      </c>
      <c r="H62" s="49">
        <v>1.7710937500000001</v>
      </c>
      <c r="I62" s="58">
        <v>78</v>
      </c>
      <c r="J62" s="58">
        <v>105</v>
      </c>
      <c r="K62" s="58">
        <v>32</v>
      </c>
      <c r="L62" s="58">
        <v>0</v>
      </c>
      <c r="M62" s="58">
        <v>180</v>
      </c>
      <c r="N62" s="58">
        <v>0</v>
      </c>
      <c r="O62" s="58">
        <v>3.1041666666666674</v>
      </c>
      <c r="P62" s="127">
        <v>-2.5499999999999998</v>
      </c>
      <c r="Q62" s="127">
        <v>0</v>
      </c>
    </row>
    <row r="63" spans="1:17" x14ac:dyDescent="0.15">
      <c r="A63" s="51">
        <v>41697</v>
      </c>
      <c r="B63" s="49">
        <v>7.3821701168366669</v>
      </c>
      <c r="C63" s="49">
        <v>9.0393919798000013</v>
      </c>
      <c r="D63" s="49">
        <v>3.917069857913333</v>
      </c>
      <c r="E63" s="49">
        <v>0</v>
      </c>
      <c r="F63" s="49">
        <v>13.559087969700002</v>
      </c>
      <c r="G63" s="49">
        <v>0</v>
      </c>
      <c r="H63" s="49">
        <v>1.6829687500000001</v>
      </c>
      <c r="I63" s="58">
        <v>49</v>
      </c>
      <c r="J63" s="58">
        <v>60</v>
      </c>
      <c r="K63" s="58">
        <v>26</v>
      </c>
      <c r="L63" s="58">
        <v>0</v>
      </c>
      <c r="M63" s="58">
        <v>90</v>
      </c>
      <c r="N63" s="58">
        <v>0</v>
      </c>
      <c r="O63" s="58">
        <v>5.4541666666666657</v>
      </c>
      <c r="P63" s="127">
        <v>-0.1875</v>
      </c>
      <c r="Q63" s="127">
        <v>0</v>
      </c>
    </row>
    <row r="64" spans="1:17" x14ac:dyDescent="0.15">
      <c r="A64" s="51">
        <v>41698</v>
      </c>
      <c r="B64" s="49">
        <v>5.8453084632670009</v>
      </c>
      <c r="C64" s="49">
        <v>12.739774855838334</v>
      </c>
      <c r="D64" s="49">
        <v>2.3980752669813334</v>
      </c>
      <c r="E64" s="49">
        <v>0</v>
      </c>
      <c r="F64" s="49">
        <v>0</v>
      </c>
      <c r="G64" s="49">
        <v>0</v>
      </c>
      <c r="H64" s="49">
        <v>0</v>
      </c>
      <c r="I64" s="58">
        <v>39</v>
      </c>
      <c r="J64" s="58">
        <v>85</v>
      </c>
      <c r="K64" s="58">
        <v>16</v>
      </c>
      <c r="L64" s="58">
        <v>0</v>
      </c>
      <c r="M64" s="58">
        <v>0</v>
      </c>
      <c r="N64" s="58">
        <v>0</v>
      </c>
      <c r="O64" s="58">
        <v>6.8374999999999995</v>
      </c>
      <c r="P64" s="127">
        <v>5.7750000000000004</v>
      </c>
      <c r="Q64" s="127">
        <v>0</v>
      </c>
    </row>
    <row r="65" spans="1:17" x14ac:dyDescent="0.15">
      <c r="A65" s="51">
        <v>41699</v>
      </c>
      <c r="B65" s="49">
        <v>7.289665104449</v>
      </c>
      <c r="C65" s="49">
        <v>8.9261205360599991</v>
      </c>
      <c r="D65" s="49">
        <v>3.8679855656259998</v>
      </c>
      <c r="E65" s="49">
        <v>0</v>
      </c>
      <c r="F65" s="49">
        <v>13.389180804089998</v>
      </c>
      <c r="G65" s="49">
        <v>0</v>
      </c>
      <c r="H65" s="49">
        <v>1.8731249999999999</v>
      </c>
      <c r="I65" s="58">
        <v>49</v>
      </c>
      <c r="J65" s="58">
        <v>60</v>
      </c>
      <c r="K65" s="58">
        <v>26</v>
      </c>
      <c r="L65" s="58">
        <v>0</v>
      </c>
      <c r="M65" s="58">
        <v>90</v>
      </c>
      <c r="N65" s="58">
        <v>0</v>
      </c>
      <c r="O65" s="58">
        <v>0.3833333333333333</v>
      </c>
      <c r="P65" s="127">
        <v>0.60000000000000009</v>
      </c>
      <c r="Q65" s="127">
        <v>0</v>
      </c>
    </row>
    <row r="66" spans="1:17" x14ac:dyDescent="0.15">
      <c r="A66" s="51">
        <v>41700</v>
      </c>
      <c r="B66" s="49">
        <v>7.3438143799929998</v>
      </c>
      <c r="C66" s="49">
        <v>8.9924257714199989</v>
      </c>
      <c r="D66" s="49">
        <v>3.8967178342819997</v>
      </c>
      <c r="E66" s="49">
        <v>0</v>
      </c>
      <c r="F66" s="49">
        <v>13.48863865713</v>
      </c>
      <c r="G66" s="49">
        <v>0</v>
      </c>
      <c r="H66" s="49">
        <v>1.7876562500000002</v>
      </c>
      <c r="I66" s="58">
        <v>49</v>
      </c>
      <c r="J66" s="58">
        <v>60</v>
      </c>
      <c r="K66" s="58">
        <v>26</v>
      </c>
      <c r="L66" s="58">
        <v>0</v>
      </c>
      <c r="M66" s="58">
        <v>90</v>
      </c>
      <c r="N66" s="58">
        <v>0</v>
      </c>
      <c r="O66" s="58">
        <v>2.6625000000000001</v>
      </c>
      <c r="P66" s="127">
        <v>0.13750000000000004</v>
      </c>
      <c r="Q66" s="127">
        <v>0</v>
      </c>
    </row>
    <row r="67" spans="1:17" x14ac:dyDescent="0.15">
      <c r="A67" s="51">
        <v>41701</v>
      </c>
      <c r="B67" s="49">
        <v>7.3274385910179998</v>
      </c>
      <c r="C67" s="49">
        <v>8.9723737849199985</v>
      </c>
      <c r="D67" s="49">
        <v>3.8880286401320001</v>
      </c>
      <c r="E67" s="49">
        <v>0</v>
      </c>
      <c r="F67" s="49">
        <v>13.45856067738</v>
      </c>
      <c r="G67" s="49">
        <v>0</v>
      </c>
      <c r="H67" s="49">
        <v>1.7710937500000001</v>
      </c>
      <c r="I67" s="58">
        <v>49</v>
      </c>
      <c r="J67" s="58">
        <v>60</v>
      </c>
      <c r="K67" s="58">
        <v>26</v>
      </c>
      <c r="L67" s="58">
        <v>0</v>
      </c>
      <c r="M67" s="58">
        <v>90</v>
      </c>
      <c r="N67" s="58">
        <v>0</v>
      </c>
      <c r="O67" s="58">
        <v>3.1041666666666665</v>
      </c>
      <c r="P67" s="127">
        <v>-0.85</v>
      </c>
      <c r="Q67" s="127">
        <v>0</v>
      </c>
    </row>
    <row r="68" spans="1:17" x14ac:dyDescent="0.15">
      <c r="A68" s="51">
        <v>41702</v>
      </c>
      <c r="B68" s="49">
        <v>9.0934632924893339</v>
      </c>
      <c r="C68" s="49">
        <v>6.7082925928200003</v>
      </c>
      <c r="D68" s="49">
        <v>3.5777560495039999</v>
      </c>
      <c r="E68" s="49">
        <v>0</v>
      </c>
      <c r="F68" s="49">
        <v>26.833170371279998</v>
      </c>
      <c r="G68" s="49">
        <v>0</v>
      </c>
      <c r="H68" s="49">
        <v>1.6278124999999999</v>
      </c>
      <c r="I68" s="58">
        <v>61</v>
      </c>
      <c r="J68" s="58">
        <v>45</v>
      </c>
      <c r="K68" s="58">
        <v>24</v>
      </c>
      <c r="L68" s="58">
        <v>0</v>
      </c>
      <c r="M68" s="58">
        <v>180</v>
      </c>
      <c r="N68" s="58">
        <v>0</v>
      </c>
      <c r="O68" s="58">
        <v>6.9249999999999998</v>
      </c>
      <c r="P68" s="127">
        <v>3.375</v>
      </c>
      <c r="Q68" s="127">
        <v>0</v>
      </c>
    </row>
    <row r="69" spans="1:17" x14ac:dyDescent="0.15">
      <c r="A69" s="51">
        <v>41703</v>
      </c>
      <c r="B69" s="49">
        <v>3.381196806078</v>
      </c>
      <c r="C69" s="49">
        <v>2.9401711357200004</v>
      </c>
      <c r="D69" s="49">
        <v>1.764102681432</v>
      </c>
      <c r="E69" s="49">
        <v>0</v>
      </c>
      <c r="F69" s="49">
        <v>0</v>
      </c>
      <c r="G69" s="49">
        <v>0</v>
      </c>
      <c r="H69" s="49">
        <v>0</v>
      </c>
      <c r="I69" s="58">
        <v>23</v>
      </c>
      <c r="J69" s="58">
        <v>20</v>
      </c>
      <c r="K69" s="58">
        <v>12</v>
      </c>
      <c r="L69" s="58">
        <v>0</v>
      </c>
      <c r="M69" s="58">
        <v>0</v>
      </c>
      <c r="N69" s="58">
        <v>0</v>
      </c>
      <c r="O69" s="58">
        <v>5.0041666666666673</v>
      </c>
      <c r="P69" s="127">
        <v>0.57500000000000007</v>
      </c>
      <c r="Q69" s="127">
        <v>0</v>
      </c>
    </row>
    <row r="70" spans="1:17" x14ac:dyDescent="0.15">
      <c r="A70" s="51">
        <v>41704</v>
      </c>
      <c r="B70" s="49">
        <v>7.0990509207799999</v>
      </c>
      <c r="C70" s="49">
        <v>8.6927154132000002</v>
      </c>
      <c r="D70" s="49">
        <v>3.7668433457199999</v>
      </c>
      <c r="E70" s="49">
        <v>0</v>
      </c>
      <c r="F70" s="49">
        <v>13.039073119800001</v>
      </c>
      <c r="G70" s="49">
        <v>0</v>
      </c>
      <c r="H70" s="49">
        <v>1.7857812500000001</v>
      </c>
      <c r="I70" s="58">
        <v>49</v>
      </c>
      <c r="J70" s="58">
        <v>60</v>
      </c>
      <c r="K70" s="58">
        <v>26</v>
      </c>
      <c r="L70" s="58">
        <v>0</v>
      </c>
      <c r="M70" s="58">
        <v>90</v>
      </c>
      <c r="N70" s="58">
        <v>0</v>
      </c>
      <c r="O70" s="58">
        <v>2.7125000000000004</v>
      </c>
      <c r="P70" s="127">
        <v>-2.0625</v>
      </c>
      <c r="Q70" s="127">
        <v>0</v>
      </c>
    </row>
    <row r="71" spans="1:17" x14ac:dyDescent="0.15">
      <c r="A71" s="51">
        <v>41705</v>
      </c>
      <c r="B71" s="49">
        <v>5.6107002212169999</v>
      </c>
      <c r="C71" s="49">
        <v>12.228449200088335</v>
      </c>
      <c r="D71" s="49">
        <v>2.3018257317813333</v>
      </c>
      <c r="E71" s="49">
        <v>0</v>
      </c>
      <c r="F71" s="49">
        <v>0</v>
      </c>
      <c r="G71" s="49">
        <v>0</v>
      </c>
      <c r="H71" s="49">
        <v>0</v>
      </c>
      <c r="I71" s="58">
        <v>39</v>
      </c>
      <c r="J71" s="58">
        <v>85</v>
      </c>
      <c r="K71" s="58">
        <v>16</v>
      </c>
      <c r="L71" s="58">
        <v>0</v>
      </c>
      <c r="M71" s="58">
        <v>0</v>
      </c>
      <c r="N71" s="58">
        <v>0</v>
      </c>
      <c r="O71" s="58">
        <v>4.0333333333333341</v>
      </c>
      <c r="P71" s="127">
        <v>-2.5749999999999997</v>
      </c>
      <c r="Q71" s="127">
        <v>0</v>
      </c>
    </row>
    <row r="72" spans="1:17" x14ac:dyDescent="0.15">
      <c r="A72" s="51">
        <v>41706</v>
      </c>
      <c r="B72" s="49">
        <v>8.7077566481663329</v>
      </c>
      <c r="C72" s="49">
        <v>6.4237549043850004</v>
      </c>
      <c r="D72" s="49">
        <v>3.4260026156719996</v>
      </c>
      <c r="E72" s="49">
        <v>0</v>
      </c>
      <c r="F72" s="49">
        <v>25.695019617539998</v>
      </c>
      <c r="G72" s="49">
        <v>0</v>
      </c>
      <c r="H72" s="49">
        <v>1.6353124999999999</v>
      </c>
      <c r="I72" s="58">
        <v>61</v>
      </c>
      <c r="J72" s="58">
        <v>45</v>
      </c>
      <c r="K72" s="58">
        <v>24</v>
      </c>
      <c r="L72" s="58">
        <v>0</v>
      </c>
      <c r="M72" s="58">
        <v>180</v>
      </c>
      <c r="N72" s="58">
        <v>0</v>
      </c>
      <c r="O72" s="58">
        <v>6.7250000000000005</v>
      </c>
      <c r="P72" s="127">
        <v>0.7</v>
      </c>
      <c r="Q72" s="127">
        <v>0</v>
      </c>
    </row>
    <row r="73" spans="1:17" x14ac:dyDescent="0.15">
      <c r="A73" s="51">
        <v>41707</v>
      </c>
      <c r="B73" s="49">
        <v>5.5169148523580009</v>
      </c>
      <c r="C73" s="49">
        <v>12.024045191036667</v>
      </c>
      <c r="D73" s="49">
        <v>2.2633496830186668</v>
      </c>
      <c r="E73" s="49">
        <v>0</v>
      </c>
      <c r="F73" s="49">
        <v>0</v>
      </c>
      <c r="G73" s="49">
        <v>0</v>
      </c>
      <c r="H73" s="49">
        <v>0</v>
      </c>
      <c r="I73" s="58">
        <v>39</v>
      </c>
      <c r="J73" s="58">
        <v>85</v>
      </c>
      <c r="K73" s="58">
        <v>16</v>
      </c>
      <c r="L73" s="58">
        <v>0</v>
      </c>
      <c r="M73" s="58">
        <v>0</v>
      </c>
      <c r="N73" s="58">
        <v>0</v>
      </c>
      <c r="O73" s="58">
        <v>7.1250000000000009</v>
      </c>
      <c r="P73" s="127">
        <v>5.0374999999999996</v>
      </c>
      <c r="Q73" s="127">
        <v>0</v>
      </c>
    </row>
    <row r="74" spans="1:17" x14ac:dyDescent="0.15">
      <c r="A74" s="51">
        <v>41708</v>
      </c>
      <c r="B74" s="49">
        <v>6.9023231092269999</v>
      </c>
      <c r="C74" s="49">
        <v>8.4518242153800003</v>
      </c>
      <c r="D74" s="49">
        <v>3.6624571599980005</v>
      </c>
      <c r="E74" s="49">
        <v>0</v>
      </c>
      <c r="F74" s="49">
        <v>12.67773632307</v>
      </c>
      <c r="G74" s="49">
        <v>0</v>
      </c>
      <c r="H74" s="49">
        <v>1.7045312500000001</v>
      </c>
      <c r="I74" s="58">
        <v>49</v>
      </c>
      <c r="J74" s="58">
        <v>60</v>
      </c>
      <c r="K74" s="58">
        <v>26</v>
      </c>
      <c r="L74" s="58">
        <v>0</v>
      </c>
      <c r="M74" s="58">
        <v>90</v>
      </c>
      <c r="N74" s="58">
        <v>0</v>
      </c>
      <c r="O74" s="58">
        <v>4.8791666666666664</v>
      </c>
      <c r="P74" s="127">
        <v>3.2749999999999999</v>
      </c>
      <c r="Q74" s="127">
        <v>0</v>
      </c>
    </row>
    <row r="75" spans="1:17" x14ac:dyDescent="0.15">
      <c r="A75" s="51">
        <v>41709</v>
      </c>
      <c r="B75" s="49">
        <v>8.6352724302996648</v>
      </c>
      <c r="C75" s="49">
        <v>6.3702829403849979</v>
      </c>
      <c r="D75" s="49">
        <v>3.3974842348719996</v>
      </c>
      <c r="E75" s="49">
        <v>0</v>
      </c>
      <c r="F75" s="49">
        <v>25.481131761540002</v>
      </c>
      <c r="G75" s="49">
        <v>0</v>
      </c>
      <c r="H75" s="49">
        <v>1.7678125</v>
      </c>
      <c r="I75" s="58">
        <v>61</v>
      </c>
      <c r="J75" s="58">
        <v>45</v>
      </c>
      <c r="K75" s="58">
        <v>24</v>
      </c>
      <c r="L75" s="58">
        <v>0</v>
      </c>
      <c r="M75" s="58">
        <v>180</v>
      </c>
      <c r="N75" s="58">
        <v>0</v>
      </c>
      <c r="O75" s="58">
        <v>3.1916666666666669</v>
      </c>
      <c r="P75" s="127">
        <v>-1.425</v>
      </c>
      <c r="Q75" s="127">
        <v>0</v>
      </c>
    </row>
    <row r="76" spans="1:17" x14ac:dyDescent="0.15">
      <c r="A76" s="51">
        <v>41710</v>
      </c>
      <c r="B76" s="49">
        <v>10.963736871906001</v>
      </c>
      <c r="C76" s="49">
        <v>14.758876558334999</v>
      </c>
      <c r="D76" s="49">
        <v>4.4979433320640005</v>
      </c>
      <c r="E76" s="49">
        <v>0</v>
      </c>
      <c r="F76" s="49">
        <v>25.300931242859999</v>
      </c>
      <c r="G76" s="49">
        <v>0</v>
      </c>
      <c r="H76" s="49">
        <v>1.6381250000000001</v>
      </c>
      <c r="I76" s="58">
        <v>78</v>
      </c>
      <c r="J76" s="58">
        <v>105</v>
      </c>
      <c r="K76" s="58">
        <v>32</v>
      </c>
      <c r="L76" s="58">
        <v>0</v>
      </c>
      <c r="M76" s="58">
        <v>180</v>
      </c>
      <c r="N76" s="58">
        <v>0</v>
      </c>
      <c r="O76" s="58">
        <v>6.6499999999999986</v>
      </c>
      <c r="P76" s="127">
        <v>-1.35</v>
      </c>
      <c r="Q76" s="127">
        <v>0</v>
      </c>
    </row>
    <row r="77" spans="1:17" x14ac:dyDescent="0.15">
      <c r="A77" s="51">
        <v>41711</v>
      </c>
      <c r="B77" s="49">
        <v>6.8178240381159991</v>
      </c>
      <c r="C77" s="49">
        <v>8.3483559650399997</v>
      </c>
      <c r="D77" s="49">
        <v>3.6176209181839996</v>
      </c>
      <c r="E77" s="49">
        <v>0</v>
      </c>
      <c r="F77" s="49">
        <v>12.522533947559999</v>
      </c>
      <c r="G77" s="49">
        <v>0</v>
      </c>
      <c r="H77" s="49">
        <v>1.4651562500000002</v>
      </c>
      <c r="I77" s="58">
        <v>49</v>
      </c>
      <c r="J77" s="58">
        <v>60</v>
      </c>
      <c r="K77" s="58">
        <v>26</v>
      </c>
      <c r="L77" s="58">
        <v>0</v>
      </c>
      <c r="M77" s="58">
        <v>90</v>
      </c>
      <c r="N77" s="58">
        <v>0</v>
      </c>
      <c r="O77" s="58">
        <v>11.595833333333333</v>
      </c>
      <c r="P77" s="127">
        <v>8.9124999999999996</v>
      </c>
      <c r="Q77" s="127">
        <v>0</v>
      </c>
    </row>
    <row r="78" spans="1:17" x14ac:dyDescent="0.15">
      <c r="A78" s="51">
        <v>41712</v>
      </c>
      <c r="B78" s="49">
        <v>5.3083741927580004</v>
      </c>
      <c r="C78" s="49">
        <v>11.569533497036666</v>
      </c>
      <c r="D78" s="49">
        <v>2.1777945406186667</v>
      </c>
      <c r="E78" s="49">
        <v>0</v>
      </c>
      <c r="F78" s="49">
        <v>0</v>
      </c>
      <c r="G78" s="49">
        <v>0</v>
      </c>
      <c r="H78" s="49">
        <v>0</v>
      </c>
      <c r="I78" s="58">
        <v>39</v>
      </c>
      <c r="J78" s="58">
        <v>85</v>
      </c>
      <c r="K78" s="58">
        <v>16</v>
      </c>
      <c r="L78" s="58">
        <v>0</v>
      </c>
      <c r="M78" s="58">
        <v>0</v>
      </c>
      <c r="N78" s="58">
        <v>0</v>
      </c>
      <c r="O78" s="58">
        <v>12.487499999999999</v>
      </c>
      <c r="P78" s="127">
        <v>10.9625</v>
      </c>
      <c r="Q78" s="127">
        <v>0</v>
      </c>
    </row>
    <row r="79" spans="1:17" x14ac:dyDescent="0.15">
      <c r="A79" s="51">
        <v>41713</v>
      </c>
      <c r="B79" s="49">
        <v>6.5723327660596667</v>
      </c>
      <c r="C79" s="49">
        <v>8.0477544074199994</v>
      </c>
      <c r="D79" s="49">
        <v>3.4873602432153334</v>
      </c>
      <c r="E79" s="49">
        <v>0</v>
      </c>
      <c r="F79" s="49">
        <v>12.071631611129998</v>
      </c>
      <c r="G79" s="49">
        <v>0</v>
      </c>
      <c r="H79" s="49">
        <v>1.5543750000000001</v>
      </c>
      <c r="I79" s="58">
        <v>49</v>
      </c>
      <c r="J79" s="58">
        <v>60</v>
      </c>
      <c r="K79" s="58">
        <v>26</v>
      </c>
      <c r="L79" s="58">
        <v>0</v>
      </c>
      <c r="M79" s="58">
        <v>90</v>
      </c>
      <c r="N79" s="58">
        <v>0</v>
      </c>
      <c r="O79" s="58">
        <v>9.2166666666666686</v>
      </c>
      <c r="P79" s="127">
        <v>11.049999999999999</v>
      </c>
      <c r="Q79" s="127">
        <v>0</v>
      </c>
    </row>
    <row r="80" spans="1:17" x14ac:dyDescent="0.15">
      <c r="A80" s="51">
        <v>41714</v>
      </c>
      <c r="B80" s="49">
        <v>6.4987508875986659</v>
      </c>
      <c r="C80" s="49">
        <v>7.9576541480800005</v>
      </c>
      <c r="D80" s="49">
        <v>3.4483167975013336</v>
      </c>
      <c r="E80" s="49">
        <v>0</v>
      </c>
      <c r="F80" s="49">
        <v>11.936481222120001</v>
      </c>
      <c r="G80" s="49">
        <v>0</v>
      </c>
      <c r="H80" s="49">
        <v>1.66109375</v>
      </c>
      <c r="I80" s="58">
        <v>49</v>
      </c>
      <c r="J80" s="58">
        <v>60</v>
      </c>
      <c r="K80" s="58">
        <v>26</v>
      </c>
      <c r="L80" s="58">
        <v>0</v>
      </c>
      <c r="M80" s="58">
        <v>90</v>
      </c>
      <c r="N80" s="58">
        <v>0</v>
      </c>
      <c r="O80" s="58">
        <v>6.0375000000000005</v>
      </c>
      <c r="P80" s="127">
        <v>2.3374999999999999</v>
      </c>
      <c r="Q80" s="127">
        <v>0</v>
      </c>
    </row>
    <row r="81" spans="1:17" x14ac:dyDescent="0.15">
      <c r="A81" s="51">
        <v>41715</v>
      </c>
      <c r="B81" s="49">
        <v>6.4406714227006665</v>
      </c>
      <c r="C81" s="49">
        <v>7.886536435960001</v>
      </c>
      <c r="D81" s="49">
        <v>3.4174991222493336</v>
      </c>
      <c r="E81" s="49">
        <v>0</v>
      </c>
      <c r="F81" s="49">
        <v>11.829804653940002</v>
      </c>
      <c r="G81" s="49">
        <v>0</v>
      </c>
      <c r="H81" s="49">
        <v>1.6268749999999998</v>
      </c>
      <c r="I81" s="58">
        <v>49</v>
      </c>
      <c r="J81" s="58">
        <v>60</v>
      </c>
      <c r="K81" s="58">
        <v>26</v>
      </c>
      <c r="L81" s="58">
        <v>0</v>
      </c>
      <c r="M81" s="58">
        <v>90</v>
      </c>
      <c r="N81" s="58">
        <v>0</v>
      </c>
      <c r="O81" s="58">
        <v>7.2833333333333341</v>
      </c>
      <c r="P81" s="127">
        <v>0.625</v>
      </c>
      <c r="Q81" s="127">
        <v>0</v>
      </c>
    </row>
    <row r="82" spans="1:17" x14ac:dyDescent="0.15">
      <c r="A82" s="51">
        <v>41716</v>
      </c>
      <c r="B82" s="49">
        <v>7.9473065974726662</v>
      </c>
      <c r="C82" s="49">
        <v>5.8627671620699999</v>
      </c>
      <c r="D82" s="49">
        <v>3.1268091531039999</v>
      </c>
      <c r="E82" s="49">
        <v>0</v>
      </c>
      <c r="F82" s="49">
        <v>23.451068648280003</v>
      </c>
      <c r="G82" s="49">
        <v>0</v>
      </c>
      <c r="H82" s="49">
        <v>1.59640625</v>
      </c>
      <c r="I82" s="58">
        <v>61</v>
      </c>
      <c r="J82" s="58">
        <v>45</v>
      </c>
      <c r="K82" s="58">
        <v>24</v>
      </c>
      <c r="L82" s="58">
        <v>0</v>
      </c>
      <c r="M82" s="58">
        <v>180</v>
      </c>
      <c r="N82" s="58">
        <v>0</v>
      </c>
      <c r="O82" s="58">
        <v>8.0958333333333332</v>
      </c>
      <c r="P82" s="127">
        <v>1.825</v>
      </c>
      <c r="Q82" s="127">
        <v>0</v>
      </c>
    </row>
    <row r="83" spans="1:17" x14ac:dyDescent="0.15">
      <c r="A83" s="51">
        <v>41717</v>
      </c>
      <c r="B83" s="49">
        <v>2.9852859286250002</v>
      </c>
      <c r="C83" s="49">
        <v>2.5959008074999996</v>
      </c>
      <c r="D83" s="49">
        <v>1.5575404845</v>
      </c>
      <c r="E83" s="49">
        <v>0</v>
      </c>
      <c r="F83" s="49">
        <v>0</v>
      </c>
      <c r="G83" s="49">
        <v>0</v>
      </c>
      <c r="H83" s="49">
        <v>0</v>
      </c>
      <c r="I83" s="58">
        <v>23</v>
      </c>
      <c r="J83" s="58">
        <v>20</v>
      </c>
      <c r="K83" s="58">
        <v>12</v>
      </c>
      <c r="L83" s="58">
        <v>0</v>
      </c>
      <c r="M83" s="58">
        <v>0</v>
      </c>
      <c r="N83" s="58">
        <v>0</v>
      </c>
      <c r="O83" s="58">
        <v>10.333333333333332</v>
      </c>
      <c r="P83" s="127">
        <v>3.0375000000000001</v>
      </c>
      <c r="Q83" s="127">
        <v>0</v>
      </c>
    </row>
    <row r="84" spans="1:17" x14ac:dyDescent="0.15">
      <c r="A84" s="51">
        <v>41718</v>
      </c>
      <c r="B84" s="49">
        <v>6.303915389438334</v>
      </c>
      <c r="C84" s="49">
        <v>7.7190800687000003</v>
      </c>
      <c r="D84" s="49">
        <v>3.3449346964366669</v>
      </c>
      <c r="E84" s="49">
        <v>0</v>
      </c>
      <c r="F84" s="49">
        <v>11.578620103050001</v>
      </c>
      <c r="G84" s="49">
        <v>0</v>
      </c>
      <c r="H84" s="49">
        <v>1.3948437499999999</v>
      </c>
      <c r="I84" s="58">
        <v>49</v>
      </c>
      <c r="J84" s="58">
        <v>60</v>
      </c>
      <c r="K84" s="58">
        <v>26</v>
      </c>
      <c r="L84" s="58">
        <v>0</v>
      </c>
      <c r="M84" s="58">
        <v>90</v>
      </c>
      <c r="N84" s="58">
        <v>0</v>
      </c>
      <c r="O84" s="58">
        <v>13.470833333333333</v>
      </c>
      <c r="P84" s="127">
        <v>10.275</v>
      </c>
      <c r="Q84" s="127">
        <v>0</v>
      </c>
    </row>
    <row r="85" spans="1:17" x14ac:dyDescent="0.15">
      <c r="A85" s="51">
        <v>41719</v>
      </c>
      <c r="B85" s="49">
        <v>7.660903331626999</v>
      </c>
      <c r="C85" s="49">
        <v>5.6514860643150007</v>
      </c>
      <c r="D85" s="49">
        <v>3.0141259009679997</v>
      </c>
      <c r="E85" s="49">
        <v>0</v>
      </c>
      <c r="F85" s="49">
        <v>22.605944257259999</v>
      </c>
      <c r="G85" s="49">
        <v>0</v>
      </c>
      <c r="H85" s="49">
        <v>1.49953125</v>
      </c>
      <c r="I85" s="58">
        <v>61</v>
      </c>
      <c r="J85" s="58">
        <v>45</v>
      </c>
      <c r="K85" s="58">
        <v>24</v>
      </c>
      <c r="L85" s="58">
        <v>0</v>
      </c>
      <c r="M85" s="58">
        <v>180</v>
      </c>
      <c r="N85" s="58">
        <v>0</v>
      </c>
      <c r="O85" s="58">
        <v>10.679166666666667</v>
      </c>
      <c r="P85" s="127">
        <v>10.5625</v>
      </c>
      <c r="Q85" s="127">
        <v>0</v>
      </c>
    </row>
    <row r="86" spans="1:17" x14ac:dyDescent="0.15">
      <c r="A86" s="51">
        <v>41720</v>
      </c>
      <c r="B86" s="49">
        <v>7.4980856572440002</v>
      </c>
      <c r="C86" s="49">
        <v>5.5313746651800004</v>
      </c>
      <c r="D86" s="49">
        <v>2.9500664880960001</v>
      </c>
      <c r="E86" s="49">
        <v>0</v>
      </c>
      <c r="F86" s="49">
        <v>22.125498660719998</v>
      </c>
      <c r="G86" s="49">
        <v>0</v>
      </c>
      <c r="H86" s="49">
        <v>1.4224999999999999</v>
      </c>
      <c r="I86" s="58">
        <v>61</v>
      </c>
      <c r="J86" s="58">
        <v>45</v>
      </c>
      <c r="K86" s="58">
        <v>24</v>
      </c>
      <c r="L86" s="58">
        <v>0</v>
      </c>
      <c r="M86" s="58">
        <v>180</v>
      </c>
      <c r="N86" s="58">
        <v>0</v>
      </c>
      <c r="O86" s="58">
        <v>12.733333333333334</v>
      </c>
      <c r="P86" s="127">
        <v>9.6125000000000007</v>
      </c>
      <c r="Q86" s="127">
        <v>0</v>
      </c>
    </row>
    <row r="87" spans="1:17" x14ac:dyDescent="0.15">
      <c r="A87" s="51">
        <v>41721</v>
      </c>
      <c r="B87" s="49">
        <v>4.7092832200959993</v>
      </c>
      <c r="C87" s="49">
        <v>10.263822402773334</v>
      </c>
      <c r="D87" s="49">
        <v>1.9320136287573335</v>
      </c>
      <c r="E87" s="49">
        <v>0</v>
      </c>
      <c r="F87" s="49">
        <v>0</v>
      </c>
      <c r="G87" s="49">
        <v>0</v>
      </c>
      <c r="H87" s="49">
        <v>0</v>
      </c>
      <c r="I87" s="58">
        <v>39</v>
      </c>
      <c r="J87" s="58">
        <v>85</v>
      </c>
      <c r="K87" s="58">
        <v>16</v>
      </c>
      <c r="L87" s="58">
        <v>0</v>
      </c>
      <c r="M87" s="58">
        <v>0</v>
      </c>
      <c r="N87" s="58">
        <v>0</v>
      </c>
      <c r="O87" s="58">
        <v>10.345833333333333</v>
      </c>
      <c r="P87" s="127">
        <v>7.2250000000000005</v>
      </c>
      <c r="Q87" s="127">
        <v>0</v>
      </c>
    </row>
    <row r="88" spans="1:17" x14ac:dyDescent="0.15">
      <c r="A88" s="51">
        <v>41722</v>
      </c>
      <c r="B88" s="49">
        <v>5.9386261233693336</v>
      </c>
      <c r="C88" s="49">
        <v>7.2717870898400001</v>
      </c>
      <c r="D88" s="49">
        <v>3.1511077389306665</v>
      </c>
      <c r="E88" s="49">
        <v>0</v>
      </c>
      <c r="F88" s="49">
        <v>10.90768063476</v>
      </c>
      <c r="G88" s="49">
        <v>0</v>
      </c>
      <c r="H88" s="49">
        <v>1.5915625</v>
      </c>
      <c r="I88" s="58">
        <v>49</v>
      </c>
      <c r="J88" s="58">
        <v>60</v>
      </c>
      <c r="K88" s="58">
        <v>26</v>
      </c>
      <c r="L88" s="58">
        <v>0</v>
      </c>
      <c r="M88" s="58">
        <v>90</v>
      </c>
      <c r="N88" s="58">
        <v>0</v>
      </c>
      <c r="O88" s="58">
        <v>8.2249999999999996</v>
      </c>
      <c r="P88" s="127">
        <v>2.8249999999999997</v>
      </c>
      <c r="Q88" s="127">
        <v>0</v>
      </c>
    </row>
    <row r="89" spans="1:17" x14ac:dyDescent="0.15">
      <c r="A89" s="51">
        <v>41723</v>
      </c>
      <c r="B89" s="49">
        <v>7.4856727349343331</v>
      </c>
      <c r="C89" s="49">
        <v>5.522217591345</v>
      </c>
      <c r="D89" s="49">
        <v>2.945182715384</v>
      </c>
      <c r="E89" s="49">
        <v>0</v>
      </c>
      <c r="F89" s="49">
        <v>22.08887036538</v>
      </c>
      <c r="G89" s="49">
        <v>0</v>
      </c>
      <c r="H89" s="49">
        <v>1.3478124999999999</v>
      </c>
      <c r="I89" s="58">
        <v>61</v>
      </c>
      <c r="J89" s="58">
        <v>45</v>
      </c>
      <c r="K89" s="58">
        <v>24</v>
      </c>
      <c r="L89" s="58">
        <v>0</v>
      </c>
      <c r="M89" s="58">
        <v>180</v>
      </c>
      <c r="N89" s="58">
        <v>0</v>
      </c>
      <c r="O89" s="58">
        <v>14.725000000000001</v>
      </c>
      <c r="P89" s="127">
        <v>12.612500000000001</v>
      </c>
      <c r="Q89" s="127">
        <v>0</v>
      </c>
    </row>
    <row r="90" spans="1:17" x14ac:dyDescent="0.15">
      <c r="A90" s="51">
        <v>41724</v>
      </c>
      <c r="B90" s="49">
        <v>9.4186822961139995</v>
      </c>
      <c r="C90" s="49">
        <v>12.678995398615001</v>
      </c>
      <c r="D90" s="49">
        <v>3.8640747881493329</v>
      </c>
      <c r="E90" s="49">
        <v>0</v>
      </c>
      <c r="F90" s="49">
        <v>21.735420683339999</v>
      </c>
      <c r="G90" s="49">
        <v>0</v>
      </c>
      <c r="H90" s="49">
        <v>1.5059375000000004</v>
      </c>
      <c r="I90" s="58">
        <v>78</v>
      </c>
      <c r="J90" s="58">
        <v>105</v>
      </c>
      <c r="K90" s="58">
        <v>32</v>
      </c>
      <c r="L90" s="58">
        <v>0</v>
      </c>
      <c r="M90" s="58">
        <v>180</v>
      </c>
      <c r="N90" s="58">
        <v>0</v>
      </c>
      <c r="O90" s="58">
        <v>10.508333333333331</v>
      </c>
      <c r="P90" s="127">
        <v>11.487500000000001</v>
      </c>
      <c r="Q90" s="127">
        <v>0</v>
      </c>
    </row>
    <row r="91" spans="1:17" x14ac:dyDescent="0.15">
      <c r="A91" s="51">
        <v>41725</v>
      </c>
      <c r="B91" s="49">
        <v>5.8387702012640004</v>
      </c>
      <c r="C91" s="49">
        <v>7.1495145321600004</v>
      </c>
      <c r="D91" s="49">
        <v>3.098122963936</v>
      </c>
      <c r="E91" s="49">
        <v>0</v>
      </c>
      <c r="F91" s="49">
        <v>10.72427179824</v>
      </c>
      <c r="G91" s="49">
        <v>0</v>
      </c>
      <c r="H91" s="49">
        <v>1.6048437500000001</v>
      </c>
      <c r="I91" s="58">
        <v>49</v>
      </c>
      <c r="J91" s="58">
        <v>60</v>
      </c>
      <c r="K91" s="58">
        <v>26</v>
      </c>
      <c r="L91" s="58">
        <v>0</v>
      </c>
      <c r="M91" s="58">
        <v>90</v>
      </c>
      <c r="N91" s="58">
        <v>0</v>
      </c>
      <c r="O91" s="58">
        <v>7.8708333333333327</v>
      </c>
      <c r="P91" s="127">
        <v>6.1625000000000005</v>
      </c>
      <c r="Q91" s="127">
        <v>0</v>
      </c>
    </row>
    <row r="92" spans="1:17" x14ac:dyDescent="0.15">
      <c r="A92" s="51">
        <v>41726</v>
      </c>
      <c r="B92" s="49">
        <v>4.6390166034030003</v>
      </c>
      <c r="C92" s="49">
        <v>10.110677212545001</v>
      </c>
      <c r="D92" s="49">
        <v>1.9031862988320001</v>
      </c>
      <c r="E92" s="49">
        <v>0</v>
      </c>
      <c r="F92" s="49">
        <v>0</v>
      </c>
      <c r="G92" s="49">
        <v>0</v>
      </c>
      <c r="H92" s="49">
        <v>0</v>
      </c>
      <c r="I92" s="58">
        <v>39</v>
      </c>
      <c r="J92" s="58">
        <v>85</v>
      </c>
      <c r="K92" s="58">
        <v>16</v>
      </c>
      <c r="L92" s="58">
        <v>0</v>
      </c>
      <c r="M92" s="58">
        <v>0</v>
      </c>
      <c r="N92" s="58">
        <v>0</v>
      </c>
      <c r="O92" s="58">
        <v>7.5083333333333337</v>
      </c>
      <c r="P92" s="127">
        <v>4.4249999999999998</v>
      </c>
      <c r="Q92" s="127">
        <v>0</v>
      </c>
    </row>
    <row r="93" spans="1:17" x14ac:dyDescent="0.15">
      <c r="A93" s="51">
        <v>41727</v>
      </c>
      <c r="B93" s="49">
        <v>5.8387702012640004</v>
      </c>
      <c r="C93" s="49">
        <v>7.1495145321600004</v>
      </c>
      <c r="D93" s="49">
        <v>3.098122963936</v>
      </c>
      <c r="E93" s="49">
        <v>0</v>
      </c>
      <c r="F93" s="49">
        <v>10.72427179824</v>
      </c>
      <c r="G93" s="49">
        <v>0</v>
      </c>
      <c r="H93" s="49">
        <v>1.55296875</v>
      </c>
      <c r="I93" s="58">
        <v>49</v>
      </c>
      <c r="J93" s="58">
        <v>60</v>
      </c>
      <c r="K93" s="58">
        <v>26</v>
      </c>
      <c r="L93" s="58">
        <v>0</v>
      </c>
      <c r="M93" s="58">
        <v>90</v>
      </c>
      <c r="N93" s="58">
        <v>0</v>
      </c>
      <c r="O93" s="58">
        <v>9.2541666666666647</v>
      </c>
      <c r="P93" s="127">
        <v>4.3875000000000002</v>
      </c>
      <c r="Q93" s="127">
        <v>0</v>
      </c>
    </row>
    <row r="94" spans="1:17" x14ac:dyDescent="0.15">
      <c r="A94" s="51">
        <v>41728</v>
      </c>
      <c r="B94" s="49">
        <v>5.8576205539063331</v>
      </c>
      <c r="C94" s="49">
        <v>7.17259659662</v>
      </c>
      <c r="D94" s="49">
        <v>3.1081251918686665</v>
      </c>
      <c r="E94" s="49">
        <v>0</v>
      </c>
      <c r="F94" s="49">
        <v>10.75889489493</v>
      </c>
      <c r="G94" s="49">
        <v>0</v>
      </c>
      <c r="H94" s="49">
        <v>1.5326562500000001</v>
      </c>
      <c r="I94" s="58">
        <v>49</v>
      </c>
      <c r="J94" s="58">
        <v>60</v>
      </c>
      <c r="K94" s="58">
        <v>26</v>
      </c>
      <c r="L94" s="58">
        <v>0</v>
      </c>
      <c r="M94" s="58">
        <v>90</v>
      </c>
      <c r="N94" s="58">
        <v>0</v>
      </c>
      <c r="O94" s="58">
        <v>9.7958333333333325</v>
      </c>
      <c r="P94" s="127">
        <v>8.4375</v>
      </c>
      <c r="Q94" s="127">
        <v>0</v>
      </c>
    </row>
    <row r="95" spans="1:17" x14ac:dyDescent="0.15">
      <c r="A95" s="51">
        <v>41729</v>
      </c>
      <c r="B95" s="49">
        <v>5.9218136466883333</v>
      </c>
      <c r="C95" s="49">
        <v>7.2512003836999988</v>
      </c>
      <c r="D95" s="49">
        <v>3.1421868329366665</v>
      </c>
      <c r="E95" s="49">
        <v>0</v>
      </c>
      <c r="F95" s="49">
        <v>10.876800575549998</v>
      </c>
      <c r="G95" s="49">
        <v>0</v>
      </c>
      <c r="H95" s="49">
        <v>1.63546875</v>
      </c>
      <c r="I95" s="58">
        <v>49</v>
      </c>
      <c r="J95" s="58">
        <v>60</v>
      </c>
      <c r="K95" s="58">
        <v>26</v>
      </c>
      <c r="L95" s="58">
        <v>0</v>
      </c>
      <c r="M95" s="58">
        <v>90</v>
      </c>
      <c r="N95" s="58">
        <v>0</v>
      </c>
      <c r="O95" s="58">
        <v>7.0541666666666663</v>
      </c>
      <c r="P95" s="127">
        <v>6.2749999999999995</v>
      </c>
      <c r="Q95" s="127">
        <v>0</v>
      </c>
    </row>
    <row r="96" spans="1:17" x14ac:dyDescent="0.15">
      <c r="A96" s="51">
        <v>41730</v>
      </c>
      <c r="B96" s="49">
        <v>7.4508803103583343</v>
      </c>
      <c r="C96" s="49">
        <v>5.4965510486250002</v>
      </c>
      <c r="D96" s="49">
        <v>2.9314938926000003</v>
      </c>
      <c r="E96" s="49">
        <v>0</v>
      </c>
      <c r="F96" s="49">
        <v>21.986204194500001</v>
      </c>
      <c r="G96" s="49">
        <v>0</v>
      </c>
      <c r="H96" s="49">
        <v>1.4196875</v>
      </c>
      <c r="I96" s="58">
        <v>61</v>
      </c>
      <c r="J96" s="58">
        <v>45</v>
      </c>
      <c r="K96" s="58">
        <v>24</v>
      </c>
      <c r="L96" s="58">
        <v>0</v>
      </c>
      <c r="M96" s="58">
        <v>180</v>
      </c>
      <c r="N96" s="58">
        <v>0</v>
      </c>
      <c r="O96" s="58">
        <v>12.808333333333335</v>
      </c>
      <c r="P96" s="127">
        <v>10.0375</v>
      </c>
      <c r="Q96" s="127">
        <v>0</v>
      </c>
    </row>
    <row r="97" spans="1:17" x14ac:dyDescent="0.15">
      <c r="A97" s="51">
        <v>41731</v>
      </c>
      <c r="B97" s="49">
        <v>2.8087333861556671</v>
      </c>
      <c r="C97" s="49">
        <v>2.4423768575266673</v>
      </c>
      <c r="D97" s="49">
        <v>1.4654261145160001</v>
      </c>
      <c r="E97" s="49">
        <v>0</v>
      </c>
      <c r="F97" s="49">
        <v>0</v>
      </c>
      <c r="G97" s="49">
        <v>0</v>
      </c>
      <c r="H97" s="49">
        <v>0</v>
      </c>
      <c r="I97" s="58">
        <v>23</v>
      </c>
      <c r="J97" s="58">
        <v>20</v>
      </c>
      <c r="K97" s="58">
        <v>12</v>
      </c>
      <c r="L97" s="58">
        <v>0</v>
      </c>
      <c r="M97" s="58">
        <v>0</v>
      </c>
      <c r="N97" s="58">
        <v>0</v>
      </c>
      <c r="O97" s="58">
        <v>16.233333333333338</v>
      </c>
      <c r="P97" s="127">
        <v>13.012500000000001</v>
      </c>
      <c r="Q97" s="127">
        <v>0</v>
      </c>
    </row>
    <row r="98" spans="1:17" x14ac:dyDescent="0.15">
      <c r="A98" s="51">
        <v>41732</v>
      </c>
      <c r="B98" s="49">
        <v>5.8809833461773335</v>
      </c>
      <c r="C98" s="49">
        <v>7.2012040973599998</v>
      </c>
      <c r="D98" s="49">
        <v>3.1205217755226666</v>
      </c>
      <c r="E98" s="49">
        <v>0</v>
      </c>
      <c r="F98" s="49">
        <v>10.801806146040001</v>
      </c>
      <c r="G98" s="49">
        <v>0</v>
      </c>
      <c r="H98" s="49">
        <v>1.3471875</v>
      </c>
      <c r="I98" s="58">
        <v>49</v>
      </c>
      <c r="J98" s="58">
        <v>60</v>
      </c>
      <c r="K98" s="58">
        <v>26</v>
      </c>
      <c r="L98" s="58">
        <v>0</v>
      </c>
      <c r="M98" s="58">
        <v>90</v>
      </c>
      <c r="N98" s="58">
        <v>0</v>
      </c>
      <c r="O98" s="58">
        <v>14.741666666666665</v>
      </c>
      <c r="P98" s="127">
        <v>11.812499999999998</v>
      </c>
      <c r="Q98" s="127">
        <v>0</v>
      </c>
    </row>
    <row r="99" spans="1:17" x14ac:dyDescent="0.15">
      <c r="A99" s="51">
        <v>41733</v>
      </c>
      <c r="B99" s="49">
        <v>4.5901833322800005</v>
      </c>
      <c r="C99" s="49">
        <v>10.004245724199999</v>
      </c>
      <c r="D99" s="49">
        <v>1.8831521363199999</v>
      </c>
      <c r="E99" s="49">
        <v>0</v>
      </c>
      <c r="F99" s="49">
        <v>0</v>
      </c>
      <c r="G99" s="49">
        <v>0</v>
      </c>
      <c r="H99" s="49">
        <v>0</v>
      </c>
      <c r="I99" s="58">
        <v>39</v>
      </c>
      <c r="J99" s="58">
        <v>85</v>
      </c>
      <c r="K99" s="58">
        <v>16</v>
      </c>
      <c r="L99" s="58">
        <v>0</v>
      </c>
      <c r="M99" s="58">
        <v>0</v>
      </c>
      <c r="N99" s="58">
        <v>0</v>
      </c>
      <c r="O99" s="58">
        <v>12.741666666666667</v>
      </c>
      <c r="P99" s="127">
        <v>11.6625</v>
      </c>
      <c r="Q99" s="127">
        <v>0</v>
      </c>
    </row>
    <row r="100" spans="1:17" x14ac:dyDescent="0.15">
      <c r="A100" s="51">
        <v>41734</v>
      </c>
      <c r="B100" s="49">
        <v>7.2226456293506676</v>
      </c>
      <c r="C100" s="49">
        <v>5.3281812019800014</v>
      </c>
      <c r="D100" s="49">
        <v>2.8416966410560005</v>
      </c>
      <c r="E100" s="49">
        <v>0</v>
      </c>
      <c r="F100" s="49">
        <v>21.312724807920002</v>
      </c>
      <c r="G100" s="49">
        <v>0</v>
      </c>
      <c r="H100" s="49">
        <v>1.3625000000000003</v>
      </c>
      <c r="I100" s="58">
        <v>61</v>
      </c>
      <c r="J100" s="58">
        <v>45</v>
      </c>
      <c r="K100" s="58">
        <v>24</v>
      </c>
      <c r="L100" s="58">
        <v>0</v>
      </c>
      <c r="M100" s="58">
        <v>180</v>
      </c>
      <c r="N100" s="58">
        <v>0</v>
      </c>
      <c r="O100" s="58">
        <v>14.333333333333329</v>
      </c>
      <c r="P100" s="127">
        <v>12.762499999999999</v>
      </c>
      <c r="Q100" s="127">
        <v>0</v>
      </c>
    </row>
    <row r="101" spans="1:17" x14ac:dyDescent="0.15">
      <c r="A101" s="51">
        <v>41735</v>
      </c>
      <c r="B101" s="49">
        <v>4.5645791735180001</v>
      </c>
      <c r="C101" s="49">
        <v>9.9484417884366678</v>
      </c>
      <c r="D101" s="49">
        <v>1.8726478660586665</v>
      </c>
      <c r="E101" s="49">
        <v>0</v>
      </c>
      <c r="F101" s="49">
        <v>0</v>
      </c>
      <c r="G101" s="49">
        <v>0</v>
      </c>
      <c r="H101" s="49">
        <v>0</v>
      </c>
      <c r="I101" s="58">
        <v>39</v>
      </c>
      <c r="J101" s="58">
        <v>85</v>
      </c>
      <c r="K101" s="58">
        <v>16</v>
      </c>
      <c r="L101" s="58">
        <v>0</v>
      </c>
      <c r="M101" s="58">
        <v>0</v>
      </c>
      <c r="N101" s="58">
        <v>0</v>
      </c>
      <c r="O101" s="58">
        <v>14.866666666666669</v>
      </c>
      <c r="P101" s="127">
        <v>9.4625000000000004</v>
      </c>
      <c r="Q101" s="127">
        <v>0</v>
      </c>
    </row>
    <row r="102" spans="1:17" x14ac:dyDescent="0.15">
      <c r="A102" s="51">
        <v>41736</v>
      </c>
      <c r="B102" s="49">
        <v>5.6127843134089996</v>
      </c>
      <c r="C102" s="49">
        <v>6.8727971184600003</v>
      </c>
      <c r="D102" s="49">
        <v>2.9782120846659996</v>
      </c>
      <c r="E102" s="49">
        <v>0</v>
      </c>
      <c r="F102" s="49">
        <v>10.309195677690001</v>
      </c>
      <c r="G102" s="49">
        <v>0</v>
      </c>
      <c r="H102" s="49">
        <v>1.3401562499999999</v>
      </c>
      <c r="I102" s="58">
        <v>49</v>
      </c>
      <c r="J102" s="58">
        <v>60</v>
      </c>
      <c r="K102" s="58">
        <v>26</v>
      </c>
      <c r="L102" s="58">
        <v>0</v>
      </c>
      <c r="M102" s="58">
        <v>90</v>
      </c>
      <c r="N102" s="58">
        <v>0</v>
      </c>
      <c r="O102" s="58">
        <v>14.929166666666665</v>
      </c>
      <c r="P102" s="127">
        <v>13.525000000000002</v>
      </c>
      <c r="Q102" s="127">
        <v>0</v>
      </c>
    </row>
    <row r="103" spans="1:17" x14ac:dyDescent="0.15">
      <c r="A103" s="51">
        <v>41737</v>
      </c>
      <c r="B103" s="49">
        <v>6.8259757470753337</v>
      </c>
      <c r="C103" s="49">
        <v>5.0355558789899995</v>
      </c>
      <c r="D103" s="49">
        <v>2.6856298021280001</v>
      </c>
      <c r="E103" s="49">
        <v>0</v>
      </c>
      <c r="F103" s="49">
        <v>20.142223515959998</v>
      </c>
      <c r="G103" s="49">
        <v>0</v>
      </c>
      <c r="H103" s="49">
        <v>1.3785937500000001</v>
      </c>
      <c r="I103" s="58">
        <v>61</v>
      </c>
      <c r="J103" s="58">
        <v>45</v>
      </c>
      <c r="K103" s="58">
        <v>24</v>
      </c>
      <c r="L103" s="58">
        <v>0</v>
      </c>
      <c r="M103" s="58">
        <v>180</v>
      </c>
      <c r="N103" s="58">
        <v>0</v>
      </c>
      <c r="O103" s="58">
        <v>13.904166666666667</v>
      </c>
      <c r="P103" s="127">
        <v>8.8000000000000007</v>
      </c>
      <c r="Q103" s="127">
        <v>0</v>
      </c>
    </row>
    <row r="104" spans="1:17" x14ac:dyDescent="0.15">
      <c r="A104" s="51">
        <v>41738</v>
      </c>
      <c r="B104" s="49">
        <v>8.5990016479640001</v>
      </c>
      <c r="C104" s="49">
        <v>11.57557914149</v>
      </c>
      <c r="D104" s="49">
        <v>3.5277955478826666</v>
      </c>
      <c r="E104" s="49">
        <v>0</v>
      </c>
      <c r="F104" s="49">
        <v>19.84384995684</v>
      </c>
      <c r="G104" s="49">
        <v>0</v>
      </c>
      <c r="H104" s="49">
        <v>1.2228906249999998</v>
      </c>
      <c r="I104" s="58">
        <v>78</v>
      </c>
      <c r="J104" s="58">
        <v>105</v>
      </c>
      <c r="K104" s="58">
        <v>32</v>
      </c>
      <c r="L104" s="58">
        <v>0</v>
      </c>
      <c r="M104" s="58">
        <v>180</v>
      </c>
      <c r="N104" s="58">
        <v>0</v>
      </c>
      <c r="O104" s="58">
        <v>16.762499999999999</v>
      </c>
      <c r="P104" s="127">
        <v>12.612499999999999</v>
      </c>
      <c r="Q104" s="127">
        <v>0</v>
      </c>
    </row>
    <row r="105" spans="1:17" x14ac:dyDescent="0.15">
      <c r="A105" s="51">
        <v>41739</v>
      </c>
      <c r="B105" s="49">
        <v>5.2802466252900002</v>
      </c>
      <c r="C105" s="49">
        <v>6.4656081126</v>
      </c>
      <c r="D105" s="49">
        <v>2.8017635154600002</v>
      </c>
      <c r="E105" s="49">
        <v>0</v>
      </c>
      <c r="F105" s="49">
        <v>9.6984121688999991</v>
      </c>
      <c r="G105" s="49">
        <v>0</v>
      </c>
      <c r="H105" s="49">
        <v>1.2451302083333331</v>
      </c>
      <c r="I105" s="58">
        <v>49</v>
      </c>
      <c r="J105" s="58">
        <v>60</v>
      </c>
      <c r="K105" s="58">
        <v>26</v>
      </c>
      <c r="L105" s="58">
        <v>0</v>
      </c>
      <c r="M105" s="58">
        <v>90</v>
      </c>
      <c r="N105" s="58">
        <v>0</v>
      </c>
      <c r="O105" s="58">
        <v>16.25416666666667</v>
      </c>
      <c r="P105" s="127">
        <v>16</v>
      </c>
      <c r="Q105" s="127">
        <v>0</v>
      </c>
    </row>
    <row r="106" spans="1:17" x14ac:dyDescent="0.15">
      <c r="A106" s="51">
        <v>41740</v>
      </c>
      <c r="B106" s="49">
        <v>4.0747403353019997</v>
      </c>
      <c r="C106" s="49">
        <v>8.8808443205300005</v>
      </c>
      <c r="D106" s="49">
        <v>1.6716883426880003</v>
      </c>
      <c r="E106" s="49">
        <v>0</v>
      </c>
      <c r="F106" s="49">
        <v>0</v>
      </c>
      <c r="G106" s="49">
        <v>0</v>
      </c>
      <c r="H106" s="49">
        <v>0</v>
      </c>
      <c r="I106" s="58">
        <v>39</v>
      </c>
      <c r="J106" s="58">
        <v>85</v>
      </c>
      <c r="K106" s="58">
        <v>16</v>
      </c>
      <c r="L106" s="58">
        <v>0</v>
      </c>
      <c r="M106" s="58">
        <v>0</v>
      </c>
      <c r="N106" s="58">
        <v>0</v>
      </c>
      <c r="O106" s="58">
        <v>13.091666666666667</v>
      </c>
      <c r="P106" s="127">
        <v>14.4125</v>
      </c>
      <c r="Q106" s="127">
        <v>0</v>
      </c>
    </row>
    <row r="107" spans="1:17" x14ac:dyDescent="0.15">
      <c r="A107" s="51">
        <v>41741</v>
      </c>
      <c r="B107" s="49">
        <v>5.1145964221473328</v>
      </c>
      <c r="C107" s="49">
        <v>6.2627711291599999</v>
      </c>
      <c r="D107" s="49">
        <v>2.7138674893026664</v>
      </c>
      <c r="E107" s="49">
        <v>0</v>
      </c>
      <c r="F107" s="49">
        <v>9.3941566937399994</v>
      </c>
      <c r="G107" s="49">
        <v>0</v>
      </c>
      <c r="H107" s="49">
        <v>1.5703125</v>
      </c>
      <c r="I107" s="58">
        <v>49</v>
      </c>
      <c r="J107" s="58">
        <v>60</v>
      </c>
      <c r="K107" s="58">
        <v>26</v>
      </c>
      <c r="L107" s="58">
        <v>0</v>
      </c>
      <c r="M107" s="58">
        <v>90</v>
      </c>
      <c r="N107" s="58">
        <v>0</v>
      </c>
      <c r="O107" s="58">
        <v>8.7916666666666661</v>
      </c>
      <c r="P107" s="127">
        <v>7.9250000000000007</v>
      </c>
      <c r="Q107" s="127">
        <v>0</v>
      </c>
    </row>
    <row r="108" spans="1:17" x14ac:dyDescent="0.15">
      <c r="A108" s="51">
        <v>41742</v>
      </c>
      <c r="B108" s="49">
        <v>5.2445837959666664</v>
      </c>
      <c r="C108" s="49">
        <v>6.4219393419999999</v>
      </c>
      <c r="D108" s="49">
        <v>2.7828403815333331</v>
      </c>
      <c r="E108" s="49">
        <v>0</v>
      </c>
      <c r="F108" s="49">
        <v>9.632909012999999</v>
      </c>
      <c r="G108" s="49">
        <v>0</v>
      </c>
      <c r="H108" s="49">
        <v>1.5621875000000003</v>
      </c>
      <c r="I108" s="58">
        <v>49</v>
      </c>
      <c r="J108" s="58">
        <v>60</v>
      </c>
      <c r="K108" s="58">
        <v>26</v>
      </c>
      <c r="L108" s="58">
        <v>0</v>
      </c>
      <c r="M108" s="58">
        <v>90</v>
      </c>
      <c r="N108" s="58">
        <v>0</v>
      </c>
      <c r="O108" s="58">
        <v>9.0083333333333329</v>
      </c>
      <c r="P108" s="127">
        <v>5.9250000000000007</v>
      </c>
      <c r="Q108" s="127">
        <v>0</v>
      </c>
    </row>
    <row r="109" spans="1:17" x14ac:dyDescent="0.15">
      <c r="A109" s="51">
        <v>41743</v>
      </c>
      <c r="B109" s="49">
        <v>5.3447308432093328</v>
      </c>
      <c r="C109" s="49">
        <v>6.5445683794399994</v>
      </c>
      <c r="D109" s="49">
        <v>2.8359796310906664</v>
      </c>
      <c r="E109" s="49">
        <v>0</v>
      </c>
      <c r="F109" s="49">
        <v>9.8168525691599999</v>
      </c>
      <c r="G109" s="49">
        <v>0</v>
      </c>
      <c r="H109" s="49">
        <v>1.5228125000000001</v>
      </c>
      <c r="I109" s="58">
        <v>49</v>
      </c>
      <c r="J109" s="58">
        <v>60</v>
      </c>
      <c r="K109" s="58">
        <v>26</v>
      </c>
      <c r="L109" s="58">
        <v>0</v>
      </c>
      <c r="M109" s="58">
        <v>90</v>
      </c>
      <c r="N109" s="58">
        <v>0</v>
      </c>
      <c r="O109" s="58">
        <v>10.058333333333332</v>
      </c>
      <c r="P109" s="127">
        <v>4.5374999999999996</v>
      </c>
      <c r="Q109" s="127">
        <v>0</v>
      </c>
    </row>
    <row r="110" spans="1:17" x14ac:dyDescent="0.15">
      <c r="A110" s="51">
        <v>41744</v>
      </c>
      <c r="B110" s="49">
        <v>6.7119943144800001</v>
      </c>
      <c r="C110" s="49">
        <v>4.9514712155999998</v>
      </c>
      <c r="D110" s="49">
        <v>2.6407846483199999</v>
      </c>
      <c r="E110" s="49">
        <v>0</v>
      </c>
      <c r="F110" s="49">
        <v>19.805884862399999</v>
      </c>
      <c r="G110" s="49">
        <v>0</v>
      </c>
      <c r="H110" s="49">
        <v>1.4268750000000003</v>
      </c>
      <c r="I110" s="58">
        <v>61</v>
      </c>
      <c r="J110" s="58">
        <v>45</v>
      </c>
      <c r="K110" s="58">
        <v>24</v>
      </c>
      <c r="L110" s="58">
        <v>0</v>
      </c>
      <c r="M110" s="58">
        <v>180</v>
      </c>
      <c r="N110" s="58">
        <v>0</v>
      </c>
      <c r="O110" s="58">
        <v>12.616666666666665</v>
      </c>
      <c r="P110" s="127">
        <v>7.8</v>
      </c>
      <c r="Q110" s="127">
        <v>0</v>
      </c>
    </row>
    <row r="111" spans="1:17" x14ac:dyDescent="0.15">
      <c r="A111" s="51">
        <v>41745</v>
      </c>
      <c r="B111" s="49">
        <v>2.5448269638306664</v>
      </c>
      <c r="C111" s="49">
        <v>2.2128930120266666</v>
      </c>
      <c r="D111" s="49">
        <v>1.3277358072159997</v>
      </c>
      <c r="E111" s="49">
        <v>0</v>
      </c>
      <c r="F111" s="49">
        <v>0</v>
      </c>
      <c r="G111" s="49">
        <v>0</v>
      </c>
      <c r="H111" s="49">
        <v>0</v>
      </c>
      <c r="I111" s="58">
        <v>23</v>
      </c>
      <c r="J111" s="58">
        <v>20</v>
      </c>
      <c r="K111" s="58">
        <v>12</v>
      </c>
      <c r="L111" s="58">
        <v>0</v>
      </c>
      <c r="M111" s="58">
        <v>0</v>
      </c>
      <c r="N111" s="58">
        <v>0</v>
      </c>
      <c r="O111" s="58">
        <v>11.441666666666668</v>
      </c>
      <c r="P111" s="127">
        <v>10.362499999999999</v>
      </c>
      <c r="Q111" s="127">
        <v>0</v>
      </c>
    </row>
    <row r="112" spans="1:17" x14ac:dyDescent="0.15">
      <c r="A112" s="51">
        <v>41746</v>
      </c>
      <c r="B112" s="49">
        <v>5.4814140951873327</v>
      </c>
      <c r="C112" s="49">
        <v>6.7119356267599999</v>
      </c>
      <c r="D112" s="49">
        <v>2.9085054382626665</v>
      </c>
      <c r="E112" s="49">
        <v>0</v>
      </c>
      <c r="F112" s="49">
        <v>10.06790344014</v>
      </c>
      <c r="G112" s="49">
        <v>0</v>
      </c>
      <c r="H112" s="49">
        <v>1.4865625000000002</v>
      </c>
      <c r="I112" s="58">
        <v>49</v>
      </c>
      <c r="J112" s="58">
        <v>60</v>
      </c>
      <c r="K112" s="58">
        <v>26</v>
      </c>
      <c r="L112" s="58">
        <v>0</v>
      </c>
      <c r="M112" s="58">
        <v>90</v>
      </c>
      <c r="N112" s="58">
        <v>0</v>
      </c>
      <c r="O112" s="58">
        <v>11.024999999999999</v>
      </c>
      <c r="P112" s="127">
        <v>5.7374999999999989</v>
      </c>
      <c r="Q112" s="127">
        <v>0</v>
      </c>
    </row>
    <row r="113" spans="1:17" x14ac:dyDescent="0.15">
      <c r="A113" s="51">
        <v>41747</v>
      </c>
      <c r="B113" s="49">
        <v>4.4170366568509998</v>
      </c>
      <c r="C113" s="49">
        <v>9.6268747649316673</v>
      </c>
      <c r="D113" s="49">
        <v>1.8121176028106667</v>
      </c>
      <c r="E113" s="49">
        <v>0</v>
      </c>
      <c r="F113" s="49">
        <v>0</v>
      </c>
      <c r="G113" s="49">
        <v>0</v>
      </c>
      <c r="H113" s="49">
        <v>0</v>
      </c>
      <c r="I113" s="58">
        <v>39</v>
      </c>
      <c r="J113" s="58">
        <v>85</v>
      </c>
      <c r="K113" s="58">
        <v>16</v>
      </c>
      <c r="L113" s="58">
        <v>0</v>
      </c>
      <c r="M113" s="58">
        <v>0</v>
      </c>
      <c r="N113" s="58">
        <v>0</v>
      </c>
      <c r="O113" s="58">
        <v>14.733333333333334</v>
      </c>
      <c r="P113" s="127">
        <v>8.3624999999999989</v>
      </c>
      <c r="Q113" s="127">
        <v>0</v>
      </c>
    </row>
    <row r="114" spans="1:17" x14ac:dyDescent="0.15">
      <c r="A114" s="51">
        <v>41748</v>
      </c>
      <c r="B114" s="49">
        <v>6.8906679115213336</v>
      </c>
      <c r="C114" s="49">
        <v>5.0832796068599997</v>
      </c>
      <c r="D114" s="49">
        <v>2.711082456992</v>
      </c>
      <c r="E114" s="49">
        <v>0</v>
      </c>
      <c r="F114" s="49">
        <v>20.333118427440006</v>
      </c>
      <c r="G114" s="49">
        <v>0</v>
      </c>
      <c r="H114" s="49">
        <v>1.3735937499999999</v>
      </c>
      <c r="I114" s="58">
        <v>61</v>
      </c>
      <c r="J114" s="58">
        <v>45</v>
      </c>
      <c r="K114" s="58">
        <v>24</v>
      </c>
      <c r="L114" s="58">
        <v>0</v>
      </c>
      <c r="M114" s="58">
        <v>180</v>
      </c>
      <c r="N114" s="58">
        <v>0</v>
      </c>
      <c r="O114" s="58">
        <v>14.0375</v>
      </c>
      <c r="P114" s="127">
        <v>13.7125</v>
      </c>
      <c r="Q114" s="127">
        <v>0</v>
      </c>
    </row>
    <row r="115" spans="1:17" x14ac:dyDescent="0.15">
      <c r="A115" s="51">
        <v>41749</v>
      </c>
      <c r="B115" s="49">
        <v>4.443393879105999</v>
      </c>
      <c r="C115" s="49">
        <v>9.6843199929233332</v>
      </c>
      <c r="D115" s="49">
        <v>1.8229308221973333</v>
      </c>
      <c r="E115" s="49">
        <v>0</v>
      </c>
      <c r="F115" s="49">
        <v>0</v>
      </c>
      <c r="G115" s="49">
        <v>0</v>
      </c>
      <c r="H115" s="49">
        <v>0</v>
      </c>
      <c r="I115" s="58">
        <v>39</v>
      </c>
      <c r="J115" s="58">
        <v>85</v>
      </c>
      <c r="K115" s="58">
        <v>16</v>
      </c>
      <c r="L115" s="58">
        <v>0</v>
      </c>
      <c r="M115" s="58">
        <v>0</v>
      </c>
      <c r="N115" s="58">
        <v>0</v>
      </c>
      <c r="O115" s="58">
        <v>15.841666666666667</v>
      </c>
      <c r="P115" s="127">
        <v>9.1374999999999993</v>
      </c>
      <c r="Q115" s="127">
        <v>0</v>
      </c>
    </row>
    <row r="116" spans="1:17" x14ac:dyDescent="0.15">
      <c r="A116" s="51">
        <v>41750</v>
      </c>
      <c r="B116" s="49">
        <v>5.5899309901283329</v>
      </c>
      <c r="C116" s="49">
        <v>6.8448134572999999</v>
      </c>
      <c r="D116" s="49">
        <v>2.9660858314966667</v>
      </c>
      <c r="E116" s="49">
        <v>0</v>
      </c>
      <c r="F116" s="49">
        <v>10.26722018595</v>
      </c>
      <c r="G116" s="49">
        <v>0</v>
      </c>
      <c r="H116" s="49">
        <v>1.2050260416666665</v>
      </c>
      <c r="I116" s="58">
        <v>49</v>
      </c>
      <c r="J116" s="58">
        <v>60</v>
      </c>
      <c r="K116" s="58">
        <v>26</v>
      </c>
      <c r="L116" s="58">
        <v>0</v>
      </c>
      <c r="M116" s="58">
        <v>90</v>
      </c>
      <c r="N116" s="58">
        <v>0</v>
      </c>
      <c r="O116" s="58">
        <v>17.170833333333334</v>
      </c>
      <c r="P116" s="127">
        <v>11.025</v>
      </c>
      <c r="Q116" s="127">
        <v>0</v>
      </c>
    </row>
    <row r="117" spans="1:17" x14ac:dyDescent="0.15">
      <c r="A117" s="51">
        <v>41751</v>
      </c>
      <c r="B117" s="49">
        <v>6.8701911199739998</v>
      </c>
      <c r="C117" s="49">
        <v>5.0681737770300002</v>
      </c>
      <c r="D117" s="49">
        <v>2.7030260144159999</v>
      </c>
      <c r="E117" s="49">
        <v>0</v>
      </c>
      <c r="F117" s="49">
        <v>20.272695108120001</v>
      </c>
      <c r="G117" s="49">
        <v>0</v>
      </c>
      <c r="H117" s="49">
        <v>1.2181510416666665</v>
      </c>
      <c r="I117" s="58">
        <v>61</v>
      </c>
      <c r="J117" s="58">
        <v>45</v>
      </c>
      <c r="K117" s="58">
        <v>24</v>
      </c>
      <c r="L117" s="58">
        <v>0</v>
      </c>
      <c r="M117" s="58">
        <v>180</v>
      </c>
      <c r="N117" s="58">
        <v>0</v>
      </c>
      <c r="O117" s="58">
        <v>16.870833333333334</v>
      </c>
      <c r="P117" s="127">
        <v>15.0625</v>
      </c>
      <c r="Q117" s="127">
        <v>0</v>
      </c>
    </row>
    <row r="118" spans="1:17" x14ac:dyDescent="0.15">
      <c r="A118" s="51">
        <v>41752</v>
      </c>
      <c r="B118" s="49">
        <v>8.5601899140940017</v>
      </c>
      <c r="C118" s="49">
        <v>11.523332576665</v>
      </c>
      <c r="D118" s="49">
        <v>3.5118727852693339</v>
      </c>
      <c r="E118" s="49">
        <v>0</v>
      </c>
      <c r="F118" s="49">
        <v>19.754284417140003</v>
      </c>
      <c r="G118" s="49">
        <v>0</v>
      </c>
      <c r="H118" s="49">
        <v>1.2279947916666665</v>
      </c>
      <c r="I118" s="58">
        <v>78</v>
      </c>
      <c r="J118" s="58">
        <v>105</v>
      </c>
      <c r="K118" s="58">
        <v>32</v>
      </c>
      <c r="L118" s="58">
        <v>0</v>
      </c>
      <c r="M118" s="58">
        <v>180</v>
      </c>
      <c r="N118" s="58">
        <v>0</v>
      </c>
      <c r="O118" s="58">
        <v>16.645833333333332</v>
      </c>
      <c r="P118" s="127">
        <v>9.9500000000000011</v>
      </c>
      <c r="Q118" s="127">
        <v>0</v>
      </c>
    </row>
    <row r="119" spans="1:17" x14ac:dyDescent="0.15">
      <c r="A119" s="51">
        <v>41753</v>
      </c>
      <c r="B119" s="49">
        <v>5.2441471082606661</v>
      </c>
      <c r="C119" s="49">
        <v>6.4214046223600008</v>
      </c>
      <c r="D119" s="49">
        <v>2.7826086696893331</v>
      </c>
      <c r="E119" s="49">
        <v>0</v>
      </c>
      <c r="F119" s="49">
        <v>9.6321069335400011</v>
      </c>
      <c r="G119" s="49">
        <v>0</v>
      </c>
      <c r="H119" s="49">
        <v>1.3303124999999998</v>
      </c>
      <c r="I119" s="58">
        <v>49</v>
      </c>
      <c r="J119" s="58">
        <v>60</v>
      </c>
      <c r="K119" s="58">
        <v>26</v>
      </c>
      <c r="L119" s="58">
        <v>0</v>
      </c>
      <c r="M119" s="58">
        <v>90</v>
      </c>
      <c r="N119" s="58">
        <v>0</v>
      </c>
      <c r="O119" s="58">
        <v>15.191666666666668</v>
      </c>
      <c r="P119" s="127">
        <v>12.4</v>
      </c>
      <c r="Q119" s="127">
        <v>0</v>
      </c>
    </row>
    <row r="120" spans="1:17" x14ac:dyDescent="0.15">
      <c r="A120" s="51">
        <v>41754</v>
      </c>
      <c r="B120" s="49">
        <v>4.1025457565820007</v>
      </c>
      <c r="C120" s="49">
        <v>8.9414458797300007</v>
      </c>
      <c r="D120" s="49">
        <v>1.683095695008</v>
      </c>
      <c r="E120" s="49">
        <v>0</v>
      </c>
      <c r="F120" s="49">
        <v>0</v>
      </c>
      <c r="G120" s="49">
        <v>0</v>
      </c>
      <c r="H120" s="49">
        <v>0</v>
      </c>
      <c r="I120" s="58">
        <v>39</v>
      </c>
      <c r="J120" s="58">
        <v>85</v>
      </c>
      <c r="K120" s="58">
        <v>16</v>
      </c>
      <c r="L120" s="58">
        <v>0</v>
      </c>
      <c r="M120" s="58">
        <v>0</v>
      </c>
      <c r="N120" s="58">
        <v>0</v>
      </c>
      <c r="O120" s="58">
        <v>16.920833333333334</v>
      </c>
      <c r="P120" s="127">
        <v>13.362499999999999</v>
      </c>
      <c r="Q120" s="127">
        <v>0</v>
      </c>
    </row>
    <row r="121" spans="1:17" x14ac:dyDescent="0.15">
      <c r="A121" s="51">
        <v>41755</v>
      </c>
      <c r="B121" s="49">
        <v>5.0792974992456665</v>
      </c>
      <c r="C121" s="49">
        <v>6.2195479582600006</v>
      </c>
      <c r="D121" s="49">
        <v>2.6951374485793336</v>
      </c>
      <c r="E121" s="49">
        <v>0</v>
      </c>
      <c r="F121" s="49">
        <v>9.3293219373900005</v>
      </c>
      <c r="G121" s="49">
        <v>0</v>
      </c>
      <c r="H121" s="49">
        <v>1.3034375</v>
      </c>
      <c r="I121" s="58">
        <v>49</v>
      </c>
      <c r="J121" s="58">
        <v>60</v>
      </c>
      <c r="K121" s="58">
        <v>26</v>
      </c>
      <c r="L121" s="58">
        <v>0</v>
      </c>
      <c r="M121" s="58">
        <v>90</v>
      </c>
      <c r="N121" s="58">
        <v>0</v>
      </c>
      <c r="O121" s="58">
        <v>15.908333333333333</v>
      </c>
      <c r="P121" s="127">
        <v>10.825000000000001</v>
      </c>
      <c r="Q121" s="127">
        <v>0</v>
      </c>
    </row>
    <row r="122" spans="1:17" x14ac:dyDescent="0.15">
      <c r="A122" s="51">
        <v>41756</v>
      </c>
      <c r="B122" s="49">
        <v>5.0012759624403333</v>
      </c>
      <c r="C122" s="49">
        <v>6.12401138258</v>
      </c>
      <c r="D122" s="49">
        <v>2.6537382657846669</v>
      </c>
      <c r="E122" s="49">
        <v>0</v>
      </c>
      <c r="F122" s="49">
        <v>9.1860170738699995</v>
      </c>
      <c r="G122" s="49">
        <v>0</v>
      </c>
      <c r="H122" s="49">
        <v>1.1809635416666664</v>
      </c>
      <c r="I122" s="58">
        <v>49</v>
      </c>
      <c r="J122" s="58">
        <v>60</v>
      </c>
      <c r="K122" s="58">
        <v>26</v>
      </c>
      <c r="L122" s="58">
        <v>0</v>
      </c>
      <c r="M122" s="58">
        <v>90</v>
      </c>
      <c r="N122" s="58">
        <v>0</v>
      </c>
      <c r="O122" s="58">
        <v>17.720833333333335</v>
      </c>
      <c r="P122" s="127">
        <v>11.662500000000001</v>
      </c>
      <c r="Q122" s="127">
        <v>0</v>
      </c>
    </row>
    <row r="123" spans="1:17" x14ac:dyDescent="0.15">
      <c r="A123" s="51">
        <v>41757</v>
      </c>
      <c r="B123" s="49">
        <v>4.8843164385166675</v>
      </c>
      <c r="C123" s="49">
        <v>5.980795639000001</v>
      </c>
      <c r="D123" s="49">
        <v>2.5916781102333335</v>
      </c>
      <c r="E123" s="49">
        <v>0</v>
      </c>
      <c r="F123" s="49">
        <v>8.9711934585000019</v>
      </c>
      <c r="G123" s="49">
        <v>0</v>
      </c>
      <c r="H123" s="49">
        <v>1.0553645833333332</v>
      </c>
      <c r="I123" s="58">
        <v>49</v>
      </c>
      <c r="J123" s="58">
        <v>60</v>
      </c>
      <c r="K123" s="58">
        <v>26</v>
      </c>
      <c r="L123" s="58">
        <v>0</v>
      </c>
      <c r="M123" s="58">
        <v>90</v>
      </c>
      <c r="N123" s="58">
        <v>0</v>
      </c>
      <c r="O123" s="58">
        <v>20.591666666666665</v>
      </c>
      <c r="P123" s="127">
        <v>15.512499999999999</v>
      </c>
      <c r="Q123" s="127">
        <v>0</v>
      </c>
    </row>
    <row r="124" spans="1:17" x14ac:dyDescent="0.15">
      <c r="A124" s="51">
        <v>41758</v>
      </c>
      <c r="B124" s="49">
        <v>5.9530845534159997</v>
      </c>
      <c r="C124" s="49">
        <v>4.3916197525199996</v>
      </c>
      <c r="D124" s="49">
        <v>2.3421972013439998</v>
      </c>
      <c r="E124" s="49">
        <v>0</v>
      </c>
      <c r="F124" s="49">
        <v>17.566479010080002</v>
      </c>
      <c r="G124" s="49">
        <v>0</v>
      </c>
      <c r="H124" s="49">
        <v>1.1375781250000001</v>
      </c>
      <c r="I124" s="58">
        <v>61</v>
      </c>
      <c r="J124" s="58">
        <v>45</v>
      </c>
      <c r="K124" s="58">
        <v>24</v>
      </c>
      <c r="L124" s="58">
        <v>0</v>
      </c>
      <c r="M124" s="58">
        <v>180</v>
      </c>
      <c r="N124" s="58">
        <v>0</v>
      </c>
      <c r="O124" s="58">
        <v>18.712499999999995</v>
      </c>
      <c r="P124" s="127">
        <v>15.8125</v>
      </c>
      <c r="Q124" s="127">
        <v>0</v>
      </c>
    </row>
    <row r="125" spans="1:17" x14ac:dyDescent="0.15">
      <c r="A125" s="51">
        <v>41759</v>
      </c>
      <c r="B125" s="49">
        <v>2.206275165094</v>
      </c>
      <c r="C125" s="49">
        <v>1.9185001435599998</v>
      </c>
      <c r="D125" s="49">
        <v>1.1511000861359999</v>
      </c>
      <c r="E125" s="49">
        <v>0</v>
      </c>
      <c r="F125" s="49">
        <v>0</v>
      </c>
      <c r="G125" s="49">
        <v>0</v>
      </c>
      <c r="H125" s="49">
        <v>0</v>
      </c>
      <c r="I125" s="58">
        <v>23</v>
      </c>
      <c r="J125" s="58">
        <v>20</v>
      </c>
      <c r="K125" s="58">
        <v>12</v>
      </c>
      <c r="L125" s="58">
        <v>0</v>
      </c>
      <c r="M125" s="58">
        <v>0</v>
      </c>
      <c r="N125" s="58">
        <v>0</v>
      </c>
      <c r="O125" s="58">
        <v>13.970833333333333</v>
      </c>
      <c r="P125" s="127">
        <v>14.462500000000002</v>
      </c>
      <c r="Q125" s="127">
        <v>0</v>
      </c>
    </row>
    <row r="126" spans="1:17" x14ac:dyDescent="0.15">
      <c r="A126" s="51">
        <v>41760</v>
      </c>
      <c r="B126" s="49">
        <v>4.7330041483876677</v>
      </c>
      <c r="C126" s="49">
        <v>5.7955152837400004</v>
      </c>
      <c r="D126" s="49">
        <v>2.5113899562873336</v>
      </c>
      <c r="E126" s="49">
        <v>0</v>
      </c>
      <c r="F126" s="49">
        <v>8.6932729256100014</v>
      </c>
      <c r="G126" s="49">
        <v>0</v>
      </c>
      <c r="H126" s="49">
        <v>1.390625</v>
      </c>
      <c r="I126" s="58">
        <v>49</v>
      </c>
      <c r="J126" s="58">
        <v>60</v>
      </c>
      <c r="K126" s="58">
        <v>26</v>
      </c>
      <c r="L126" s="58">
        <v>0</v>
      </c>
      <c r="M126" s="58">
        <v>90</v>
      </c>
      <c r="N126" s="58">
        <v>0</v>
      </c>
      <c r="O126" s="58">
        <v>13.58333333333333</v>
      </c>
      <c r="P126" s="127">
        <v>11.925000000000001</v>
      </c>
      <c r="Q126" s="127">
        <v>0</v>
      </c>
    </row>
    <row r="127" spans="1:17" x14ac:dyDescent="0.15">
      <c r="A127" s="51">
        <v>41761</v>
      </c>
      <c r="B127" s="49">
        <v>3.8169609088520002</v>
      </c>
      <c r="C127" s="49">
        <v>8.319017365446669</v>
      </c>
      <c r="D127" s="49">
        <v>1.5659326805546667</v>
      </c>
      <c r="E127" s="49">
        <v>0</v>
      </c>
      <c r="F127" s="49">
        <v>0</v>
      </c>
      <c r="G127" s="49">
        <v>0</v>
      </c>
      <c r="H127" s="49">
        <v>0</v>
      </c>
      <c r="I127" s="58">
        <v>39</v>
      </c>
      <c r="J127" s="58">
        <v>85</v>
      </c>
      <c r="K127" s="58">
        <v>16</v>
      </c>
      <c r="L127" s="58">
        <v>0</v>
      </c>
      <c r="M127" s="58">
        <v>0</v>
      </c>
      <c r="N127" s="58">
        <v>0</v>
      </c>
      <c r="O127" s="58">
        <v>15.129166666666665</v>
      </c>
      <c r="P127" s="127">
        <v>14.125</v>
      </c>
      <c r="Q127" s="127">
        <v>0</v>
      </c>
    </row>
    <row r="128" spans="1:17" x14ac:dyDescent="0.15">
      <c r="A128" s="51">
        <v>41762</v>
      </c>
      <c r="B128" s="49">
        <v>2.26530821335</v>
      </c>
      <c r="C128" s="49">
        <v>1.969833229</v>
      </c>
      <c r="D128" s="49">
        <v>1.1818999374000001</v>
      </c>
      <c r="E128" s="49">
        <v>0</v>
      </c>
      <c r="F128" s="49">
        <v>0</v>
      </c>
      <c r="G128" s="49">
        <v>0</v>
      </c>
      <c r="H128" s="49">
        <v>0</v>
      </c>
      <c r="I128" s="58">
        <v>23</v>
      </c>
      <c r="J128" s="58">
        <v>20</v>
      </c>
      <c r="K128" s="58">
        <v>12</v>
      </c>
      <c r="L128" s="58">
        <v>0</v>
      </c>
      <c r="M128" s="58">
        <v>0</v>
      </c>
      <c r="N128" s="58">
        <v>0</v>
      </c>
      <c r="O128" s="58">
        <v>15.654166666666669</v>
      </c>
      <c r="P128" s="127">
        <v>13.862500000000001</v>
      </c>
      <c r="Q128" s="127">
        <v>0</v>
      </c>
    </row>
    <row r="129" spans="1:17" x14ac:dyDescent="0.15">
      <c r="A129" s="51">
        <v>41763</v>
      </c>
      <c r="B129" s="49">
        <v>2.2734389225426668</v>
      </c>
      <c r="C129" s="49">
        <v>1.9769034109066668</v>
      </c>
      <c r="D129" s="49">
        <v>1.186142046544</v>
      </c>
      <c r="E129" s="49">
        <v>0</v>
      </c>
      <c r="F129" s="49">
        <v>0</v>
      </c>
      <c r="G129" s="49">
        <v>0</v>
      </c>
      <c r="H129" s="49">
        <v>0</v>
      </c>
      <c r="I129" s="58">
        <v>23</v>
      </c>
      <c r="J129" s="58">
        <v>20</v>
      </c>
      <c r="K129" s="58">
        <v>12</v>
      </c>
      <c r="L129" s="58">
        <v>0</v>
      </c>
      <c r="M129" s="58">
        <v>0</v>
      </c>
      <c r="N129" s="58">
        <v>0</v>
      </c>
      <c r="O129" s="58">
        <v>15.241666666666665</v>
      </c>
      <c r="P129" s="127">
        <v>11.375</v>
      </c>
      <c r="Q129" s="127">
        <v>0</v>
      </c>
    </row>
    <row r="130" spans="1:17" x14ac:dyDescent="0.15">
      <c r="A130" s="51">
        <v>41764</v>
      </c>
      <c r="B130" s="49">
        <v>6.0284681399973348</v>
      </c>
      <c r="C130" s="49">
        <v>4.4472305950799997</v>
      </c>
      <c r="D130" s="49">
        <v>2.3718563173760003</v>
      </c>
      <c r="E130" s="49">
        <v>0</v>
      </c>
      <c r="F130" s="49">
        <v>17.788922380319999</v>
      </c>
      <c r="G130" s="49">
        <v>0</v>
      </c>
      <c r="H130" s="49">
        <v>1.2104947916666666</v>
      </c>
      <c r="I130" s="58">
        <v>61</v>
      </c>
      <c r="J130" s="58">
        <v>45</v>
      </c>
      <c r="K130" s="58">
        <v>24</v>
      </c>
      <c r="L130" s="58">
        <v>0</v>
      </c>
      <c r="M130" s="58">
        <v>180</v>
      </c>
      <c r="N130" s="58">
        <v>0</v>
      </c>
      <c r="O130" s="58">
        <v>17.045833333333331</v>
      </c>
      <c r="P130" s="127">
        <v>12.700000000000001</v>
      </c>
      <c r="Q130" s="127">
        <v>0</v>
      </c>
    </row>
    <row r="131" spans="1:17" x14ac:dyDescent="0.15">
      <c r="A131" s="51">
        <v>41765</v>
      </c>
      <c r="B131" s="49">
        <v>6.0257499818273335</v>
      </c>
      <c r="C131" s="49">
        <v>4.4452253964300006</v>
      </c>
      <c r="D131" s="49">
        <v>2.3707868780960002</v>
      </c>
      <c r="E131" s="49">
        <v>0</v>
      </c>
      <c r="F131" s="49">
        <v>17.780901585720002</v>
      </c>
      <c r="G131" s="49">
        <v>0</v>
      </c>
      <c r="H131" s="49">
        <v>1.2011979166666664</v>
      </c>
      <c r="I131" s="58">
        <v>61</v>
      </c>
      <c r="J131" s="58">
        <v>45</v>
      </c>
      <c r="K131" s="58">
        <v>24</v>
      </c>
      <c r="L131" s="58">
        <v>0</v>
      </c>
      <c r="M131" s="58">
        <v>180</v>
      </c>
      <c r="N131" s="58">
        <v>0</v>
      </c>
      <c r="O131" s="58">
        <v>17.258333333333336</v>
      </c>
      <c r="P131" s="127">
        <v>14.9</v>
      </c>
      <c r="Q131" s="127">
        <v>0</v>
      </c>
    </row>
    <row r="132" spans="1:17" x14ac:dyDescent="0.15">
      <c r="A132" s="51">
        <v>41766</v>
      </c>
      <c r="B132" s="49">
        <v>7.6675200350840003</v>
      </c>
      <c r="C132" s="49">
        <v>10.32166158569</v>
      </c>
      <c r="D132" s="49">
        <v>3.1456492451626668</v>
      </c>
      <c r="E132" s="49">
        <v>0</v>
      </c>
      <c r="F132" s="49">
        <v>17.69427700404</v>
      </c>
      <c r="G132" s="49">
        <v>0</v>
      </c>
      <c r="H132" s="49">
        <v>1.1177083333333333</v>
      </c>
      <c r="I132" s="58">
        <v>78</v>
      </c>
      <c r="J132" s="58">
        <v>105</v>
      </c>
      <c r="K132" s="58">
        <v>32</v>
      </c>
      <c r="L132" s="58">
        <v>0</v>
      </c>
      <c r="M132" s="58">
        <v>180</v>
      </c>
      <c r="N132" s="58">
        <v>0</v>
      </c>
      <c r="O132" s="58">
        <v>19.166666666666668</v>
      </c>
      <c r="P132" s="127">
        <v>14.137500000000001</v>
      </c>
      <c r="Q132" s="127">
        <v>0</v>
      </c>
    </row>
    <row r="133" spans="1:17" x14ac:dyDescent="0.15">
      <c r="A133" s="51">
        <v>41767</v>
      </c>
      <c r="B133" s="49">
        <v>4.7915203009916674</v>
      </c>
      <c r="C133" s="49">
        <v>5.8671677155000008</v>
      </c>
      <c r="D133" s="49">
        <v>2.5424393433833332</v>
      </c>
      <c r="E133" s="49">
        <v>0</v>
      </c>
      <c r="F133" s="49">
        <v>8.8007515732500021</v>
      </c>
      <c r="G133" s="49">
        <v>0</v>
      </c>
      <c r="H133" s="49">
        <v>1.0987499999999997</v>
      </c>
      <c r="I133" s="58">
        <v>49</v>
      </c>
      <c r="J133" s="58">
        <v>60</v>
      </c>
      <c r="K133" s="58">
        <v>26</v>
      </c>
      <c r="L133" s="58">
        <v>0</v>
      </c>
      <c r="M133" s="58">
        <v>90</v>
      </c>
      <c r="N133" s="58">
        <v>0</v>
      </c>
      <c r="O133" s="58">
        <v>19.600000000000005</v>
      </c>
      <c r="P133" s="127">
        <v>15.575000000000001</v>
      </c>
      <c r="Q133" s="127">
        <v>0</v>
      </c>
    </row>
    <row r="134" spans="1:17" x14ac:dyDescent="0.15">
      <c r="A134" s="51">
        <v>41768</v>
      </c>
      <c r="B134" s="49">
        <v>3.8274458697930003</v>
      </c>
      <c r="C134" s="49">
        <v>8.3418692033950013</v>
      </c>
      <c r="D134" s="49">
        <v>1.570234202992</v>
      </c>
      <c r="E134" s="49">
        <v>0</v>
      </c>
      <c r="F134" s="49">
        <v>0</v>
      </c>
      <c r="G134" s="49">
        <v>0</v>
      </c>
      <c r="H134" s="49">
        <v>0</v>
      </c>
      <c r="I134" s="58">
        <v>39</v>
      </c>
      <c r="J134" s="58">
        <v>85</v>
      </c>
      <c r="K134" s="58">
        <v>16</v>
      </c>
      <c r="L134" s="58">
        <v>0</v>
      </c>
      <c r="M134" s="58">
        <v>0</v>
      </c>
      <c r="N134" s="58">
        <v>0</v>
      </c>
      <c r="O134" s="58">
        <v>19.170833333333331</v>
      </c>
      <c r="P134" s="127">
        <v>18.350000000000001</v>
      </c>
      <c r="Q134" s="127">
        <v>0</v>
      </c>
    </row>
    <row r="135" spans="1:17" x14ac:dyDescent="0.15">
      <c r="A135" s="51">
        <v>41769</v>
      </c>
      <c r="B135" s="49">
        <v>4.8008363053863334</v>
      </c>
      <c r="C135" s="49">
        <v>5.8785750678200008</v>
      </c>
      <c r="D135" s="49">
        <v>2.5473825293886669</v>
      </c>
      <c r="E135" s="49">
        <v>0</v>
      </c>
      <c r="F135" s="49">
        <v>8.8178626017300008</v>
      </c>
      <c r="G135" s="49">
        <v>0</v>
      </c>
      <c r="H135" s="49">
        <v>1.3093750000000004</v>
      </c>
      <c r="I135" s="58">
        <v>49</v>
      </c>
      <c r="J135" s="58">
        <v>60</v>
      </c>
      <c r="K135" s="58">
        <v>26</v>
      </c>
      <c r="L135" s="58">
        <v>0</v>
      </c>
      <c r="M135" s="58">
        <v>90</v>
      </c>
      <c r="N135" s="58">
        <v>0</v>
      </c>
      <c r="O135" s="58">
        <v>15.749999999999995</v>
      </c>
      <c r="P135" s="127">
        <v>15.375000000000002</v>
      </c>
      <c r="Q135" s="127">
        <v>0</v>
      </c>
    </row>
    <row r="136" spans="1:17" x14ac:dyDescent="0.15">
      <c r="A136" s="51">
        <v>41770</v>
      </c>
      <c r="B136" s="49">
        <v>4.7697586969760009</v>
      </c>
      <c r="C136" s="49">
        <v>5.840520853440001</v>
      </c>
      <c r="D136" s="49">
        <v>2.5308923698240005</v>
      </c>
      <c r="E136" s="49">
        <v>0</v>
      </c>
      <c r="F136" s="49">
        <v>8.7607812801600016</v>
      </c>
      <c r="G136" s="49">
        <v>0</v>
      </c>
      <c r="H136" s="49">
        <v>1.1776822916666665</v>
      </c>
      <c r="I136" s="58">
        <v>49</v>
      </c>
      <c r="J136" s="58">
        <v>60</v>
      </c>
      <c r="K136" s="58">
        <v>26</v>
      </c>
      <c r="L136" s="58">
        <v>0</v>
      </c>
      <c r="M136" s="58">
        <v>90</v>
      </c>
      <c r="N136" s="58">
        <v>0</v>
      </c>
      <c r="O136" s="58">
        <v>17.795833333333334</v>
      </c>
      <c r="P136" s="127">
        <v>11.099999999999998</v>
      </c>
      <c r="Q136" s="127">
        <v>0</v>
      </c>
    </row>
    <row r="137" spans="1:17" x14ac:dyDescent="0.15">
      <c r="A137" s="51">
        <v>41771</v>
      </c>
      <c r="B137" s="49">
        <v>4.6961768185149992</v>
      </c>
      <c r="C137" s="49">
        <v>5.7504205941000004</v>
      </c>
      <c r="D137" s="49">
        <v>2.4918489241099997</v>
      </c>
      <c r="E137" s="49">
        <v>0</v>
      </c>
      <c r="F137" s="49">
        <v>8.625630891150001</v>
      </c>
      <c r="G137" s="49">
        <v>0</v>
      </c>
      <c r="H137" s="49">
        <v>1.0101562500000001</v>
      </c>
      <c r="I137" s="58">
        <v>49</v>
      </c>
      <c r="J137" s="58">
        <v>60</v>
      </c>
      <c r="K137" s="58">
        <v>26</v>
      </c>
      <c r="L137" s="58">
        <v>0</v>
      </c>
      <c r="M137" s="58">
        <v>90</v>
      </c>
      <c r="N137" s="58">
        <v>0</v>
      </c>
      <c r="O137" s="58">
        <v>21.624999999999996</v>
      </c>
      <c r="P137" s="127">
        <v>15.574999999999999</v>
      </c>
      <c r="Q137" s="127">
        <v>0</v>
      </c>
    </row>
    <row r="138" spans="1:17" x14ac:dyDescent="0.15">
      <c r="A138" s="51">
        <v>41772</v>
      </c>
      <c r="B138" s="49">
        <v>5.7050073177673317</v>
      </c>
      <c r="C138" s="49">
        <v>4.2086119557299995</v>
      </c>
      <c r="D138" s="49">
        <v>2.2445930430559993</v>
      </c>
      <c r="E138" s="49">
        <v>0</v>
      </c>
      <c r="F138" s="49">
        <v>16.834447822919998</v>
      </c>
      <c r="G138" s="49">
        <v>0</v>
      </c>
      <c r="H138" s="49">
        <v>0.91372395833333298</v>
      </c>
      <c r="I138" s="58">
        <v>61</v>
      </c>
      <c r="J138" s="58">
        <v>45</v>
      </c>
      <c r="K138" s="58">
        <v>24</v>
      </c>
      <c r="L138" s="58">
        <v>0</v>
      </c>
      <c r="M138" s="58">
        <v>180</v>
      </c>
      <c r="N138" s="58">
        <v>0</v>
      </c>
      <c r="O138" s="58">
        <v>23.829166666666669</v>
      </c>
      <c r="P138" s="127">
        <v>18.625</v>
      </c>
      <c r="Q138" s="127">
        <v>0</v>
      </c>
    </row>
    <row r="139" spans="1:17" x14ac:dyDescent="0.15">
      <c r="A139" s="51">
        <v>41773</v>
      </c>
      <c r="B139" s="49">
        <v>2.0840412260546666</v>
      </c>
      <c r="C139" s="49">
        <v>1.8122097617866664</v>
      </c>
      <c r="D139" s="49">
        <v>1.0873258570719997</v>
      </c>
      <c r="E139" s="49">
        <v>0</v>
      </c>
      <c r="F139" s="49">
        <v>0</v>
      </c>
      <c r="G139" s="49">
        <v>0</v>
      </c>
      <c r="H139" s="49">
        <v>0</v>
      </c>
      <c r="I139" s="58">
        <v>23</v>
      </c>
      <c r="J139" s="58">
        <v>20</v>
      </c>
      <c r="K139" s="58">
        <v>12</v>
      </c>
      <c r="L139" s="58">
        <v>0</v>
      </c>
      <c r="M139" s="58">
        <v>0</v>
      </c>
      <c r="N139" s="58">
        <v>0</v>
      </c>
      <c r="O139" s="58">
        <v>16.629166666666666</v>
      </c>
      <c r="P139" s="127">
        <v>23.612499999999997</v>
      </c>
      <c r="Q139" s="127">
        <v>0</v>
      </c>
    </row>
    <row r="140" spans="1:17" x14ac:dyDescent="0.15">
      <c r="A140" s="51">
        <v>41774</v>
      </c>
      <c r="B140" s="49">
        <v>4.4156777486943328</v>
      </c>
      <c r="C140" s="49">
        <v>5.4069523453399997</v>
      </c>
      <c r="D140" s="49">
        <v>2.3430126829806666</v>
      </c>
      <c r="E140" s="49">
        <v>0</v>
      </c>
      <c r="F140" s="49">
        <v>8.11042851801</v>
      </c>
      <c r="G140" s="49">
        <v>0</v>
      </c>
      <c r="H140" s="49">
        <v>1.31765625</v>
      </c>
      <c r="I140" s="58">
        <v>49</v>
      </c>
      <c r="J140" s="58">
        <v>60</v>
      </c>
      <c r="K140" s="58">
        <v>26</v>
      </c>
      <c r="L140" s="58">
        <v>0</v>
      </c>
      <c r="M140" s="58">
        <v>90</v>
      </c>
      <c r="N140" s="58">
        <v>0</v>
      </c>
      <c r="O140" s="58">
        <v>15.529166666666667</v>
      </c>
      <c r="P140" s="127">
        <v>9.0875000000000004</v>
      </c>
      <c r="Q140" s="127">
        <v>0</v>
      </c>
    </row>
    <row r="141" spans="1:17" x14ac:dyDescent="0.15">
      <c r="A141" s="51">
        <v>41775</v>
      </c>
      <c r="B141" s="49">
        <v>3.535604802275</v>
      </c>
      <c r="C141" s="49">
        <v>7.7058053382916665</v>
      </c>
      <c r="D141" s="49">
        <v>1.4505045342666665</v>
      </c>
      <c r="E141" s="49">
        <v>0</v>
      </c>
      <c r="F141" s="49">
        <v>0</v>
      </c>
      <c r="G141" s="49">
        <v>0</v>
      </c>
      <c r="H141" s="49">
        <v>0</v>
      </c>
      <c r="I141" s="58">
        <v>39</v>
      </c>
      <c r="J141" s="58">
        <v>85</v>
      </c>
      <c r="K141" s="58">
        <v>16</v>
      </c>
      <c r="L141" s="58">
        <v>0</v>
      </c>
      <c r="M141" s="58">
        <v>0</v>
      </c>
      <c r="N141" s="58">
        <v>0</v>
      </c>
      <c r="O141" s="58">
        <v>15.1625</v>
      </c>
      <c r="P141" s="127">
        <v>11.7125</v>
      </c>
      <c r="Q141" s="127">
        <v>0</v>
      </c>
    </row>
    <row r="142" spans="1:17" x14ac:dyDescent="0.15">
      <c r="A142" s="51">
        <v>41776</v>
      </c>
      <c r="B142" s="49">
        <v>5.5756229888753328</v>
      </c>
      <c r="C142" s="49">
        <v>4.1131644999899999</v>
      </c>
      <c r="D142" s="49">
        <v>2.1936877333279998</v>
      </c>
      <c r="E142" s="49">
        <v>0</v>
      </c>
      <c r="F142" s="49">
        <v>16.45265799996</v>
      </c>
      <c r="G142" s="49">
        <v>0</v>
      </c>
      <c r="H142" s="49">
        <v>1.223802083333333</v>
      </c>
      <c r="I142" s="58">
        <v>61</v>
      </c>
      <c r="J142" s="58">
        <v>45</v>
      </c>
      <c r="K142" s="58">
        <v>24</v>
      </c>
      <c r="L142" s="58">
        <v>0</v>
      </c>
      <c r="M142" s="58">
        <v>180</v>
      </c>
      <c r="N142" s="58">
        <v>0</v>
      </c>
      <c r="O142" s="58">
        <v>16.741666666666671</v>
      </c>
      <c r="P142" s="127">
        <v>14.137500000000001</v>
      </c>
      <c r="Q142" s="127">
        <v>0</v>
      </c>
    </row>
    <row r="143" spans="1:17" x14ac:dyDescent="0.15">
      <c r="A143" s="51">
        <v>41777</v>
      </c>
      <c r="B143" s="49">
        <v>3.5984566399600002</v>
      </c>
      <c r="C143" s="49">
        <v>7.8427901127333328</v>
      </c>
      <c r="D143" s="49">
        <v>1.4762899035733335</v>
      </c>
      <c r="E143" s="49">
        <v>0</v>
      </c>
      <c r="F143" s="49">
        <v>0</v>
      </c>
      <c r="G143" s="49">
        <v>0</v>
      </c>
      <c r="H143" s="49">
        <v>0</v>
      </c>
      <c r="I143" s="58">
        <v>39</v>
      </c>
      <c r="J143" s="58">
        <v>85</v>
      </c>
      <c r="K143" s="58">
        <v>16</v>
      </c>
      <c r="L143" s="58">
        <v>0</v>
      </c>
      <c r="M143" s="58">
        <v>0</v>
      </c>
      <c r="N143" s="58">
        <v>0</v>
      </c>
      <c r="O143" s="58">
        <v>16.650000000000002</v>
      </c>
      <c r="P143" s="127">
        <v>15.7125</v>
      </c>
      <c r="Q143" s="127">
        <v>0</v>
      </c>
    </row>
    <row r="144" spans="1:17" x14ac:dyDescent="0.15">
      <c r="A144" s="51">
        <v>41778</v>
      </c>
      <c r="B144" s="49">
        <v>4.5726669790013332</v>
      </c>
      <c r="C144" s="49">
        <v>5.5991840559200003</v>
      </c>
      <c r="D144" s="49">
        <v>2.4263130908986668</v>
      </c>
      <c r="E144" s="49">
        <v>0</v>
      </c>
      <c r="F144" s="49">
        <v>8.3987760838800014</v>
      </c>
      <c r="G144" s="49">
        <v>0</v>
      </c>
      <c r="H144" s="49">
        <v>1.1459635416666667</v>
      </c>
      <c r="I144" s="58">
        <v>49</v>
      </c>
      <c r="J144" s="58">
        <v>60</v>
      </c>
      <c r="K144" s="58">
        <v>26</v>
      </c>
      <c r="L144" s="58">
        <v>0</v>
      </c>
      <c r="M144" s="58">
        <v>90</v>
      </c>
      <c r="N144" s="58">
        <v>0</v>
      </c>
      <c r="O144" s="58">
        <v>18.520833333333332</v>
      </c>
      <c r="P144" s="127">
        <v>13.65</v>
      </c>
      <c r="Q144" s="127">
        <v>0</v>
      </c>
    </row>
    <row r="145" spans="1:17" x14ac:dyDescent="0.15">
      <c r="A145" s="51">
        <v>41779</v>
      </c>
      <c r="B145" s="49">
        <v>5.7066382126693345</v>
      </c>
      <c r="C145" s="49">
        <v>4.2098150749199998</v>
      </c>
      <c r="D145" s="49">
        <v>2.2452347066240006</v>
      </c>
      <c r="E145" s="49">
        <v>0</v>
      </c>
      <c r="F145" s="49">
        <v>16.839260299680003</v>
      </c>
      <c r="G145" s="49">
        <v>0</v>
      </c>
      <c r="H145" s="49">
        <v>1.0358593749999998</v>
      </c>
      <c r="I145" s="58">
        <v>61</v>
      </c>
      <c r="J145" s="58">
        <v>45</v>
      </c>
      <c r="K145" s="58">
        <v>24</v>
      </c>
      <c r="L145" s="58">
        <v>0</v>
      </c>
      <c r="M145" s="58">
        <v>180</v>
      </c>
      <c r="N145" s="58">
        <v>0</v>
      </c>
      <c r="O145" s="58">
        <v>21.037499999999998</v>
      </c>
      <c r="P145" s="127">
        <v>15.3125</v>
      </c>
      <c r="Q145" s="127">
        <v>0</v>
      </c>
    </row>
    <row r="146" spans="1:17" x14ac:dyDescent="0.15">
      <c r="A146" s="51">
        <v>41780</v>
      </c>
      <c r="B146" s="49">
        <v>7.1499916315099998</v>
      </c>
      <c r="C146" s="49">
        <v>9.6249887347250009</v>
      </c>
      <c r="D146" s="49">
        <v>2.9333299001066666</v>
      </c>
      <c r="E146" s="49">
        <v>0</v>
      </c>
      <c r="F146" s="49">
        <v>16.499980688099999</v>
      </c>
      <c r="G146" s="49">
        <v>0</v>
      </c>
      <c r="H146" s="49">
        <v>1.0575520833333332</v>
      </c>
      <c r="I146" s="58">
        <v>78</v>
      </c>
      <c r="J146" s="58">
        <v>105</v>
      </c>
      <c r="K146" s="58">
        <v>32</v>
      </c>
      <c r="L146" s="58">
        <v>0</v>
      </c>
      <c r="M146" s="58">
        <v>180</v>
      </c>
      <c r="N146" s="58">
        <v>0</v>
      </c>
      <c r="O146" s="58">
        <v>20.541666666666668</v>
      </c>
      <c r="P146" s="127">
        <v>16.149999999999999</v>
      </c>
      <c r="Q146" s="127">
        <v>0</v>
      </c>
    </row>
    <row r="147" spans="1:17" x14ac:dyDescent="0.15">
      <c r="A147" s="51">
        <v>41781</v>
      </c>
      <c r="B147" s="49">
        <v>4.4436985431626672</v>
      </c>
      <c r="C147" s="49">
        <v>5.4412635222400008</v>
      </c>
      <c r="D147" s="49">
        <v>2.3578808596373335</v>
      </c>
      <c r="E147" s="49">
        <v>0</v>
      </c>
      <c r="F147" s="49">
        <v>8.1618952833600016</v>
      </c>
      <c r="G147" s="49">
        <v>0</v>
      </c>
      <c r="H147" s="49">
        <v>1.2086718749999998</v>
      </c>
      <c r="I147" s="58">
        <v>49</v>
      </c>
      <c r="J147" s="58">
        <v>60</v>
      </c>
      <c r="K147" s="58">
        <v>26</v>
      </c>
      <c r="L147" s="58">
        <v>0</v>
      </c>
      <c r="M147" s="58">
        <v>90</v>
      </c>
      <c r="N147" s="58">
        <v>0</v>
      </c>
      <c r="O147" s="58">
        <v>17.087500000000002</v>
      </c>
      <c r="P147" s="127">
        <v>17.725000000000001</v>
      </c>
      <c r="Q147" s="127">
        <v>0</v>
      </c>
    </row>
    <row r="148" spans="1:17" x14ac:dyDescent="0.15">
      <c r="A148" s="51">
        <v>41782</v>
      </c>
      <c r="B148" s="49">
        <v>3.5999048389849992</v>
      </c>
      <c r="C148" s="49">
        <v>7.8459464439416653</v>
      </c>
      <c r="D148" s="49">
        <v>1.4768840365066664</v>
      </c>
      <c r="E148" s="49">
        <v>0</v>
      </c>
      <c r="F148" s="49">
        <v>0</v>
      </c>
      <c r="G148" s="49">
        <v>0</v>
      </c>
      <c r="H148" s="49">
        <v>0</v>
      </c>
      <c r="I148" s="58">
        <v>39</v>
      </c>
      <c r="J148" s="58">
        <v>85</v>
      </c>
      <c r="K148" s="58">
        <v>16</v>
      </c>
      <c r="L148" s="58">
        <v>0</v>
      </c>
      <c r="M148" s="58">
        <v>0</v>
      </c>
      <c r="N148" s="58">
        <v>0</v>
      </c>
      <c r="O148" s="58">
        <v>20.029166666666665</v>
      </c>
      <c r="P148" s="127">
        <v>16.225000000000001</v>
      </c>
      <c r="Q148" s="127">
        <v>0</v>
      </c>
    </row>
    <row r="149" spans="1:17" x14ac:dyDescent="0.15">
      <c r="A149" s="51">
        <v>41783</v>
      </c>
      <c r="B149" s="49">
        <v>4.5893338931136665</v>
      </c>
      <c r="C149" s="49">
        <v>5.6195925221800005</v>
      </c>
      <c r="D149" s="49">
        <v>2.435156759611333</v>
      </c>
      <c r="E149" s="49">
        <v>0</v>
      </c>
      <c r="F149" s="49">
        <v>8.4293887832700012</v>
      </c>
      <c r="G149" s="49">
        <v>0</v>
      </c>
      <c r="H149" s="49">
        <v>1.1299218749999995</v>
      </c>
      <c r="I149" s="58">
        <v>49</v>
      </c>
      <c r="J149" s="58">
        <v>60</v>
      </c>
      <c r="K149" s="58">
        <v>26</v>
      </c>
      <c r="L149" s="58">
        <v>0</v>
      </c>
      <c r="M149" s="58">
        <v>90</v>
      </c>
      <c r="N149" s="58">
        <v>0</v>
      </c>
      <c r="O149" s="58">
        <v>18.887500000000006</v>
      </c>
      <c r="P149" s="127">
        <v>16.5</v>
      </c>
      <c r="Q149" s="127">
        <v>0</v>
      </c>
    </row>
    <row r="150" spans="1:17" x14ac:dyDescent="0.15">
      <c r="A150" s="51">
        <v>41784</v>
      </c>
      <c r="B150" s="49">
        <v>4.5498864370049992</v>
      </c>
      <c r="C150" s="49">
        <v>5.5712895146999992</v>
      </c>
      <c r="D150" s="49">
        <v>2.4142254563699996</v>
      </c>
      <c r="E150" s="49">
        <v>0</v>
      </c>
      <c r="F150" s="49">
        <v>8.3569342720499993</v>
      </c>
      <c r="G150" s="49">
        <v>0</v>
      </c>
      <c r="H150" s="49">
        <v>1.0726822916666667</v>
      </c>
      <c r="I150" s="58">
        <v>49</v>
      </c>
      <c r="J150" s="58">
        <v>60</v>
      </c>
      <c r="K150" s="58">
        <v>26</v>
      </c>
      <c r="L150" s="58">
        <v>0</v>
      </c>
      <c r="M150" s="58">
        <v>90</v>
      </c>
      <c r="N150" s="58">
        <v>0</v>
      </c>
      <c r="O150" s="58">
        <v>20.195833333333329</v>
      </c>
      <c r="P150" s="127">
        <v>14.625</v>
      </c>
      <c r="Q150" s="127">
        <v>0</v>
      </c>
    </row>
    <row r="151" spans="1:17" x14ac:dyDescent="0.15">
      <c r="A151" s="51">
        <v>41785</v>
      </c>
      <c r="B151" s="49">
        <v>4.4683713985516658</v>
      </c>
      <c r="C151" s="49">
        <v>5.4714751818999998</v>
      </c>
      <c r="D151" s="49">
        <v>2.3709725788233333</v>
      </c>
      <c r="E151" s="49">
        <v>0</v>
      </c>
      <c r="F151" s="49">
        <v>8.2072127728499993</v>
      </c>
      <c r="G151" s="49">
        <v>0</v>
      </c>
      <c r="H151" s="49">
        <v>1.0453385416666667</v>
      </c>
      <c r="I151" s="58">
        <v>49</v>
      </c>
      <c r="J151" s="58">
        <v>60</v>
      </c>
      <c r="K151" s="58">
        <v>26</v>
      </c>
      <c r="L151" s="58">
        <v>0</v>
      </c>
      <c r="M151" s="58">
        <v>90</v>
      </c>
      <c r="N151" s="58">
        <v>0</v>
      </c>
      <c r="O151" s="58">
        <v>20.820833333333329</v>
      </c>
      <c r="P151" s="127">
        <v>16.324999999999999</v>
      </c>
      <c r="Q151" s="127">
        <v>0</v>
      </c>
    </row>
    <row r="152" spans="1:17" x14ac:dyDescent="0.15">
      <c r="A152" s="51">
        <v>41786</v>
      </c>
      <c r="B152" s="49">
        <v>5.4396244751030007</v>
      </c>
      <c r="C152" s="49">
        <v>4.0128377275350005</v>
      </c>
      <c r="D152" s="49">
        <v>2.1401801213520004</v>
      </c>
      <c r="E152" s="49">
        <v>0</v>
      </c>
      <c r="F152" s="49">
        <v>16.051350910139998</v>
      </c>
      <c r="G152" s="49">
        <v>0</v>
      </c>
      <c r="H152" s="49">
        <v>1.0881770833333333</v>
      </c>
      <c r="I152" s="58">
        <v>61</v>
      </c>
      <c r="J152" s="58">
        <v>45</v>
      </c>
      <c r="K152" s="58">
        <v>24</v>
      </c>
      <c r="L152" s="58">
        <v>0</v>
      </c>
      <c r="M152" s="58">
        <v>180</v>
      </c>
      <c r="N152" s="58">
        <v>0</v>
      </c>
      <c r="O152" s="58">
        <v>19.841666666666665</v>
      </c>
      <c r="P152" s="127">
        <v>15.700000000000001</v>
      </c>
      <c r="Q152" s="127">
        <v>0</v>
      </c>
    </row>
    <row r="153" spans="1:17" x14ac:dyDescent="0.15">
      <c r="A153" s="51">
        <v>41787</v>
      </c>
      <c r="B153" s="49">
        <v>2.0255889427409999</v>
      </c>
      <c r="C153" s="49">
        <v>1.7613816893400001</v>
      </c>
      <c r="D153" s="49">
        <v>1.0568290136039999</v>
      </c>
      <c r="E153" s="49">
        <v>0</v>
      </c>
      <c r="F153" s="49">
        <v>0</v>
      </c>
      <c r="G153" s="49">
        <v>0</v>
      </c>
      <c r="H153" s="49">
        <v>0</v>
      </c>
      <c r="I153" s="58">
        <v>23</v>
      </c>
      <c r="J153" s="58">
        <v>20</v>
      </c>
      <c r="K153" s="58">
        <v>12</v>
      </c>
      <c r="L153" s="58">
        <v>0</v>
      </c>
      <c r="M153" s="58">
        <v>0</v>
      </c>
      <c r="N153" s="58">
        <v>0</v>
      </c>
      <c r="O153" s="58">
        <v>21.545833333333331</v>
      </c>
      <c r="P153" s="127">
        <v>15.562499999999998</v>
      </c>
      <c r="Q153" s="127">
        <v>0</v>
      </c>
    </row>
    <row r="154" spans="1:17" x14ac:dyDescent="0.15">
      <c r="A154" s="51">
        <v>41788</v>
      </c>
      <c r="B154" s="49">
        <v>4.2298671297913337</v>
      </c>
      <c r="C154" s="49">
        <v>5.1794291385200006</v>
      </c>
      <c r="D154" s="49">
        <v>2.2444192933586669</v>
      </c>
      <c r="E154" s="49">
        <v>0</v>
      </c>
      <c r="F154" s="49">
        <v>7.7691437077800014</v>
      </c>
      <c r="G154" s="49">
        <v>0</v>
      </c>
      <c r="H154" s="49">
        <v>1.0097916666666666</v>
      </c>
      <c r="I154" s="58">
        <v>49</v>
      </c>
      <c r="J154" s="58">
        <v>60</v>
      </c>
      <c r="K154" s="58">
        <v>26</v>
      </c>
      <c r="L154" s="58">
        <v>0</v>
      </c>
      <c r="M154" s="58">
        <v>90</v>
      </c>
      <c r="N154" s="58">
        <v>0</v>
      </c>
      <c r="O154" s="58">
        <v>21.633333333333329</v>
      </c>
      <c r="P154" s="127">
        <v>17.4375</v>
      </c>
      <c r="Q154" s="127">
        <v>0</v>
      </c>
    </row>
    <row r="155" spans="1:17" x14ac:dyDescent="0.15">
      <c r="A155" s="51">
        <v>41789</v>
      </c>
      <c r="B155" s="49">
        <v>3.3233567531710002</v>
      </c>
      <c r="C155" s="49">
        <v>7.2432134363983351</v>
      </c>
      <c r="D155" s="49">
        <v>1.3634284115573334</v>
      </c>
      <c r="E155" s="49">
        <v>0</v>
      </c>
      <c r="F155" s="49">
        <v>0</v>
      </c>
      <c r="G155" s="49">
        <v>0</v>
      </c>
      <c r="H155" s="49">
        <v>0</v>
      </c>
      <c r="I155" s="58">
        <v>39</v>
      </c>
      <c r="J155" s="58">
        <v>85</v>
      </c>
      <c r="K155" s="58">
        <v>16</v>
      </c>
      <c r="L155" s="58">
        <v>0</v>
      </c>
      <c r="M155" s="58">
        <v>0</v>
      </c>
      <c r="N155" s="58">
        <v>0</v>
      </c>
      <c r="O155" s="58">
        <v>19.070833333333336</v>
      </c>
      <c r="P155" s="127">
        <v>17.649999999999999</v>
      </c>
      <c r="Q155" s="127">
        <v>0</v>
      </c>
    </row>
    <row r="156" spans="1:17" x14ac:dyDescent="0.15">
      <c r="A156" s="51">
        <v>41790</v>
      </c>
      <c r="B156" s="49">
        <v>5.2408365076036683</v>
      </c>
      <c r="C156" s="49">
        <v>3.8661908662650015</v>
      </c>
      <c r="D156" s="49">
        <v>2.0619684620080005</v>
      </c>
      <c r="E156" s="49">
        <v>0</v>
      </c>
      <c r="F156" s="49">
        <v>15.464763465060003</v>
      </c>
      <c r="G156" s="49">
        <v>0</v>
      </c>
      <c r="H156" s="49">
        <v>1.038411458333333</v>
      </c>
      <c r="I156" s="58">
        <v>61</v>
      </c>
      <c r="J156" s="58">
        <v>45</v>
      </c>
      <c r="K156" s="58">
        <v>24</v>
      </c>
      <c r="L156" s="58">
        <v>0</v>
      </c>
      <c r="M156" s="58">
        <v>180</v>
      </c>
      <c r="N156" s="58">
        <v>0</v>
      </c>
      <c r="O156" s="58">
        <v>20.979166666666668</v>
      </c>
      <c r="P156" s="127">
        <v>16.912499999999998</v>
      </c>
      <c r="Q156" s="127">
        <v>0</v>
      </c>
    </row>
    <row r="157" spans="1:17" x14ac:dyDescent="0.15">
      <c r="A157" s="51">
        <v>41791</v>
      </c>
      <c r="B157" s="49">
        <v>3.3446163148580004</v>
      </c>
      <c r="C157" s="49">
        <v>7.2895483785366677</v>
      </c>
      <c r="D157" s="49">
        <v>1.3721502830186669</v>
      </c>
      <c r="E157" s="49">
        <v>0</v>
      </c>
      <c r="F157" s="49">
        <v>0</v>
      </c>
      <c r="G157" s="49">
        <v>0</v>
      </c>
      <c r="H157" s="49">
        <v>0</v>
      </c>
      <c r="I157" s="58">
        <v>39</v>
      </c>
      <c r="J157" s="58">
        <v>85</v>
      </c>
      <c r="K157" s="58">
        <v>16</v>
      </c>
      <c r="L157" s="58">
        <v>0</v>
      </c>
      <c r="M157" s="58">
        <v>0</v>
      </c>
      <c r="N157" s="58">
        <v>0</v>
      </c>
      <c r="O157" s="58">
        <v>23.604166666666668</v>
      </c>
      <c r="P157" s="127">
        <v>17.599999999999998</v>
      </c>
      <c r="Q157" s="127">
        <v>0</v>
      </c>
    </row>
    <row r="158" spans="1:17" x14ac:dyDescent="0.15">
      <c r="A158" s="51">
        <v>41792</v>
      </c>
      <c r="B158" s="49">
        <v>4.0883803130473346</v>
      </c>
      <c r="C158" s="49">
        <v>5.0061799751600011</v>
      </c>
      <c r="D158" s="49">
        <v>2.169344655902667</v>
      </c>
      <c r="E158" s="49">
        <v>0</v>
      </c>
      <c r="F158" s="49">
        <v>7.5092699627400021</v>
      </c>
      <c r="G158" s="49">
        <v>0</v>
      </c>
      <c r="H158" s="49">
        <v>0.92320312499999946</v>
      </c>
      <c r="I158" s="58">
        <v>49</v>
      </c>
      <c r="J158" s="58">
        <v>60</v>
      </c>
      <c r="K158" s="58">
        <v>26</v>
      </c>
      <c r="L158" s="58">
        <v>0</v>
      </c>
      <c r="M158" s="58">
        <v>90</v>
      </c>
      <c r="N158" s="58">
        <v>0</v>
      </c>
      <c r="O158" s="58">
        <v>23.612500000000008</v>
      </c>
      <c r="P158" s="127">
        <v>18.525000000000002</v>
      </c>
      <c r="Q158" s="127">
        <v>0</v>
      </c>
    </row>
    <row r="159" spans="1:17" x14ac:dyDescent="0.15">
      <c r="A159" s="51">
        <v>41793</v>
      </c>
      <c r="B159" s="49">
        <v>5.0116957738726677</v>
      </c>
      <c r="C159" s="49">
        <v>3.6971526200700007</v>
      </c>
      <c r="D159" s="49">
        <v>1.9718147307040004</v>
      </c>
      <c r="E159" s="49">
        <v>0</v>
      </c>
      <c r="F159" s="49">
        <v>14.788610480280003</v>
      </c>
      <c r="G159" s="49">
        <v>0</v>
      </c>
      <c r="H159" s="49">
        <v>0.91044270833333329</v>
      </c>
      <c r="I159" s="58">
        <v>61</v>
      </c>
      <c r="J159" s="58">
        <v>45</v>
      </c>
      <c r="K159" s="58">
        <v>24</v>
      </c>
      <c r="L159" s="58">
        <v>0</v>
      </c>
      <c r="M159" s="58">
        <v>180</v>
      </c>
      <c r="N159" s="58">
        <v>0</v>
      </c>
      <c r="O159" s="58">
        <v>23.904166666666665</v>
      </c>
      <c r="P159" s="127">
        <v>20.837500000000002</v>
      </c>
      <c r="Q159" s="127">
        <v>0</v>
      </c>
    </row>
    <row r="160" spans="1:17" x14ac:dyDescent="0.15">
      <c r="A160" s="51">
        <v>41794</v>
      </c>
      <c r="B160" s="49">
        <v>6.2689073447000006</v>
      </c>
      <c r="C160" s="49">
        <v>8.4389137332500024</v>
      </c>
      <c r="D160" s="49">
        <v>2.571859423466667</v>
      </c>
      <c r="E160" s="49">
        <v>0</v>
      </c>
      <c r="F160" s="49">
        <v>14.466709257000002</v>
      </c>
      <c r="G160" s="49">
        <v>0</v>
      </c>
      <c r="H160" s="49">
        <v>0.8861979166666667</v>
      </c>
      <c r="I160" s="58">
        <v>78</v>
      </c>
      <c r="J160" s="58">
        <v>105</v>
      </c>
      <c r="K160" s="58">
        <v>32</v>
      </c>
      <c r="L160" s="58">
        <v>0</v>
      </c>
      <c r="M160" s="58">
        <v>180</v>
      </c>
      <c r="N160" s="58">
        <v>0</v>
      </c>
      <c r="O160" s="58">
        <v>24.458333333333329</v>
      </c>
      <c r="P160" s="127">
        <v>21.274999999999999</v>
      </c>
      <c r="Q160" s="127">
        <v>0</v>
      </c>
    </row>
    <row r="161" spans="1:17" x14ac:dyDescent="0.15">
      <c r="A161" s="51">
        <v>41795</v>
      </c>
      <c r="B161" s="49">
        <v>3.8637044883103338</v>
      </c>
      <c r="C161" s="49">
        <v>4.7310667203799994</v>
      </c>
      <c r="D161" s="49">
        <v>2.0501289121646664</v>
      </c>
      <c r="E161" s="49">
        <v>0</v>
      </c>
      <c r="F161" s="49">
        <v>7.09660008057</v>
      </c>
      <c r="G161" s="49">
        <v>0</v>
      </c>
      <c r="H161" s="49">
        <v>0.94252604166666631</v>
      </c>
      <c r="I161" s="58">
        <v>49</v>
      </c>
      <c r="J161" s="58">
        <v>60</v>
      </c>
      <c r="K161" s="58">
        <v>26</v>
      </c>
      <c r="L161" s="58">
        <v>0</v>
      </c>
      <c r="M161" s="58">
        <v>90</v>
      </c>
      <c r="N161" s="58">
        <v>0</v>
      </c>
      <c r="O161" s="58">
        <v>23.170833333333338</v>
      </c>
      <c r="P161" s="127">
        <v>21.65</v>
      </c>
      <c r="Q161" s="127">
        <v>0</v>
      </c>
    </row>
    <row r="162" spans="1:17" x14ac:dyDescent="0.15">
      <c r="A162" s="51">
        <v>41796</v>
      </c>
      <c r="B162" s="49">
        <v>3.0425219982429996</v>
      </c>
      <c r="C162" s="49">
        <v>6.6311376884783328</v>
      </c>
      <c r="D162" s="49">
        <v>1.2482141531253332</v>
      </c>
      <c r="E162" s="49">
        <v>0</v>
      </c>
      <c r="F162" s="49">
        <v>0</v>
      </c>
      <c r="G162" s="49">
        <v>0</v>
      </c>
      <c r="H162" s="49">
        <v>0</v>
      </c>
      <c r="I162" s="58">
        <v>39</v>
      </c>
      <c r="J162" s="58">
        <v>85</v>
      </c>
      <c r="K162" s="58">
        <v>16</v>
      </c>
      <c r="L162" s="58">
        <v>0</v>
      </c>
      <c r="M162" s="58">
        <v>0</v>
      </c>
      <c r="N162" s="58">
        <v>0</v>
      </c>
      <c r="O162" s="58">
        <v>20.025000000000002</v>
      </c>
      <c r="P162" s="127">
        <v>20.4375</v>
      </c>
      <c r="Q162" s="127">
        <v>0</v>
      </c>
    </row>
    <row r="163" spans="1:17" x14ac:dyDescent="0.15">
      <c r="A163" s="51">
        <v>41797</v>
      </c>
      <c r="B163" s="49">
        <v>3.8194534674356664</v>
      </c>
      <c r="C163" s="49">
        <v>4.6768817968600001</v>
      </c>
      <c r="D163" s="49">
        <v>2.0266487786393332</v>
      </c>
      <c r="E163" s="49">
        <v>0</v>
      </c>
      <c r="F163" s="49">
        <v>7.0153226952900001</v>
      </c>
      <c r="G163" s="49">
        <v>0</v>
      </c>
      <c r="H163" s="49">
        <v>1.0546354166666663</v>
      </c>
      <c r="I163" s="58">
        <v>49</v>
      </c>
      <c r="J163" s="58">
        <v>60</v>
      </c>
      <c r="K163" s="58">
        <v>26</v>
      </c>
      <c r="L163" s="58">
        <v>0</v>
      </c>
      <c r="M163" s="58">
        <v>90</v>
      </c>
      <c r="N163" s="58">
        <v>0</v>
      </c>
      <c r="O163" s="58">
        <v>20.608333333333338</v>
      </c>
      <c r="P163" s="127">
        <v>17.412500000000001</v>
      </c>
      <c r="Q163" s="127">
        <v>0</v>
      </c>
    </row>
    <row r="164" spans="1:17" x14ac:dyDescent="0.15">
      <c r="A164" s="51">
        <v>41798</v>
      </c>
      <c r="B164" s="49">
        <v>3.8358292564106664</v>
      </c>
      <c r="C164" s="49">
        <v>4.6969337833599996</v>
      </c>
      <c r="D164" s="49">
        <v>2.0353379727893328</v>
      </c>
      <c r="E164" s="49">
        <v>0</v>
      </c>
      <c r="F164" s="49">
        <v>7.0454006750399998</v>
      </c>
      <c r="G164" s="49">
        <v>0</v>
      </c>
      <c r="H164" s="49">
        <v>1.0369531249999999</v>
      </c>
      <c r="I164" s="58">
        <v>49</v>
      </c>
      <c r="J164" s="58">
        <v>60</v>
      </c>
      <c r="K164" s="58">
        <v>26</v>
      </c>
      <c r="L164" s="58">
        <v>0</v>
      </c>
      <c r="M164" s="58">
        <v>90</v>
      </c>
      <c r="N164" s="58">
        <v>0</v>
      </c>
      <c r="O164" s="58">
        <v>21.012499999999999</v>
      </c>
      <c r="P164" s="127">
        <v>15.675000000000002</v>
      </c>
      <c r="Q164" s="127">
        <v>0</v>
      </c>
    </row>
    <row r="165" spans="1:17" x14ac:dyDescent="0.15">
      <c r="A165" s="51">
        <v>41799</v>
      </c>
      <c r="B165" s="49">
        <v>3.8466736677763325</v>
      </c>
      <c r="C165" s="49">
        <v>4.7102126544199994</v>
      </c>
      <c r="D165" s="49">
        <v>2.0410921502486663</v>
      </c>
      <c r="E165" s="49">
        <v>0</v>
      </c>
      <c r="F165" s="49">
        <v>7.0653189816299991</v>
      </c>
      <c r="G165" s="49">
        <v>0</v>
      </c>
      <c r="H165" s="49">
        <v>0.9093489583333334</v>
      </c>
      <c r="I165" s="58">
        <v>49</v>
      </c>
      <c r="J165" s="58">
        <v>60</v>
      </c>
      <c r="K165" s="58">
        <v>26</v>
      </c>
      <c r="L165" s="58">
        <v>0</v>
      </c>
      <c r="M165" s="58">
        <v>90</v>
      </c>
      <c r="N165" s="58">
        <v>0</v>
      </c>
      <c r="O165" s="58">
        <v>23.929166666666664</v>
      </c>
      <c r="P165" s="127">
        <v>17.074999999999999</v>
      </c>
      <c r="Q165" s="127">
        <v>0</v>
      </c>
    </row>
    <row r="166" spans="1:17" x14ac:dyDescent="0.15">
      <c r="A166" s="51">
        <v>41800</v>
      </c>
      <c r="B166" s="49">
        <v>4.6830704511196659</v>
      </c>
      <c r="C166" s="49">
        <v>3.4547241032849989</v>
      </c>
      <c r="D166" s="49">
        <v>1.8425195217519996</v>
      </c>
      <c r="E166" s="49">
        <v>0</v>
      </c>
      <c r="F166" s="49">
        <v>13.818896413139996</v>
      </c>
      <c r="G166" s="49">
        <v>0</v>
      </c>
      <c r="H166" s="49">
        <v>0.90552083333333322</v>
      </c>
      <c r="I166" s="58">
        <v>61</v>
      </c>
      <c r="J166" s="58">
        <v>45</v>
      </c>
      <c r="K166" s="58">
        <v>24</v>
      </c>
      <c r="L166" s="58">
        <v>0</v>
      </c>
      <c r="M166" s="58">
        <v>180</v>
      </c>
      <c r="N166" s="58">
        <v>0</v>
      </c>
      <c r="O166" s="58">
        <v>24.016666666666666</v>
      </c>
      <c r="P166" s="127">
        <v>20.100000000000001</v>
      </c>
      <c r="Q166" s="127">
        <v>0</v>
      </c>
    </row>
    <row r="167" spans="1:17" x14ac:dyDescent="0.15">
      <c r="A167" s="51">
        <v>41801</v>
      </c>
      <c r="B167" s="49">
        <v>1.7408433077793333</v>
      </c>
      <c r="C167" s="49">
        <v>1.5137767893733334</v>
      </c>
      <c r="D167" s="49">
        <v>0.90826607362400003</v>
      </c>
      <c r="E167" s="49">
        <v>0</v>
      </c>
      <c r="F167" s="49">
        <v>0</v>
      </c>
      <c r="G167" s="49">
        <v>0</v>
      </c>
      <c r="H167" s="49">
        <v>0</v>
      </c>
      <c r="I167" s="58">
        <v>23</v>
      </c>
      <c r="J167" s="58">
        <v>20</v>
      </c>
      <c r="K167" s="58">
        <v>12</v>
      </c>
      <c r="L167" s="58">
        <v>0</v>
      </c>
      <c r="M167" s="58">
        <v>0</v>
      </c>
      <c r="N167" s="58">
        <v>0</v>
      </c>
      <c r="O167" s="58">
        <v>23.770833333333329</v>
      </c>
      <c r="P167" s="127">
        <v>20.450000000000003</v>
      </c>
      <c r="Q167" s="127">
        <v>0</v>
      </c>
    </row>
    <row r="168" spans="1:17" x14ac:dyDescent="0.15">
      <c r="A168" s="51">
        <v>41802</v>
      </c>
      <c r="B168" s="49">
        <v>3.7058418825913337</v>
      </c>
      <c r="C168" s="49">
        <v>4.5377655705200004</v>
      </c>
      <c r="D168" s="49">
        <v>1.9663650805586668</v>
      </c>
      <c r="E168" s="49">
        <v>0</v>
      </c>
      <c r="F168" s="49">
        <v>6.8066483557800002</v>
      </c>
      <c r="G168" s="49">
        <v>0</v>
      </c>
      <c r="H168" s="49">
        <v>0.98955729166666662</v>
      </c>
      <c r="I168" s="58">
        <v>49</v>
      </c>
      <c r="J168" s="58">
        <v>60</v>
      </c>
      <c r="K168" s="58">
        <v>26</v>
      </c>
      <c r="L168" s="58">
        <v>0</v>
      </c>
      <c r="M168" s="58">
        <v>90</v>
      </c>
      <c r="N168" s="58">
        <v>0</v>
      </c>
      <c r="O168" s="58">
        <v>22.095833333333331</v>
      </c>
      <c r="P168" s="127">
        <v>16.862500000000001</v>
      </c>
      <c r="Q168" s="127">
        <v>0</v>
      </c>
    </row>
    <row r="169" spans="1:17" x14ac:dyDescent="0.15">
      <c r="A169" s="51">
        <v>41803</v>
      </c>
      <c r="B169" s="49">
        <v>2.9706333986420002</v>
      </c>
      <c r="C169" s="49">
        <v>6.4744574072966667</v>
      </c>
      <c r="D169" s="49">
        <v>1.2187213943146666</v>
      </c>
      <c r="E169" s="49">
        <v>0</v>
      </c>
      <c r="F169" s="49">
        <v>0</v>
      </c>
      <c r="G169" s="49">
        <v>0</v>
      </c>
      <c r="H169" s="49">
        <v>0</v>
      </c>
      <c r="I169" s="58">
        <v>39</v>
      </c>
      <c r="J169" s="58">
        <v>85</v>
      </c>
      <c r="K169" s="58">
        <v>16</v>
      </c>
      <c r="L169" s="58">
        <v>0</v>
      </c>
      <c r="M169" s="58">
        <v>0</v>
      </c>
      <c r="N169" s="58">
        <v>0</v>
      </c>
      <c r="O169" s="58">
        <v>22.237500000000001</v>
      </c>
      <c r="P169" s="127">
        <v>18.5625</v>
      </c>
      <c r="Q169" s="127">
        <v>0</v>
      </c>
    </row>
    <row r="170" spans="1:17" x14ac:dyDescent="0.15">
      <c r="A170" s="51">
        <v>41804</v>
      </c>
      <c r="B170" s="49">
        <v>4.6826174247579999</v>
      </c>
      <c r="C170" s="49">
        <v>3.4543899035099996</v>
      </c>
      <c r="D170" s="49">
        <v>1.842341281872</v>
      </c>
      <c r="E170" s="49">
        <v>0</v>
      </c>
      <c r="F170" s="49">
        <v>13.81755961404</v>
      </c>
      <c r="G170" s="49">
        <v>0</v>
      </c>
      <c r="H170" s="49">
        <v>0.95838541666666632</v>
      </c>
      <c r="I170" s="58">
        <v>61</v>
      </c>
      <c r="J170" s="58">
        <v>45</v>
      </c>
      <c r="K170" s="58">
        <v>24</v>
      </c>
      <c r="L170" s="58">
        <v>0</v>
      </c>
      <c r="M170" s="58">
        <v>180</v>
      </c>
      <c r="N170" s="58">
        <v>0</v>
      </c>
      <c r="O170" s="58">
        <v>22.808333333333337</v>
      </c>
      <c r="P170" s="127">
        <v>20.137499999999999</v>
      </c>
      <c r="Q170" s="127">
        <v>0</v>
      </c>
    </row>
    <row r="171" spans="1:17" x14ac:dyDescent="0.15">
      <c r="A171" s="51">
        <v>41805</v>
      </c>
      <c r="B171" s="49">
        <v>3.0167440555980001</v>
      </c>
      <c r="C171" s="49">
        <v>6.5749549929700004</v>
      </c>
      <c r="D171" s="49">
        <v>1.2376385869120001</v>
      </c>
      <c r="E171" s="49">
        <v>0</v>
      </c>
      <c r="F171" s="49">
        <v>0</v>
      </c>
      <c r="G171" s="49">
        <v>0</v>
      </c>
      <c r="H171" s="49">
        <v>0</v>
      </c>
      <c r="I171" s="58">
        <v>39</v>
      </c>
      <c r="J171" s="58">
        <v>85</v>
      </c>
      <c r="K171" s="58">
        <v>16</v>
      </c>
      <c r="L171" s="58">
        <v>0</v>
      </c>
      <c r="M171" s="58">
        <v>0</v>
      </c>
      <c r="N171" s="58">
        <v>0</v>
      </c>
      <c r="O171" s="58">
        <v>23.041666666666671</v>
      </c>
      <c r="P171" s="127">
        <v>21.174999999999997</v>
      </c>
      <c r="Q171" s="127">
        <v>0</v>
      </c>
    </row>
    <row r="172" spans="1:17" x14ac:dyDescent="0.15">
      <c r="A172" s="51">
        <v>41806</v>
      </c>
      <c r="B172" s="49">
        <v>3.7925243922323331</v>
      </c>
      <c r="C172" s="49">
        <v>4.6439074190599996</v>
      </c>
      <c r="D172" s="49">
        <v>2.0123598815926664</v>
      </c>
      <c r="E172" s="49">
        <v>0</v>
      </c>
      <c r="F172" s="49">
        <v>6.9658611285899985</v>
      </c>
      <c r="G172" s="49">
        <v>0</v>
      </c>
      <c r="H172" s="49">
        <v>1.0785156249999996</v>
      </c>
      <c r="I172" s="58">
        <v>49</v>
      </c>
      <c r="J172" s="58">
        <v>60</v>
      </c>
      <c r="K172" s="58">
        <v>26</v>
      </c>
      <c r="L172" s="58">
        <v>0</v>
      </c>
      <c r="M172" s="58">
        <v>90</v>
      </c>
      <c r="N172" s="58">
        <v>0</v>
      </c>
      <c r="O172" s="58">
        <v>20.062500000000004</v>
      </c>
      <c r="P172" s="127">
        <v>19.375</v>
      </c>
      <c r="Q172" s="127">
        <v>0</v>
      </c>
    </row>
    <row r="173" spans="1:17" x14ac:dyDescent="0.15">
      <c r="A173" s="51">
        <v>41807</v>
      </c>
      <c r="B173" s="49">
        <v>4.7204904285933322</v>
      </c>
      <c r="C173" s="49">
        <v>3.4823290046999995</v>
      </c>
      <c r="D173" s="49">
        <v>1.8572421358399995</v>
      </c>
      <c r="E173" s="49">
        <v>0</v>
      </c>
      <c r="F173" s="49">
        <v>13.929316018799996</v>
      </c>
      <c r="G173" s="49">
        <v>0</v>
      </c>
      <c r="H173" s="49">
        <v>0.96695312499999975</v>
      </c>
      <c r="I173" s="58">
        <v>61</v>
      </c>
      <c r="J173" s="58">
        <v>45</v>
      </c>
      <c r="K173" s="58">
        <v>24</v>
      </c>
      <c r="L173" s="58">
        <v>0</v>
      </c>
      <c r="M173" s="58">
        <v>180</v>
      </c>
      <c r="N173" s="58">
        <v>0</v>
      </c>
      <c r="O173" s="58">
        <v>22.612500000000001</v>
      </c>
      <c r="P173" s="127">
        <v>21.712499999999999</v>
      </c>
      <c r="Q173" s="127">
        <v>0</v>
      </c>
    </row>
    <row r="174" spans="1:17" x14ac:dyDescent="0.15">
      <c r="A174" s="51">
        <v>41808</v>
      </c>
      <c r="B174" s="49">
        <v>5.9803102429979988</v>
      </c>
      <c r="C174" s="49">
        <v>8.0504176348049974</v>
      </c>
      <c r="D174" s="49">
        <v>2.4534606125119995</v>
      </c>
      <c r="E174" s="49">
        <v>0</v>
      </c>
      <c r="F174" s="49">
        <v>13.800715945379999</v>
      </c>
      <c r="G174" s="49">
        <v>0</v>
      </c>
      <c r="H174" s="49">
        <v>0.91591145833333298</v>
      </c>
      <c r="I174" s="58">
        <v>78</v>
      </c>
      <c r="J174" s="58">
        <v>105</v>
      </c>
      <c r="K174" s="58">
        <v>32</v>
      </c>
      <c r="L174" s="58">
        <v>0</v>
      </c>
      <c r="M174" s="58">
        <v>180</v>
      </c>
      <c r="N174" s="58">
        <v>0</v>
      </c>
      <c r="O174" s="58">
        <v>23.779166666666669</v>
      </c>
      <c r="P174" s="127">
        <v>20.787500000000001</v>
      </c>
      <c r="Q174" s="127">
        <v>0</v>
      </c>
    </row>
    <row r="175" spans="1:17" x14ac:dyDescent="0.15">
      <c r="A175" s="51">
        <v>41809</v>
      </c>
      <c r="B175" s="49">
        <v>3.708534790111667</v>
      </c>
      <c r="C175" s="49">
        <v>4.5410630083000001</v>
      </c>
      <c r="D175" s="49">
        <v>1.9677939702633334</v>
      </c>
      <c r="E175" s="49">
        <v>0</v>
      </c>
      <c r="F175" s="49">
        <v>6.8115945124500001</v>
      </c>
      <c r="G175" s="49">
        <v>0</v>
      </c>
      <c r="H175" s="49">
        <v>0.86268229166666677</v>
      </c>
      <c r="I175" s="58">
        <v>49</v>
      </c>
      <c r="J175" s="58">
        <v>60</v>
      </c>
      <c r="K175" s="58">
        <v>26</v>
      </c>
      <c r="L175" s="58">
        <v>0</v>
      </c>
      <c r="M175" s="58">
        <v>90</v>
      </c>
      <c r="N175" s="58">
        <v>0</v>
      </c>
      <c r="O175" s="58">
        <v>24.995833333333326</v>
      </c>
      <c r="P175" s="127">
        <v>21.237500000000001</v>
      </c>
      <c r="Q175" s="127">
        <v>0</v>
      </c>
    </row>
    <row r="176" spans="1:17" x14ac:dyDescent="0.15">
      <c r="A176" s="51">
        <v>41810</v>
      </c>
      <c r="B176" s="49">
        <v>2.9368613973789994</v>
      </c>
      <c r="C176" s="49">
        <v>6.4008517635183324</v>
      </c>
      <c r="D176" s="49">
        <v>1.2048662143093332</v>
      </c>
      <c r="E176" s="49">
        <v>0</v>
      </c>
      <c r="F176" s="49">
        <v>0</v>
      </c>
      <c r="G176" s="49">
        <v>0</v>
      </c>
      <c r="H176" s="49">
        <v>0</v>
      </c>
      <c r="I176" s="58">
        <v>39</v>
      </c>
      <c r="J176" s="58">
        <v>85</v>
      </c>
      <c r="K176" s="58">
        <v>16</v>
      </c>
      <c r="L176" s="58">
        <v>0</v>
      </c>
      <c r="M176" s="58">
        <v>0</v>
      </c>
      <c r="N176" s="58">
        <v>0</v>
      </c>
      <c r="O176" s="58">
        <v>24.770833333333332</v>
      </c>
      <c r="P176" s="127">
        <v>21.212499999999999</v>
      </c>
      <c r="Q176" s="127">
        <v>0</v>
      </c>
    </row>
    <row r="177" spans="1:17" x14ac:dyDescent="0.15">
      <c r="A177" s="51">
        <v>41811</v>
      </c>
      <c r="B177" s="49">
        <v>3.6767293688579992</v>
      </c>
      <c r="C177" s="49">
        <v>4.5021175945199996</v>
      </c>
      <c r="D177" s="49">
        <v>1.9509176242919997</v>
      </c>
      <c r="E177" s="49">
        <v>0</v>
      </c>
      <c r="F177" s="49">
        <v>6.7531763917799994</v>
      </c>
      <c r="G177" s="49">
        <v>0</v>
      </c>
      <c r="H177" s="49">
        <v>0.99028645833333329</v>
      </c>
      <c r="I177" s="58">
        <v>49</v>
      </c>
      <c r="J177" s="58">
        <v>60</v>
      </c>
      <c r="K177" s="58">
        <v>26</v>
      </c>
      <c r="L177" s="58">
        <v>0</v>
      </c>
      <c r="M177" s="58">
        <v>90</v>
      </c>
      <c r="N177" s="58">
        <v>0</v>
      </c>
      <c r="O177" s="58">
        <v>22.079166666666662</v>
      </c>
      <c r="P177" s="127">
        <v>22.575000000000003</v>
      </c>
      <c r="Q177" s="127">
        <v>0</v>
      </c>
    </row>
    <row r="178" spans="1:17" x14ac:dyDescent="0.15">
      <c r="A178" s="51">
        <v>41812</v>
      </c>
      <c r="B178" s="49">
        <v>3.7062785702973331</v>
      </c>
      <c r="C178" s="49">
        <v>4.5383002901599996</v>
      </c>
      <c r="D178" s="49">
        <v>1.9665967924026664</v>
      </c>
      <c r="E178" s="49">
        <v>0</v>
      </c>
      <c r="F178" s="49">
        <v>6.8074504352399989</v>
      </c>
      <c r="G178" s="49">
        <v>0</v>
      </c>
      <c r="H178" s="49">
        <v>0.97041666666666637</v>
      </c>
      <c r="I178" s="58">
        <v>49</v>
      </c>
      <c r="J178" s="58">
        <v>60</v>
      </c>
      <c r="K178" s="58">
        <v>26</v>
      </c>
      <c r="L178" s="58">
        <v>0</v>
      </c>
      <c r="M178" s="58">
        <v>90</v>
      </c>
      <c r="N178" s="58">
        <v>0</v>
      </c>
      <c r="O178" s="58">
        <v>22.533333333333335</v>
      </c>
      <c r="P178" s="127">
        <v>19.799999999999997</v>
      </c>
      <c r="Q178" s="127">
        <v>0</v>
      </c>
    </row>
    <row r="179" spans="1:17" x14ac:dyDescent="0.15">
      <c r="A179" s="51">
        <v>41813</v>
      </c>
      <c r="B179" s="49">
        <v>3.6986365354423336</v>
      </c>
      <c r="C179" s="49">
        <v>4.5289426964599997</v>
      </c>
      <c r="D179" s="49">
        <v>1.9625418351326664</v>
      </c>
      <c r="E179" s="49">
        <v>0</v>
      </c>
      <c r="F179" s="49">
        <v>6.7934140446899995</v>
      </c>
      <c r="G179" s="49">
        <v>0</v>
      </c>
      <c r="H179" s="49">
        <v>1.018723958333333</v>
      </c>
      <c r="I179" s="58">
        <v>49</v>
      </c>
      <c r="J179" s="58">
        <v>60</v>
      </c>
      <c r="K179" s="58">
        <v>26</v>
      </c>
      <c r="L179" s="58">
        <v>0</v>
      </c>
      <c r="M179" s="58">
        <v>90</v>
      </c>
      <c r="N179" s="58">
        <v>0</v>
      </c>
      <c r="O179" s="58">
        <v>21.429166666666671</v>
      </c>
      <c r="P179" s="127">
        <v>20.924999999999997</v>
      </c>
      <c r="Q179" s="127">
        <v>0</v>
      </c>
    </row>
    <row r="180" spans="1:17" x14ac:dyDescent="0.15">
      <c r="A180" s="51">
        <v>41814</v>
      </c>
      <c r="B180" s="49">
        <v>4.6220024975670002</v>
      </c>
      <c r="C180" s="49">
        <v>3.4096739736149999</v>
      </c>
      <c r="D180" s="49">
        <v>1.8184927859280002</v>
      </c>
      <c r="E180" s="49">
        <v>0</v>
      </c>
      <c r="F180" s="49">
        <v>13.63869589446</v>
      </c>
      <c r="G180" s="49">
        <v>0</v>
      </c>
      <c r="H180" s="49">
        <v>0.92666666666666675</v>
      </c>
      <c r="I180" s="58">
        <v>61</v>
      </c>
      <c r="J180" s="58">
        <v>45</v>
      </c>
      <c r="K180" s="58">
        <v>24</v>
      </c>
      <c r="L180" s="58">
        <v>0</v>
      </c>
      <c r="M180" s="58">
        <v>180</v>
      </c>
      <c r="N180" s="58">
        <v>0</v>
      </c>
      <c r="O180" s="58">
        <v>23.533333333333328</v>
      </c>
      <c r="P180" s="127">
        <v>21.95</v>
      </c>
      <c r="Q180" s="127">
        <v>0</v>
      </c>
    </row>
    <row r="181" spans="1:17" x14ac:dyDescent="0.15">
      <c r="A181" s="51">
        <v>41815</v>
      </c>
      <c r="B181" s="49">
        <v>1.7367779531830001</v>
      </c>
      <c r="C181" s="49">
        <v>1.51024169842</v>
      </c>
      <c r="D181" s="49">
        <v>0.90614501905200007</v>
      </c>
      <c r="E181" s="49">
        <v>0</v>
      </c>
      <c r="F181" s="49">
        <v>0</v>
      </c>
      <c r="G181" s="49">
        <v>0</v>
      </c>
      <c r="H181" s="49">
        <v>0</v>
      </c>
      <c r="I181" s="58">
        <v>23</v>
      </c>
      <c r="J181" s="58">
        <v>20</v>
      </c>
      <c r="K181" s="58">
        <v>12</v>
      </c>
      <c r="L181" s="58">
        <v>0</v>
      </c>
      <c r="M181" s="58">
        <v>0</v>
      </c>
      <c r="N181" s="58">
        <v>0</v>
      </c>
      <c r="O181" s="58">
        <v>23.516666666666666</v>
      </c>
      <c r="P181" s="127">
        <v>21.475000000000001</v>
      </c>
      <c r="Q181" s="127">
        <v>0</v>
      </c>
    </row>
    <row r="182" spans="1:17" x14ac:dyDescent="0.15">
      <c r="A182" s="51">
        <v>41816</v>
      </c>
      <c r="B182" s="49">
        <v>3.6917950947150002</v>
      </c>
      <c r="C182" s="49">
        <v>4.5205654221000007</v>
      </c>
      <c r="D182" s="49">
        <v>1.9589116829100002</v>
      </c>
      <c r="E182" s="49">
        <v>0</v>
      </c>
      <c r="F182" s="49">
        <v>6.7808481331500001</v>
      </c>
      <c r="G182" s="49">
        <v>0</v>
      </c>
      <c r="H182" s="49">
        <v>0.86468750000000005</v>
      </c>
      <c r="I182" s="58">
        <v>49</v>
      </c>
      <c r="J182" s="58">
        <v>60</v>
      </c>
      <c r="K182" s="58">
        <v>26</v>
      </c>
      <c r="L182" s="58">
        <v>0</v>
      </c>
      <c r="M182" s="58">
        <v>90</v>
      </c>
      <c r="N182" s="58">
        <v>0</v>
      </c>
      <c r="O182" s="58">
        <v>25.608333333333331</v>
      </c>
      <c r="P182" s="127">
        <v>23.487500000000001</v>
      </c>
      <c r="Q182" s="127">
        <v>0</v>
      </c>
    </row>
    <row r="183" spans="1:17" x14ac:dyDescent="0.15">
      <c r="A183" s="51">
        <v>41817</v>
      </c>
      <c r="B183" s="49">
        <v>2.8612654082739999</v>
      </c>
      <c r="C183" s="49">
        <v>6.2360912744433339</v>
      </c>
      <c r="D183" s="49">
        <v>1.1738524751893333</v>
      </c>
      <c r="E183" s="49">
        <v>0</v>
      </c>
      <c r="F183" s="49">
        <v>0</v>
      </c>
      <c r="G183" s="49">
        <v>0</v>
      </c>
      <c r="H183" s="49">
        <v>0</v>
      </c>
      <c r="I183" s="58">
        <v>39</v>
      </c>
      <c r="J183" s="58">
        <v>85</v>
      </c>
      <c r="K183" s="58">
        <v>16</v>
      </c>
      <c r="L183" s="58">
        <v>0</v>
      </c>
      <c r="M183" s="58">
        <v>0</v>
      </c>
      <c r="N183" s="58">
        <v>0</v>
      </c>
      <c r="O183" s="58">
        <v>24.016666666666666</v>
      </c>
      <c r="P183" s="127">
        <v>19.625</v>
      </c>
      <c r="Q183" s="127">
        <v>0</v>
      </c>
    </row>
    <row r="184" spans="1:17" x14ac:dyDescent="0.15">
      <c r="A184" s="51">
        <v>41818</v>
      </c>
      <c r="B184" s="49">
        <v>4.4447785848830001</v>
      </c>
      <c r="C184" s="49">
        <v>3.2789350216350002</v>
      </c>
      <c r="D184" s="49">
        <v>1.748765344872</v>
      </c>
      <c r="E184" s="49">
        <v>0</v>
      </c>
      <c r="F184" s="49">
        <v>13.115740086540002</v>
      </c>
      <c r="G184" s="49">
        <v>0</v>
      </c>
      <c r="H184" s="49">
        <v>0.95874999999999977</v>
      </c>
      <c r="I184" s="58">
        <v>61</v>
      </c>
      <c r="J184" s="58">
        <v>45</v>
      </c>
      <c r="K184" s="58">
        <v>24</v>
      </c>
      <c r="L184" s="58">
        <v>0</v>
      </c>
      <c r="M184" s="58">
        <v>180</v>
      </c>
      <c r="N184" s="58">
        <v>0</v>
      </c>
      <c r="O184" s="58">
        <v>22.8</v>
      </c>
      <c r="P184" s="127">
        <v>21.662500000000005</v>
      </c>
      <c r="Q184" s="127">
        <v>0</v>
      </c>
    </row>
    <row r="185" spans="1:17" x14ac:dyDescent="0.15">
      <c r="A185" s="51">
        <v>41819</v>
      </c>
      <c r="B185" s="49">
        <v>2.8553567562520006</v>
      </c>
      <c r="C185" s="49">
        <v>6.2232134431133339</v>
      </c>
      <c r="D185" s="49">
        <v>1.1714284128213335</v>
      </c>
      <c r="E185" s="49">
        <v>0</v>
      </c>
      <c r="F185" s="49">
        <v>0</v>
      </c>
      <c r="G185" s="49">
        <v>0</v>
      </c>
      <c r="H185" s="49">
        <v>0</v>
      </c>
      <c r="I185" s="58">
        <v>39</v>
      </c>
      <c r="J185" s="58">
        <v>85</v>
      </c>
      <c r="K185" s="58">
        <v>16</v>
      </c>
      <c r="L185" s="58">
        <v>0</v>
      </c>
      <c r="M185" s="58">
        <v>0</v>
      </c>
      <c r="N185" s="58">
        <v>0</v>
      </c>
      <c r="O185" s="58">
        <v>24.183333333333334</v>
      </c>
      <c r="P185" s="127">
        <v>23.074999999999999</v>
      </c>
      <c r="Q185" s="127">
        <v>0</v>
      </c>
    </row>
    <row r="186" spans="1:17" x14ac:dyDescent="0.15">
      <c r="A186" s="51">
        <v>41820</v>
      </c>
      <c r="B186" s="49">
        <v>3.6016918647103333</v>
      </c>
      <c r="C186" s="49">
        <v>4.4102349363799993</v>
      </c>
      <c r="D186" s="49">
        <v>1.9111018057646663</v>
      </c>
      <c r="E186" s="49">
        <v>0</v>
      </c>
      <c r="F186" s="49">
        <v>6.6153524045699994</v>
      </c>
      <c r="G186" s="49">
        <v>0</v>
      </c>
      <c r="H186" s="49">
        <v>0.85593750000000002</v>
      </c>
      <c r="I186" s="58">
        <v>49</v>
      </c>
      <c r="J186" s="58">
        <v>60</v>
      </c>
      <c r="K186" s="58">
        <v>26</v>
      </c>
      <c r="L186" s="58">
        <v>0</v>
      </c>
      <c r="M186" s="58">
        <v>90</v>
      </c>
      <c r="N186" s="58">
        <v>0</v>
      </c>
      <c r="O186" s="58">
        <v>25.841666666666669</v>
      </c>
      <c r="P186" s="127">
        <v>23.262499999999999</v>
      </c>
      <c r="Q186" s="127">
        <v>0</v>
      </c>
    </row>
    <row r="187" spans="1:17" x14ac:dyDescent="0.15">
      <c r="A187" s="51">
        <v>41821</v>
      </c>
      <c r="B187" s="49">
        <v>4.4604532969966666</v>
      </c>
      <c r="C187" s="49">
        <v>3.29049833385</v>
      </c>
      <c r="D187" s="49">
        <v>1.7549324447199999</v>
      </c>
      <c r="E187" s="49">
        <v>0</v>
      </c>
      <c r="F187" s="49">
        <v>13.1619933354</v>
      </c>
      <c r="G187" s="49">
        <v>0</v>
      </c>
      <c r="H187" s="49">
        <v>0.93067708333333321</v>
      </c>
      <c r="I187" s="58">
        <v>61</v>
      </c>
      <c r="J187" s="58">
        <v>45</v>
      </c>
      <c r="K187" s="58">
        <v>24</v>
      </c>
      <c r="L187" s="58">
        <v>0</v>
      </c>
      <c r="M187" s="58">
        <v>180</v>
      </c>
      <c r="N187" s="58">
        <v>0</v>
      </c>
      <c r="O187" s="58">
        <v>23.441666666666666</v>
      </c>
      <c r="P187" s="127">
        <v>22.875</v>
      </c>
      <c r="Q187" s="127">
        <v>0</v>
      </c>
    </row>
    <row r="188" spans="1:17" x14ac:dyDescent="0.15">
      <c r="A188" s="51">
        <v>41822</v>
      </c>
      <c r="B188" s="49">
        <v>5.6656455588460002</v>
      </c>
      <c r="C188" s="49">
        <v>7.6268305599850006</v>
      </c>
      <c r="D188" s="49">
        <v>2.3243674087573334</v>
      </c>
      <c r="E188" s="49">
        <v>0</v>
      </c>
      <c r="F188" s="49">
        <v>13.07456667426</v>
      </c>
      <c r="G188" s="49">
        <v>0</v>
      </c>
      <c r="H188" s="49">
        <v>0.88312500000000016</v>
      </c>
      <c r="I188" s="58">
        <v>78</v>
      </c>
      <c r="J188" s="58">
        <v>105</v>
      </c>
      <c r="K188" s="58">
        <v>32</v>
      </c>
      <c r="L188" s="58">
        <v>0</v>
      </c>
      <c r="M188" s="58">
        <v>180</v>
      </c>
      <c r="N188" s="58">
        <v>0</v>
      </c>
      <c r="O188" s="58">
        <v>25.116666666666664</v>
      </c>
      <c r="P188" s="127">
        <v>22.700000000000003</v>
      </c>
      <c r="Q188" s="127">
        <v>0</v>
      </c>
    </row>
    <row r="189" spans="1:17" x14ac:dyDescent="0.15">
      <c r="A189" s="51">
        <v>41823</v>
      </c>
      <c r="B189" s="49">
        <v>3.5140631983729995</v>
      </c>
      <c r="C189" s="49">
        <v>4.3029345286199998</v>
      </c>
      <c r="D189" s="49">
        <v>1.8646049624019998</v>
      </c>
      <c r="E189" s="49">
        <v>0</v>
      </c>
      <c r="F189" s="49">
        <v>6.4544017929299997</v>
      </c>
      <c r="G189" s="49">
        <v>0</v>
      </c>
      <c r="H189" s="49">
        <v>0.87763020833333327</v>
      </c>
      <c r="I189" s="58">
        <v>49</v>
      </c>
      <c r="J189" s="58">
        <v>60</v>
      </c>
      <c r="K189" s="58">
        <v>26</v>
      </c>
      <c r="L189" s="58">
        <v>0</v>
      </c>
      <c r="M189" s="58">
        <v>90</v>
      </c>
      <c r="N189" s="58">
        <v>0</v>
      </c>
      <c r="O189" s="58">
        <v>24.654166666666665</v>
      </c>
      <c r="P189" s="127">
        <v>22</v>
      </c>
      <c r="Q189" s="127">
        <v>0</v>
      </c>
    </row>
    <row r="190" spans="1:17" x14ac:dyDescent="0.15">
      <c r="A190" s="51">
        <v>41824</v>
      </c>
      <c r="B190" s="49">
        <v>2.7520712017889997</v>
      </c>
      <c r="C190" s="49">
        <v>5.9981039013349999</v>
      </c>
      <c r="D190" s="49">
        <v>1.129054852016</v>
      </c>
      <c r="E190" s="49">
        <v>0</v>
      </c>
      <c r="F190" s="49">
        <v>0</v>
      </c>
      <c r="G190" s="49">
        <v>0</v>
      </c>
      <c r="H190" s="49">
        <v>0</v>
      </c>
      <c r="I190" s="58">
        <v>39</v>
      </c>
      <c r="J190" s="58">
        <v>85</v>
      </c>
      <c r="K190" s="58">
        <v>16</v>
      </c>
      <c r="L190" s="58">
        <v>0</v>
      </c>
      <c r="M190" s="58">
        <v>0</v>
      </c>
      <c r="N190" s="58">
        <v>0</v>
      </c>
      <c r="O190" s="58">
        <v>22.562500000000004</v>
      </c>
      <c r="P190" s="127">
        <v>21.962500000000002</v>
      </c>
      <c r="Q190" s="127">
        <v>0</v>
      </c>
    </row>
    <row r="191" spans="1:17" x14ac:dyDescent="0.15">
      <c r="A191" s="51">
        <v>41825</v>
      </c>
      <c r="B191" s="49">
        <v>3.4746885235486662</v>
      </c>
      <c r="C191" s="49">
        <v>4.2547206410800005</v>
      </c>
      <c r="D191" s="49">
        <v>1.8437122778013331</v>
      </c>
      <c r="E191" s="49">
        <v>0</v>
      </c>
      <c r="F191" s="49">
        <v>6.3820809616199998</v>
      </c>
      <c r="G191" s="49">
        <v>0</v>
      </c>
      <c r="H191" s="49">
        <v>0.91882812500000011</v>
      </c>
      <c r="I191" s="58">
        <v>49</v>
      </c>
      <c r="J191" s="58">
        <v>60</v>
      </c>
      <c r="K191" s="58">
        <v>26</v>
      </c>
      <c r="L191" s="58">
        <v>0</v>
      </c>
      <c r="M191" s="58">
        <v>90</v>
      </c>
      <c r="N191" s="58">
        <v>0</v>
      </c>
      <c r="O191" s="58">
        <v>23.712499999999995</v>
      </c>
      <c r="P191" s="127">
        <v>22.4375</v>
      </c>
      <c r="Q191" s="127">
        <v>0</v>
      </c>
    </row>
    <row r="192" spans="1:17" x14ac:dyDescent="0.15">
      <c r="A192" s="51">
        <v>41826</v>
      </c>
      <c r="B192" s="49">
        <v>3.4712678031849995</v>
      </c>
      <c r="C192" s="49">
        <v>4.2505320039000001</v>
      </c>
      <c r="D192" s="49">
        <v>1.8418972016899997</v>
      </c>
      <c r="E192" s="49">
        <v>0</v>
      </c>
      <c r="F192" s="49">
        <v>6.3757980058499992</v>
      </c>
      <c r="G192" s="49">
        <v>0</v>
      </c>
      <c r="H192" s="49">
        <v>0.88703125000000005</v>
      </c>
      <c r="I192" s="58">
        <v>49</v>
      </c>
      <c r="J192" s="58">
        <v>60</v>
      </c>
      <c r="K192" s="58">
        <v>26</v>
      </c>
      <c r="L192" s="58">
        <v>0</v>
      </c>
      <c r="M192" s="58">
        <v>90</v>
      </c>
      <c r="N192" s="58">
        <v>0</v>
      </c>
      <c r="O192" s="58">
        <v>25.012499999999999</v>
      </c>
      <c r="P192" s="127">
        <v>20.912499999999998</v>
      </c>
      <c r="Q192" s="127">
        <v>0</v>
      </c>
    </row>
    <row r="193" spans="1:17" x14ac:dyDescent="0.15">
      <c r="A193" s="51">
        <v>41827</v>
      </c>
      <c r="B193" s="49">
        <v>3.4816755268446675</v>
      </c>
      <c r="C193" s="49">
        <v>4.2632761553200007</v>
      </c>
      <c r="D193" s="49">
        <v>1.8474196673053336</v>
      </c>
      <c r="E193" s="49">
        <v>0</v>
      </c>
      <c r="F193" s="49">
        <v>6.3949142329800006</v>
      </c>
      <c r="G193" s="49">
        <v>0</v>
      </c>
      <c r="H193" s="49">
        <v>0.88703125000000005</v>
      </c>
      <c r="I193" s="58">
        <v>49</v>
      </c>
      <c r="J193" s="58">
        <v>60</v>
      </c>
      <c r="K193" s="58">
        <v>26</v>
      </c>
      <c r="L193" s="58">
        <v>0</v>
      </c>
      <c r="M193" s="58">
        <v>90</v>
      </c>
      <c r="N193" s="58">
        <v>0</v>
      </c>
      <c r="O193" s="58">
        <v>25.012499999999999</v>
      </c>
      <c r="P193" s="127">
        <v>22.287500000000001</v>
      </c>
      <c r="Q193" s="127">
        <v>0</v>
      </c>
    </row>
    <row r="194" spans="1:17" x14ac:dyDescent="0.15">
      <c r="A194" s="51">
        <v>41828</v>
      </c>
      <c r="B194" s="49">
        <v>4.3126760978210017</v>
      </c>
      <c r="C194" s="49">
        <v>3.181482367245001</v>
      </c>
      <c r="D194" s="49">
        <v>1.6967905958640006</v>
      </c>
      <c r="E194" s="49">
        <v>0</v>
      </c>
      <c r="F194" s="49">
        <v>12.725929468980002</v>
      </c>
      <c r="G194" s="49">
        <v>0</v>
      </c>
      <c r="H194" s="49">
        <v>0.82390625000000006</v>
      </c>
      <c r="I194" s="58">
        <v>61</v>
      </c>
      <c r="J194" s="58">
        <v>45</v>
      </c>
      <c r="K194" s="58">
        <v>24</v>
      </c>
      <c r="L194" s="58">
        <v>0</v>
      </c>
      <c r="M194" s="58">
        <v>180</v>
      </c>
      <c r="N194" s="58">
        <v>0</v>
      </c>
      <c r="O194" s="58">
        <v>26.695833333333329</v>
      </c>
      <c r="P194" s="127">
        <v>26.087499999999999</v>
      </c>
      <c r="Q194" s="127">
        <v>0</v>
      </c>
    </row>
    <row r="195" spans="1:17" x14ac:dyDescent="0.15">
      <c r="A195" s="51">
        <v>41829</v>
      </c>
      <c r="B195" s="49">
        <v>1.5941489158746671</v>
      </c>
      <c r="C195" s="49">
        <v>1.386216448586667</v>
      </c>
      <c r="D195" s="49">
        <v>0.83172986915200009</v>
      </c>
      <c r="E195" s="49">
        <v>0</v>
      </c>
      <c r="F195" s="49">
        <v>0</v>
      </c>
      <c r="G195" s="49">
        <v>0</v>
      </c>
      <c r="H195" s="49">
        <v>0</v>
      </c>
      <c r="I195" s="58">
        <v>23</v>
      </c>
      <c r="J195" s="58">
        <v>20</v>
      </c>
      <c r="K195" s="58">
        <v>12</v>
      </c>
      <c r="L195" s="58">
        <v>0</v>
      </c>
      <c r="M195" s="58">
        <v>0</v>
      </c>
      <c r="N195" s="58">
        <v>0</v>
      </c>
      <c r="O195" s="58">
        <v>25.154166666666658</v>
      </c>
      <c r="P195" s="127">
        <v>22.374999999999996</v>
      </c>
      <c r="Q195" s="127">
        <v>0</v>
      </c>
    </row>
    <row r="196" spans="1:17" x14ac:dyDescent="0.15">
      <c r="A196" s="51">
        <v>41830</v>
      </c>
      <c r="B196" s="49">
        <v>3.3792722597876677</v>
      </c>
      <c r="C196" s="49">
        <v>4.1378843997400008</v>
      </c>
      <c r="D196" s="49">
        <v>1.793083239887334</v>
      </c>
      <c r="E196" s="49">
        <v>0</v>
      </c>
      <c r="F196" s="49">
        <v>6.2068265996100012</v>
      </c>
      <c r="G196" s="49">
        <v>0</v>
      </c>
      <c r="H196" s="49">
        <v>0.78515625000000022</v>
      </c>
      <c r="I196" s="58">
        <v>49</v>
      </c>
      <c r="J196" s="58">
        <v>60</v>
      </c>
      <c r="K196" s="58">
        <v>26</v>
      </c>
      <c r="L196" s="58">
        <v>0</v>
      </c>
      <c r="M196" s="58">
        <v>90</v>
      </c>
      <c r="N196" s="58">
        <v>0</v>
      </c>
      <c r="O196" s="58">
        <v>27.729166666666661</v>
      </c>
      <c r="P196" s="127">
        <v>23.625000000000004</v>
      </c>
      <c r="Q196" s="127">
        <v>0</v>
      </c>
    </row>
    <row r="197" spans="1:17" x14ac:dyDescent="0.15">
      <c r="A197" s="51">
        <v>41831</v>
      </c>
      <c r="B197" s="49">
        <v>2.6633834934980012</v>
      </c>
      <c r="C197" s="49">
        <v>5.8048101781366679</v>
      </c>
      <c r="D197" s="49">
        <v>1.0926701511786672</v>
      </c>
      <c r="E197" s="49">
        <v>0</v>
      </c>
      <c r="F197" s="49">
        <v>0</v>
      </c>
      <c r="G197" s="49">
        <v>0</v>
      </c>
      <c r="H197" s="49">
        <v>0</v>
      </c>
      <c r="I197" s="58">
        <v>39</v>
      </c>
      <c r="J197" s="58">
        <v>85</v>
      </c>
      <c r="K197" s="58">
        <v>16</v>
      </c>
      <c r="L197" s="58">
        <v>0</v>
      </c>
      <c r="M197" s="58">
        <v>0</v>
      </c>
      <c r="N197" s="58">
        <v>0</v>
      </c>
      <c r="O197" s="58">
        <v>28.570833333333329</v>
      </c>
      <c r="P197" s="127">
        <v>24.475000000000001</v>
      </c>
      <c r="Q197" s="127">
        <v>0</v>
      </c>
    </row>
    <row r="198" spans="1:17" x14ac:dyDescent="0.15">
      <c r="A198" s="51">
        <v>41832</v>
      </c>
      <c r="B198" s="49">
        <v>4.0542698611263344</v>
      </c>
      <c r="C198" s="49">
        <v>2.9908548155850005</v>
      </c>
      <c r="D198" s="49">
        <v>1.5951225683120003</v>
      </c>
      <c r="E198" s="49">
        <v>0</v>
      </c>
      <c r="F198" s="49">
        <v>11.963419262340004</v>
      </c>
      <c r="G198" s="49">
        <v>0</v>
      </c>
      <c r="H198" s="49">
        <v>0.75921875000000039</v>
      </c>
      <c r="I198" s="58">
        <v>61</v>
      </c>
      <c r="J198" s="58">
        <v>45</v>
      </c>
      <c r="K198" s="58">
        <v>24</v>
      </c>
      <c r="L198" s="58">
        <v>0</v>
      </c>
      <c r="M198" s="58">
        <v>180</v>
      </c>
      <c r="N198" s="58">
        <v>0</v>
      </c>
      <c r="O198" s="58">
        <v>28.420833333333324</v>
      </c>
      <c r="P198" s="127">
        <v>25.599999999999998</v>
      </c>
      <c r="Q198" s="127">
        <v>0</v>
      </c>
    </row>
    <row r="199" spans="1:17" x14ac:dyDescent="0.15">
      <c r="A199" s="51">
        <v>41833</v>
      </c>
      <c r="B199" s="49">
        <v>2.5461373004340002</v>
      </c>
      <c r="C199" s="49">
        <v>5.5492736035100005</v>
      </c>
      <c r="D199" s="49">
        <v>1.0445691488960001</v>
      </c>
      <c r="E199" s="49">
        <v>0</v>
      </c>
      <c r="F199" s="49">
        <v>0</v>
      </c>
      <c r="G199" s="49">
        <v>0</v>
      </c>
      <c r="H199" s="49">
        <v>0</v>
      </c>
      <c r="I199" s="58">
        <v>39</v>
      </c>
      <c r="J199" s="58">
        <v>85</v>
      </c>
      <c r="K199" s="58">
        <v>16</v>
      </c>
      <c r="L199" s="58">
        <v>0</v>
      </c>
      <c r="M199" s="58">
        <v>0</v>
      </c>
      <c r="N199" s="58">
        <v>0</v>
      </c>
      <c r="O199" s="58">
        <v>27.133333333333329</v>
      </c>
      <c r="P199" s="127">
        <v>24.487500000000001</v>
      </c>
      <c r="Q199" s="127">
        <v>0</v>
      </c>
    </row>
    <row r="200" spans="1:17" x14ac:dyDescent="0.15">
      <c r="A200" s="51">
        <v>41834</v>
      </c>
      <c r="B200" s="49">
        <v>3.1556881543156683</v>
      </c>
      <c r="C200" s="49">
        <v>3.8641079440600024</v>
      </c>
      <c r="D200" s="49">
        <v>1.6744467757593342</v>
      </c>
      <c r="E200" s="49">
        <v>0</v>
      </c>
      <c r="F200" s="49">
        <v>5.7961619160900035</v>
      </c>
      <c r="G200" s="49">
        <v>0</v>
      </c>
      <c r="H200" s="49">
        <v>0.82796874999999981</v>
      </c>
      <c r="I200" s="58">
        <v>49</v>
      </c>
      <c r="J200" s="58">
        <v>60</v>
      </c>
      <c r="K200" s="58">
        <v>26</v>
      </c>
      <c r="L200" s="58">
        <v>0</v>
      </c>
      <c r="M200" s="58">
        <v>90</v>
      </c>
      <c r="N200" s="58">
        <v>0</v>
      </c>
      <c r="O200" s="58">
        <v>26.587500000000006</v>
      </c>
      <c r="P200" s="127">
        <v>24.175000000000001</v>
      </c>
      <c r="Q200" s="127">
        <v>0</v>
      </c>
    </row>
    <row r="201" spans="1:17" x14ac:dyDescent="0.15">
      <c r="A201" s="51">
        <v>41835</v>
      </c>
      <c r="B201" s="49">
        <v>3.8409850500536686</v>
      </c>
      <c r="C201" s="49">
        <v>2.8335135615150016</v>
      </c>
      <c r="D201" s="49">
        <v>1.5112072328080008</v>
      </c>
      <c r="E201" s="49">
        <v>0</v>
      </c>
      <c r="F201" s="49">
        <v>11.334054246060006</v>
      </c>
      <c r="G201" s="49">
        <v>0</v>
      </c>
      <c r="H201" s="49">
        <v>0.87015624999999974</v>
      </c>
      <c r="I201" s="58">
        <v>61</v>
      </c>
      <c r="J201" s="58">
        <v>45</v>
      </c>
      <c r="K201" s="58">
        <v>24</v>
      </c>
      <c r="L201" s="58">
        <v>0</v>
      </c>
      <c r="M201" s="58">
        <v>180</v>
      </c>
      <c r="N201" s="58">
        <v>0</v>
      </c>
      <c r="O201" s="58">
        <v>25.462500000000006</v>
      </c>
      <c r="P201" s="127">
        <v>23.512499999999999</v>
      </c>
      <c r="Q201" s="127">
        <v>0</v>
      </c>
    </row>
    <row r="202" spans="1:17" x14ac:dyDescent="0.15">
      <c r="A202" s="51">
        <v>41836</v>
      </c>
      <c r="B202" s="49">
        <v>4.8627640193860016</v>
      </c>
      <c r="C202" s="49">
        <v>6.5460284876350023</v>
      </c>
      <c r="D202" s="49">
        <v>1.9949801105173339</v>
      </c>
      <c r="E202" s="49">
        <v>0</v>
      </c>
      <c r="F202" s="49">
        <v>11.221763121660004</v>
      </c>
      <c r="G202" s="49">
        <v>0</v>
      </c>
      <c r="H202" s="49">
        <v>0.85406250000000017</v>
      </c>
      <c r="I202" s="58">
        <v>78</v>
      </c>
      <c r="J202" s="58">
        <v>105</v>
      </c>
      <c r="K202" s="58">
        <v>32</v>
      </c>
      <c r="L202" s="58">
        <v>0</v>
      </c>
      <c r="M202" s="58">
        <v>180</v>
      </c>
      <c r="N202" s="58">
        <v>0</v>
      </c>
      <c r="O202" s="58">
        <v>25.891666666666662</v>
      </c>
      <c r="P202" s="127">
        <v>23.837500000000002</v>
      </c>
      <c r="Q202" s="127">
        <v>0</v>
      </c>
    </row>
    <row r="203" spans="1:17" x14ac:dyDescent="0.15">
      <c r="A203" s="51">
        <v>41837</v>
      </c>
      <c r="B203" s="49">
        <v>3.0394564432353341</v>
      </c>
      <c r="C203" s="49">
        <v>3.721783399880001</v>
      </c>
      <c r="D203" s="49">
        <v>1.6127728066146672</v>
      </c>
      <c r="E203" s="49">
        <v>0</v>
      </c>
      <c r="F203" s="49">
        <v>5.5826750998200012</v>
      </c>
      <c r="G203" s="49">
        <v>0</v>
      </c>
      <c r="H203" s="49">
        <v>0.80249999999999988</v>
      </c>
      <c r="I203" s="58">
        <v>49</v>
      </c>
      <c r="J203" s="58">
        <v>60</v>
      </c>
      <c r="K203" s="58">
        <v>26</v>
      </c>
      <c r="L203" s="58">
        <v>0</v>
      </c>
      <c r="M203" s="58">
        <v>90</v>
      </c>
      <c r="N203" s="58">
        <v>0</v>
      </c>
      <c r="O203" s="58">
        <v>27.266666666666669</v>
      </c>
      <c r="P203" s="127">
        <v>25.162499999999998</v>
      </c>
      <c r="Q203" s="127">
        <v>0</v>
      </c>
    </row>
    <row r="204" spans="1:17" x14ac:dyDescent="0.15">
      <c r="A204" s="51">
        <v>41838</v>
      </c>
      <c r="B204" s="49">
        <v>2.3878201830210006</v>
      </c>
      <c r="C204" s="49">
        <v>5.2042234758150014</v>
      </c>
      <c r="D204" s="49">
        <v>0.97961853662400022</v>
      </c>
      <c r="E204" s="49">
        <v>0</v>
      </c>
      <c r="F204" s="49">
        <v>0</v>
      </c>
      <c r="G204" s="49">
        <v>0</v>
      </c>
      <c r="H204" s="49">
        <v>0</v>
      </c>
      <c r="I204" s="58">
        <v>39</v>
      </c>
      <c r="J204" s="58">
        <v>85</v>
      </c>
      <c r="K204" s="58">
        <v>16</v>
      </c>
      <c r="L204" s="58">
        <v>0</v>
      </c>
      <c r="M204" s="58">
        <v>0</v>
      </c>
      <c r="N204" s="58">
        <v>0</v>
      </c>
      <c r="O204" s="58">
        <v>25.891666666666666</v>
      </c>
      <c r="P204" s="127">
        <v>24.774999999999999</v>
      </c>
      <c r="Q204" s="127">
        <v>0</v>
      </c>
    </row>
    <row r="205" spans="1:17" x14ac:dyDescent="0.15">
      <c r="A205" s="51">
        <v>41839</v>
      </c>
      <c r="B205" s="49">
        <v>3.0141285562873343</v>
      </c>
      <c r="C205" s="49">
        <v>3.6907696607600009</v>
      </c>
      <c r="D205" s="49">
        <v>1.5993335196626672</v>
      </c>
      <c r="E205" s="49">
        <v>0</v>
      </c>
      <c r="F205" s="49">
        <v>5.5361544911400014</v>
      </c>
      <c r="G205" s="49">
        <v>0</v>
      </c>
      <c r="H205" s="49">
        <v>0.85343750000000007</v>
      </c>
      <c r="I205" s="58">
        <v>49</v>
      </c>
      <c r="J205" s="58">
        <v>60</v>
      </c>
      <c r="K205" s="58">
        <v>26</v>
      </c>
      <c r="L205" s="58">
        <v>0</v>
      </c>
      <c r="M205" s="58">
        <v>90</v>
      </c>
      <c r="N205" s="58">
        <v>0</v>
      </c>
      <c r="O205" s="58">
        <v>25.908333333333331</v>
      </c>
      <c r="P205" s="127">
        <v>24.049999999999997</v>
      </c>
      <c r="Q205" s="127">
        <v>0</v>
      </c>
    </row>
    <row r="206" spans="1:17" x14ac:dyDescent="0.15">
      <c r="A206" s="51">
        <v>41840</v>
      </c>
      <c r="B206" s="49">
        <v>3.7358829341470012</v>
      </c>
      <c r="C206" s="49">
        <v>2.7559792137150008</v>
      </c>
      <c r="D206" s="49">
        <v>1.4698555806480005</v>
      </c>
      <c r="E206" s="49">
        <v>0</v>
      </c>
      <c r="F206" s="49">
        <v>11.023916854860003</v>
      </c>
      <c r="G206" s="49">
        <v>0</v>
      </c>
      <c r="H206" s="49">
        <v>0.73921875000000015</v>
      </c>
      <c r="I206" s="58">
        <v>61</v>
      </c>
      <c r="J206" s="58">
        <v>45</v>
      </c>
      <c r="K206" s="58">
        <v>24</v>
      </c>
      <c r="L206" s="58">
        <v>0</v>
      </c>
      <c r="M206" s="58">
        <v>180</v>
      </c>
      <c r="N206" s="58">
        <v>0</v>
      </c>
      <c r="O206" s="58">
        <v>28.954166666666662</v>
      </c>
      <c r="P206" s="127">
        <v>24.224999999999998</v>
      </c>
      <c r="Q206" s="127">
        <v>0</v>
      </c>
    </row>
    <row r="207" spans="1:17" x14ac:dyDescent="0.15">
      <c r="A207" s="51">
        <v>41841</v>
      </c>
      <c r="B207" s="49">
        <v>2.9795574462289998</v>
      </c>
      <c r="C207" s="49">
        <v>3.6484376892599997</v>
      </c>
      <c r="D207" s="49">
        <v>1.5809896653459994</v>
      </c>
      <c r="E207" s="49">
        <v>0</v>
      </c>
      <c r="F207" s="49">
        <v>5.4726565338899995</v>
      </c>
      <c r="G207" s="49">
        <v>0</v>
      </c>
      <c r="H207" s="49">
        <v>0.72203124999999979</v>
      </c>
      <c r="I207" s="58">
        <v>49</v>
      </c>
      <c r="J207" s="58">
        <v>60</v>
      </c>
      <c r="K207" s="58">
        <v>26</v>
      </c>
      <c r="L207" s="58">
        <v>0</v>
      </c>
      <c r="M207" s="58">
        <v>90</v>
      </c>
      <c r="N207" s="58">
        <v>0</v>
      </c>
      <c r="O207" s="58">
        <v>29.412500000000005</v>
      </c>
      <c r="P207" s="127">
        <v>25.787500000000001</v>
      </c>
      <c r="Q207" s="127">
        <v>0</v>
      </c>
    </row>
    <row r="208" spans="1:17" x14ac:dyDescent="0.15">
      <c r="A208" s="51">
        <v>41842</v>
      </c>
      <c r="B208" s="49">
        <v>3.6909427190696684</v>
      </c>
      <c r="C208" s="49">
        <v>2.7228265960350013</v>
      </c>
      <c r="D208" s="49">
        <v>1.4521741845520006</v>
      </c>
      <c r="E208" s="49">
        <v>0</v>
      </c>
      <c r="F208" s="49">
        <v>10.891306384140004</v>
      </c>
      <c r="G208" s="49">
        <v>0</v>
      </c>
      <c r="H208" s="49">
        <v>0.68296875000000012</v>
      </c>
      <c r="I208" s="58">
        <v>61</v>
      </c>
      <c r="J208" s="58">
        <v>45</v>
      </c>
      <c r="K208" s="58">
        <v>24</v>
      </c>
      <c r="L208" s="58">
        <v>0</v>
      </c>
      <c r="M208" s="58">
        <v>180</v>
      </c>
      <c r="N208" s="58">
        <v>0</v>
      </c>
      <c r="O208" s="58">
        <v>30.454166666666666</v>
      </c>
      <c r="P208" s="127">
        <v>27.1875</v>
      </c>
      <c r="Q208" s="127">
        <v>0</v>
      </c>
    </row>
    <row r="209" spans="1:17" x14ac:dyDescent="0.15">
      <c r="A209" s="51">
        <v>41843</v>
      </c>
      <c r="B209" s="49">
        <v>1.3749955567530001</v>
      </c>
      <c r="C209" s="49">
        <v>1.1956483102200002</v>
      </c>
      <c r="D209" s="49">
        <v>0.71738898613200019</v>
      </c>
      <c r="E209" s="49">
        <v>0</v>
      </c>
      <c r="F209" s="49">
        <v>0</v>
      </c>
      <c r="G209" s="49">
        <v>0</v>
      </c>
      <c r="H209" s="49">
        <v>0</v>
      </c>
      <c r="I209" s="58">
        <v>23</v>
      </c>
      <c r="J209" s="58">
        <v>20</v>
      </c>
      <c r="K209" s="58">
        <v>12</v>
      </c>
      <c r="L209" s="58">
        <v>0</v>
      </c>
      <c r="M209" s="58">
        <v>0</v>
      </c>
      <c r="N209" s="58">
        <v>0</v>
      </c>
      <c r="O209" s="58">
        <v>30.775000000000006</v>
      </c>
      <c r="P209" s="127">
        <v>27.15</v>
      </c>
      <c r="Q209" s="127">
        <v>0</v>
      </c>
    </row>
    <row r="210" spans="1:17" x14ac:dyDescent="0.15">
      <c r="A210" s="51">
        <v>41844</v>
      </c>
      <c r="B210" s="49">
        <v>2.8657275175316679</v>
      </c>
      <c r="C210" s="49">
        <v>3.5090541031000013</v>
      </c>
      <c r="D210" s="49">
        <v>1.520590111343334</v>
      </c>
      <c r="E210" s="49">
        <v>0</v>
      </c>
      <c r="F210" s="49">
        <v>5.2635811546500015</v>
      </c>
      <c r="G210" s="49">
        <v>0</v>
      </c>
      <c r="H210" s="49">
        <v>0.65562500000000024</v>
      </c>
      <c r="I210" s="58">
        <v>49</v>
      </c>
      <c r="J210" s="58">
        <v>60</v>
      </c>
      <c r="K210" s="58">
        <v>26</v>
      </c>
      <c r="L210" s="58">
        <v>0</v>
      </c>
      <c r="M210" s="58">
        <v>90</v>
      </c>
      <c r="N210" s="58">
        <v>0</v>
      </c>
      <c r="O210" s="58">
        <v>31.183333333333326</v>
      </c>
      <c r="P210" s="127">
        <v>28.387500000000003</v>
      </c>
      <c r="Q210" s="127">
        <v>0</v>
      </c>
    </row>
    <row r="211" spans="1:17" x14ac:dyDescent="0.15">
      <c r="A211" s="51">
        <v>41845</v>
      </c>
      <c r="B211" s="49">
        <v>2.2169906260320005</v>
      </c>
      <c r="C211" s="49">
        <v>4.8319026464800006</v>
      </c>
      <c r="D211" s="49">
        <v>0.90953461580800021</v>
      </c>
      <c r="E211" s="49">
        <v>0</v>
      </c>
      <c r="F211" s="49">
        <v>0</v>
      </c>
      <c r="G211" s="49">
        <v>0</v>
      </c>
      <c r="H211" s="49">
        <v>0</v>
      </c>
      <c r="I211" s="58">
        <v>39</v>
      </c>
      <c r="J211" s="58">
        <v>85</v>
      </c>
      <c r="K211" s="58">
        <v>16</v>
      </c>
      <c r="L211" s="58">
        <v>0</v>
      </c>
      <c r="M211" s="58">
        <v>0</v>
      </c>
      <c r="N211" s="58">
        <v>0</v>
      </c>
      <c r="O211" s="58">
        <v>30.437500000000004</v>
      </c>
      <c r="P211" s="127">
        <v>27.349999999999998</v>
      </c>
      <c r="Q211" s="127">
        <v>0</v>
      </c>
    </row>
    <row r="212" spans="1:17" x14ac:dyDescent="0.15">
      <c r="A212" s="51">
        <v>41846</v>
      </c>
      <c r="B212" s="49">
        <v>3.359418027602</v>
      </c>
      <c r="C212" s="49">
        <v>2.4782592006900002</v>
      </c>
      <c r="D212" s="49">
        <v>1.321738240368</v>
      </c>
      <c r="E212" s="49">
        <v>0</v>
      </c>
      <c r="F212" s="49">
        <v>9.9130368027600007</v>
      </c>
      <c r="G212" s="49">
        <v>0</v>
      </c>
      <c r="H212" s="49">
        <v>0.77093750000000005</v>
      </c>
      <c r="I212" s="58">
        <v>61</v>
      </c>
      <c r="J212" s="58">
        <v>45</v>
      </c>
      <c r="K212" s="58">
        <v>24</v>
      </c>
      <c r="L212" s="58">
        <v>0</v>
      </c>
      <c r="M212" s="58">
        <v>180</v>
      </c>
      <c r="N212" s="58">
        <v>0</v>
      </c>
      <c r="O212" s="58">
        <v>28.108333333333331</v>
      </c>
      <c r="P212" s="127">
        <v>27.300000000000004</v>
      </c>
      <c r="Q212" s="127">
        <v>0</v>
      </c>
    </row>
    <row r="213" spans="1:17" x14ac:dyDescent="0.15">
      <c r="A213" s="51">
        <v>41847</v>
      </c>
      <c r="B213" s="49">
        <v>2.1170069653459995</v>
      </c>
      <c r="C213" s="49">
        <v>4.6139895398566653</v>
      </c>
      <c r="D213" s="49">
        <v>0.86851567809066643</v>
      </c>
      <c r="E213" s="49">
        <v>0</v>
      </c>
      <c r="F213" s="49">
        <v>0</v>
      </c>
      <c r="G213" s="49">
        <v>0</v>
      </c>
      <c r="H213" s="49">
        <v>0</v>
      </c>
      <c r="I213" s="58">
        <v>39</v>
      </c>
      <c r="J213" s="58">
        <v>85</v>
      </c>
      <c r="K213" s="58">
        <v>16</v>
      </c>
      <c r="L213" s="58">
        <v>0</v>
      </c>
      <c r="M213" s="58">
        <v>0</v>
      </c>
      <c r="N213" s="58">
        <v>0</v>
      </c>
      <c r="O213" s="58">
        <v>26.633333333333336</v>
      </c>
      <c r="P213" s="127">
        <v>25.65</v>
      </c>
      <c r="Q213" s="127">
        <v>0</v>
      </c>
    </row>
    <row r="214" spans="1:17" x14ac:dyDescent="0.15">
      <c r="A214" s="51">
        <v>41848</v>
      </c>
      <c r="B214" s="49">
        <v>2.6708920193713341</v>
      </c>
      <c r="C214" s="49">
        <v>3.2704800237200007</v>
      </c>
      <c r="D214" s="49">
        <v>1.4172080102786668</v>
      </c>
      <c r="E214" s="49">
        <v>0</v>
      </c>
      <c r="F214" s="49">
        <v>4.9057200355800008</v>
      </c>
      <c r="G214" s="49">
        <v>0</v>
      </c>
      <c r="H214" s="49">
        <v>0.79890624999999971</v>
      </c>
      <c r="I214" s="58">
        <v>49</v>
      </c>
      <c r="J214" s="58">
        <v>60</v>
      </c>
      <c r="K214" s="58">
        <v>26</v>
      </c>
      <c r="L214" s="58">
        <v>0</v>
      </c>
      <c r="M214" s="58">
        <v>90</v>
      </c>
      <c r="N214" s="58">
        <v>0</v>
      </c>
      <c r="O214" s="58">
        <v>27.362500000000008</v>
      </c>
      <c r="P214" s="127">
        <v>24.5</v>
      </c>
      <c r="Q214" s="127">
        <v>0</v>
      </c>
    </row>
    <row r="215" spans="1:17" x14ac:dyDescent="0.15">
      <c r="A215" s="51">
        <v>41849</v>
      </c>
      <c r="B215" s="49">
        <v>3.2930043629816663</v>
      </c>
      <c r="C215" s="49">
        <v>2.4292655136749999</v>
      </c>
      <c r="D215" s="49">
        <v>1.2956082739599999</v>
      </c>
      <c r="E215" s="49">
        <v>0</v>
      </c>
      <c r="F215" s="49">
        <v>9.7170620546999995</v>
      </c>
      <c r="G215" s="49">
        <v>0</v>
      </c>
      <c r="H215" s="49">
        <v>0.7739062499999998</v>
      </c>
      <c r="I215" s="58">
        <v>61</v>
      </c>
      <c r="J215" s="58">
        <v>45</v>
      </c>
      <c r="K215" s="58">
        <v>24</v>
      </c>
      <c r="L215" s="58">
        <v>0</v>
      </c>
      <c r="M215" s="58">
        <v>180</v>
      </c>
      <c r="N215" s="58">
        <v>0</v>
      </c>
      <c r="O215" s="58">
        <v>28.029166666666672</v>
      </c>
      <c r="P215" s="127">
        <v>27.15</v>
      </c>
      <c r="Q215" s="127">
        <v>0</v>
      </c>
    </row>
    <row r="216" spans="1:17" x14ac:dyDescent="0.15">
      <c r="A216" s="51">
        <v>41850</v>
      </c>
      <c r="B216" s="49">
        <v>4.1517562260719991</v>
      </c>
      <c r="C216" s="49">
        <v>5.5889026120199983</v>
      </c>
      <c r="D216" s="49">
        <v>1.7032846055679998</v>
      </c>
      <c r="E216" s="49">
        <v>0</v>
      </c>
      <c r="F216" s="49">
        <v>9.5809759063199991</v>
      </c>
      <c r="G216" s="49">
        <v>0</v>
      </c>
      <c r="H216" s="49">
        <v>0.69656250000000031</v>
      </c>
      <c r="I216" s="58">
        <v>78</v>
      </c>
      <c r="J216" s="58">
        <v>105</v>
      </c>
      <c r="K216" s="58">
        <v>32</v>
      </c>
      <c r="L216" s="58">
        <v>0</v>
      </c>
      <c r="M216" s="58">
        <v>180</v>
      </c>
      <c r="N216" s="58">
        <v>0</v>
      </c>
      <c r="O216" s="58">
        <v>30.091666666666658</v>
      </c>
      <c r="P216" s="127">
        <v>26.699999999999996</v>
      </c>
      <c r="Q216" s="127">
        <v>0</v>
      </c>
    </row>
    <row r="217" spans="1:17" x14ac:dyDescent="0.15">
      <c r="A217" s="51">
        <v>41851</v>
      </c>
      <c r="B217" s="49">
        <v>2.5882852616530005</v>
      </c>
      <c r="C217" s="49">
        <v>3.1693288918200002</v>
      </c>
      <c r="D217" s="49">
        <v>1.3733758531220002</v>
      </c>
      <c r="E217" s="49">
        <v>0</v>
      </c>
      <c r="F217" s="49">
        <v>4.7539933377300008</v>
      </c>
      <c r="G217" s="49">
        <v>0</v>
      </c>
      <c r="H217" s="49">
        <v>0.69656249999999975</v>
      </c>
      <c r="I217" s="58">
        <v>49</v>
      </c>
      <c r="J217" s="58">
        <v>60</v>
      </c>
      <c r="K217" s="58">
        <v>26</v>
      </c>
      <c r="L217" s="58">
        <v>0</v>
      </c>
      <c r="M217" s="58">
        <v>90</v>
      </c>
      <c r="N217" s="58">
        <v>0</v>
      </c>
      <c r="O217" s="58">
        <v>30.091666666666672</v>
      </c>
      <c r="P217" s="127">
        <v>27.3</v>
      </c>
      <c r="Q217" s="127">
        <v>0</v>
      </c>
    </row>
    <row r="218" spans="1:17" x14ac:dyDescent="0.15">
      <c r="A218" s="51">
        <v>41852</v>
      </c>
      <c r="B218" s="49">
        <v>2.0506215220399993</v>
      </c>
      <c r="C218" s="49">
        <v>4.4693033172666663</v>
      </c>
      <c r="D218" s="49">
        <v>0.84128062442666651</v>
      </c>
      <c r="E218" s="49">
        <v>0</v>
      </c>
      <c r="F218" s="49">
        <v>0</v>
      </c>
      <c r="G218" s="49">
        <v>0</v>
      </c>
      <c r="H218" s="49">
        <v>0</v>
      </c>
      <c r="I218" s="58">
        <v>39</v>
      </c>
      <c r="J218" s="58">
        <v>85</v>
      </c>
      <c r="K218" s="58">
        <v>16</v>
      </c>
      <c r="L218" s="58">
        <v>0</v>
      </c>
      <c r="M218" s="58">
        <v>0</v>
      </c>
      <c r="N218" s="58">
        <v>0</v>
      </c>
      <c r="O218" s="58">
        <v>27.170833333333334</v>
      </c>
      <c r="P218" s="127">
        <v>23.450000000000003</v>
      </c>
      <c r="Q218" s="127">
        <v>0</v>
      </c>
    </row>
    <row r="219" spans="1:17" x14ac:dyDescent="0.15">
      <c r="A219" s="51">
        <v>41853</v>
      </c>
      <c r="B219" s="49">
        <v>2.6337735643613334</v>
      </c>
      <c r="C219" s="49">
        <v>3.2250288543199996</v>
      </c>
      <c r="D219" s="49">
        <v>1.3975125035386666</v>
      </c>
      <c r="E219" s="49">
        <v>0</v>
      </c>
      <c r="F219" s="49">
        <v>4.8375432814799995</v>
      </c>
      <c r="G219" s="49">
        <v>0</v>
      </c>
      <c r="H219" s="49">
        <v>0.74546875000000012</v>
      </c>
      <c r="I219" s="58">
        <v>49</v>
      </c>
      <c r="J219" s="58">
        <v>60</v>
      </c>
      <c r="K219" s="58">
        <v>26</v>
      </c>
      <c r="L219" s="58">
        <v>0</v>
      </c>
      <c r="M219" s="58">
        <v>90</v>
      </c>
      <c r="N219" s="58">
        <v>0</v>
      </c>
      <c r="O219" s="58">
        <v>28.787499999999998</v>
      </c>
      <c r="P219" s="127">
        <v>23.999999999999996</v>
      </c>
      <c r="Q219" s="127">
        <v>0</v>
      </c>
    </row>
    <row r="220" spans="1:17" x14ac:dyDescent="0.15">
      <c r="A220" s="51">
        <v>41854</v>
      </c>
      <c r="B220" s="49">
        <v>2.6684902369883328</v>
      </c>
      <c r="C220" s="49">
        <v>3.2675390656999994</v>
      </c>
      <c r="D220" s="49">
        <v>1.4159335951366663</v>
      </c>
      <c r="E220" s="49">
        <v>0</v>
      </c>
      <c r="F220" s="49">
        <v>4.9013085985499991</v>
      </c>
      <c r="G220" s="49">
        <v>0</v>
      </c>
      <c r="H220" s="49">
        <v>0.76937500000000014</v>
      </c>
      <c r="I220" s="58">
        <v>49</v>
      </c>
      <c r="J220" s="58">
        <v>60</v>
      </c>
      <c r="K220" s="58">
        <v>26</v>
      </c>
      <c r="L220" s="58">
        <v>0</v>
      </c>
      <c r="M220" s="58">
        <v>90</v>
      </c>
      <c r="N220" s="58">
        <v>0</v>
      </c>
      <c r="O220" s="58">
        <v>28.149999999999995</v>
      </c>
      <c r="P220" s="127">
        <v>23.712499999999999</v>
      </c>
      <c r="Q220" s="127">
        <v>0</v>
      </c>
    </row>
    <row r="221" spans="1:17" x14ac:dyDescent="0.15">
      <c r="A221" s="51">
        <v>41855</v>
      </c>
      <c r="B221" s="49">
        <v>2.7214750119829993</v>
      </c>
      <c r="C221" s="49">
        <v>3.3324183820199993</v>
      </c>
      <c r="D221" s="49">
        <v>1.4440479655419998</v>
      </c>
      <c r="E221" s="49">
        <v>0</v>
      </c>
      <c r="F221" s="49">
        <v>4.9986275730299994</v>
      </c>
      <c r="G221" s="49">
        <v>0</v>
      </c>
      <c r="H221" s="49">
        <v>0.77312500000000006</v>
      </c>
      <c r="I221" s="58">
        <v>49</v>
      </c>
      <c r="J221" s="58">
        <v>60</v>
      </c>
      <c r="K221" s="58">
        <v>26</v>
      </c>
      <c r="L221" s="58">
        <v>0</v>
      </c>
      <c r="M221" s="58">
        <v>90</v>
      </c>
      <c r="N221" s="58">
        <v>0</v>
      </c>
      <c r="O221" s="58">
        <v>28.049999999999997</v>
      </c>
      <c r="P221" s="127">
        <v>26.9375</v>
      </c>
      <c r="Q221" s="127">
        <v>0</v>
      </c>
    </row>
    <row r="222" spans="1:17" x14ac:dyDescent="0.15">
      <c r="A222" s="51">
        <v>41856</v>
      </c>
      <c r="B222" s="49">
        <v>3.4398755094339988</v>
      </c>
      <c r="C222" s="49">
        <v>2.5376130807299995</v>
      </c>
      <c r="D222" s="49">
        <v>1.3533936430559996</v>
      </c>
      <c r="E222" s="49">
        <v>0</v>
      </c>
      <c r="F222" s="49">
        <v>10.150452322919996</v>
      </c>
      <c r="G222" s="49">
        <v>0</v>
      </c>
      <c r="H222" s="49">
        <v>0.75609375000000001</v>
      </c>
      <c r="I222" s="58">
        <v>61</v>
      </c>
      <c r="J222" s="58">
        <v>45</v>
      </c>
      <c r="K222" s="58">
        <v>24</v>
      </c>
      <c r="L222" s="58">
        <v>0</v>
      </c>
      <c r="M222" s="58">
        <v>180</v>
      </c>
      <c r="N222" s="58">
        <v>0</v>
      </c>
      <c r="O222" s="58">
        <v>28.504166666666666</v>
      </c>
      <c r="P222" s="127">
        <v>25.412500000000001</v>
      </c>
      <c r="Q222" s="127">
        <v>0</v>
      </c>
    </row>
    <row r="223" spans="1:17" x14ac:dyDescent="0.15">
      <c r="A223" s="51">
        <v>41857</v>
      </c>
      <c r="B223" s="49">
        <v>1.2937567901136666</v>
      </c>
      <c r="C223" s="49">
        <v>1.1250059044466667</v>
      </c>
      <c r="D223" s="49">
        <v>0.67500354266799989</v>
      </c>
      <c r="E223" s="49">
        <v>0</v>
      </c>
      <c r="F223" s="49">
        <v>0</v>
      </c>
      <c r="G223" s="49">
        <v>0</v>
      </c>
      <c r="H223" s="49">
        <v>0</v>
      </c>
      <c r="I223" s="58">
        <v>23</v>
      </c>
      <c r="J223" s="58">
        <v>20</v>
      </c>
      <c r="K223" s="58">
        <v>12</v>
      </c>
      <c r="L223" s="58">
        <v>0</v>
      </c>
      <c r="M223" s="58">
        <v>0</v>
      </c>
      <c r="N223" s="58">
        <v>0</v>
      </c>
      <c r="O223" s="58">
        <v>28.55</v>
      </c>
      <c r="P223" s="127">
        <v>26.349999999999998</v>
      </c>
      <c r="Q223" s="127">
        <v>0</v>
      </c>
    </row>
    <row r="224" spans="1:17" x14ac:dyDescent="0.15">
      <c r="A224" s="51">
        <v>41858</v>
      </c>
      <c r="B224" s="49">
        <v>2.7227850751009997</v>
      </c>
      <c r="C224" s="49">
        <v>3.3340225409399991</v>
      </c>
      <c r="D224" s="49">
        <v>1.4447431010739997</v>
      </c>
      <c r="E224" s="49">
        <v>0</v>
      </c>
      <c r="F224" s="49">
        <v>5.0010338114099984</v>
      </c>
      <c r="G224" s="49">
        <v>0</v>
      </c>
      <c r="H224" s="49">
        <v>0.76437500000000003</v>
      </c>
      <c r="I224" s="58">
        <v>49</v>
      </c>
      <c r="J224" s="58">
        <v>60</v>
      </c>
      <c r="K224" s="58">
        <v>26</v>
      </c>
      <c r="L224" s="58">
        <v>0</v>
      </c>
      <c r="M224" s="58">
        <v>90</v>
      </c>
      <c r="N224" s="58">
        <v>0</v>
      </c>
      <c r="O224" s="58">
        <v>28.283333333333331</v>
      </c>
      <c r="P224" s="127">
        <v>25.25</v>
      </c>
      <c r="Q224" s="127">
        <v>0</v>
      </c>
    </row>
    <row r="225" spans="1:17" x14ac:dyDescent="0.15">
      <c r="A225" s="51">
        <v>41859</v>
      </c>
      <c r="B225" s="49">
        <v>2.1543125722299998</v>
      </c>
      <c r="C225" s="49">
        <v>4.6952966317833322</v>
      </c>
      <c r="D225" s="49">
        <v>0.8838205424533333</v>
      </c>
      <c r="E225" s="49">
        <v>0</v>
      </c>
      <c r="F225" s="49">
        <v>0</v>
      </c>
      <c r="G225" s="49">
        <v>0</v>
      </c>
      <c r="H225" s="49">
        <v>0</v>
      </c>
      <c r="I225" s="58">
        <v>39</v>
      </c>
      <c r="J225" s="58">
        <v>85</v>
      </c>
      <c r="K225" s="58">
        <v>16</v>
      </c>
      <c r="L225" s="58">
        <v>0</v>
      </c>
      <c r="M225" s="58">
        <v>0</v>
      </c>
      <c r="N225" s="58">
        <v>0</v>
      </c>
      <c r="O225" s="58">
        <v>28.508333333333336</v>
      </c>
      <c r="P225" s="127">
        <v>25.674999999999997</v>
      </c>
      <c r="Q225" s="127">
        <v>0</v>
      </c>
    </row>
    <row r="226" spans="1:17" x14ac:dyDescent="0.15">
      <c r="A226" s="51">
        <v>41860</v>
      </c>
      <c r="B226" s="49">
        <v>3.3591462117850002</v>
      </c>
      <c r="C226" s="49">
        <v>2.4780586808250007</v>
      </c>
      <c r="D226" s="49">
        <v>1.3216312964400001</v>
      </c>
      <c r="E226" s="49">
        <v>0</v>
      </c>
      <c r="F226" s="49">
        <v>9.9122347233000028</v>
      </c>
      <c r="G226" s="49">
        <v>0</v>
      </c>
      <c r="H226" s="49">
        <v>0.74546875000000012</v>
      </c>
      <c r="I226" s="58">
        <v>61</v>
      </c>
      <c r="J226" s="58">
        <v>45</v>
      </c>
      <c r="K226" s="58">
        <v>24</v>
      </c>
      <c r="L226" s="58">
        <v>0</v>
      </c>
      <c r="M226" s="58">
        <v>180</v>
      </c>
      <c r="N226" s="58">
        <v>0</v>
      </c>
      <c r="O226" s="58">
        <v>28.787499999999998</v>
      </c>
      <c r="P226" s="127">
        <v>25.95</v>
      </c>
      <c r="Q226" s="127">
        <v>0</v>
      </c>
    </row>
    <row r="227" spans="1:17" x14ac:dyDescent="0.15">
      <c r="A227" s="51">
        <v>41861</v>
      </c>
      <c r="B227" s="49">
        <v>2.1657823085079997</v>
      </c>
      <c r="C227" s="49">
        <v>4.7202947749533326</v>
      </c>
      <c r="D227" s="49">
        <v>0.88852607528533312</v>
      </c>
      <c r="E227" s="49">
        <v>0</v>
      </c>
      <c r="F227" s="49">
        <v>0</v>
      </c>
      <c r="G227" s="49">
        <v>0</v>
      </c>
      <c r="H227" s="49">
        <v>0</v>
      </c>
      <c r="I227" s="58">
        <v>39</v>
      </c>
      <c r="J227" s="58">
        <v>85</v>
      </c>
      <c r="K227" s="58">
        <v>16</v>
      </c>
      <c r="L227" s="58">
        <v>0</v>
      </c>
      <c r="M227" s="58">
        <v>0</v>
      </c>
      <c r="N227" s="58">
        <v>0</v>
      </c>
      <c r="O227" s="58">
        <v>27.012500000000003</v>
      </c>
      <c r="P227" s="127">
        <v>26.262499999999999</v>
      </c>
      <c r="Q227" s="127">
        <v>0</v>
      </c>
    </row>
    <row r="228" spans="1:17" x14ac:dyDescent="0.15">
      <c r="A228" s="51">
        <v>41862</v>
      </c>
      <c r="B228" s="49">
        <v>2.7748964746836675</v>
      </c>
      <c r="C228" s="49">
        <v>3.3978324179800001</v>
      </c>
      <c r="D228" s="49">
        <v>1.4723940477913338</v>
      </c>
      <c r="E228" s="49">
        <v>0</v>
      </c>
      <c r="F228" s="49">
        <v>5.0967486269700002</v>
      </c>
      <c r="G228" s="49">
        <v>0</v>
      </c>
      <c r="H228" s="49">
        <v>0.77203124999999995</v>
      </c>
      <c r="I228" s="58">
        <v>49</v>
      </c>
      <c r="J228" s="58">
        <v>60</v>
      </c>
      <c r="K228" s="58">
        <v>26</v>
      </c>
      <c r="L228" s="58">
        <v>0</v>
      </c>
      <c r="M228" s="58">
        <v>90</v>
      </c>
      <c r="N228" s="58">
        <v>0</v>
      </c>
      <c r="O228" s="58">
        <v>28.079166666666666</v>
      </c>
      <c r="P228" s="127">
        <v>26.175000000000001</v>
      </c>
      <c r="Q228" s="127">
        <v>0</v>
      </c>
    </row>
    <row r="229" spans="1:17" x14ac:dyDescent="0.15">
      <c r="A229" s="51">
        <v>41863</v>
      </c>
      <c r="B229" s="49">
        <v>3.434711008911</v>
      </c>
      <c r="C229" s="49">
        <v>2.5338032032950002</v>
      </c>
      <c r="D229" s="49">
        <v>1.3513617084239999</v>
      </c>
      <c r="E229" s="49">
        <v>0</v>
      </c>
      <c r="F229" s="49">
        <v>10.135212813180003</v>
      </c>
      <c r="G229" s="49">
        <v>0</v>
      </c>
      <c r="H229" s="49">
        <v>0.7884374999999999</v>
      </c>
      <c r="I229" s="58">
        <v>61</v>
      </c>
      <c r="J229" s="58">
        <v>45</v>
      </c>
      <c r="K229" s="58">
        <v>24</v>
      </c>
      <c r="L229" s="58">
        <v>0</v>
      </c>
      <c r="M229" s="58">
        <v>180</v>
      </c>
      <c r="N229" s="58">
        <v>0</v>
      </c>
      <c r="O229" s="58">
        <v>27.641666666666669</v>
      </c>
      <c r="P229" s="127">
        <v>26.312499999999996</v>
      </c>
      <c r="Q229" s="127">
        <v>0</v>
      </c>
    </row>
    <row r="230" spans="1:17" x14ac:dyDescent="0.15">
      <c r="A230" s="51">
        <v>41864</v>
      </c>
      <c r="B230" s="49">
        <v>4.4237859309280028</v>
      </c>
      <c r="C230" s="49">
        <v>5.9550964454800042</v>
      </c>
      <c r="D230" s="49">
        <v>1.8148865357653345</v>
      </c>
      <c r="E230" s="49">
        <v>0</v>
      </c>
      <c r="F230" s="49">
        <v>10.208736763680006</v>
      </c>
      <c r="G230" s="49">
        <v>0</v>
      </c>
      <c r="H230" s="49">
        <v>0.83281249999999973</v>
      </c>
      <c r="I230" s="58">
        <v>78</v>
      </c>
      <c r="J230" s="58">
        <v>105</v>
      </c>
      <c r="K230" s="58">
        <v>32</v>
      </c>
      <c r="L230" s="58">
        <v>0</v>
      </c>
      <c r="M230" s="58">
        <v>180</v>
      </c>
      <c r="N230" s="58">
        <v>0</v>
      </c>
      <c r="O230" s="58">
        <v>26.458333333333339</v>
      </c>
      <c r="P230" s="127">
        <v>25.000000000000004</v>
      </c>
      <c r="Q230" s="127">
        <v>0</v>
      </c>
    </row>
    <row r="231" spans="1:17" x14ac:dyDescent="0.15">
      <c r="A231" s="51">
        <v>41865</v>
      </c>
      <c r="B231" s="49">
        <v>2.8085942093299998</v>
      </c>
      <c r="C231" s="49">
        <v>3.4390949501999999</v>
      </c>
      <c r="D231" s="49">
        <v>1.4902744784199999</v>
      </c>
      <c r="E231" s="49">
        <v>0</v>
      </c>
      <c r="F231" s="49">
        <v>5.1586424253000001</v>
      </c>
      <c r="G231" s="49">
        <v>0</v>
      </c>
      <c r="H231" s="49">
        <v>0.7756249999999999</v>
      </c>
      <c r="I231" s="58">
        <v>49</v>
      </c>
      <c r="J231" s="58">
        <v>60</v>
      </c>
      <c r="K231" s="58">
        <v>26</v>
      </c>
      <c r="L231" s="58">
        <v>0</v>
      </c>
      <c r="M231" s="58">
        <v>90</v>
      </c>
      <c r="N231" s="58">
        <v>0</v>
      </c>
      <c r="O231" s="58">
        <v>27.983333333333334</v>
      </c>
      <c r="P231" s="127">
        <v>25.799999999999997</v>
      </c>
      <c r="Q231" s="127">
        <v>0</v>
      </c>
    </row>
    <row r="232" spans="1:17" x14ac:dyDescent="0.15">
      <c r="A232" s="51">
        <v>41866</v>
      </c>
      <c r="B232" s="49">
        <v>2.2363385650059993</v>
      </c>
      <c r="C232" s="49">
        <v>4.8740712314233319</v>
      </c>
      <c r="D232" s="49">
        <v>0.91747223179733306</v>
      </c>
      <c r="E232" s="49">
        <v>0</v>
      </c>
      <c r="F232" s="49">
        <v>0</v>
      </c>
      <c r="G232" s="49">
        <v>0</v>
      </c>
      <c r="H232" s="49">
        <v>0</v>
      </c>
      <c r="I232" s="58">
        <v>39</v>
      </c>
      <c r="J232" s="58">
        <v>85</v>
      </c>
      <c r="K232" s="58">
        <v>16</v>
      </c>
      <c r="L232" s="58">
        <v>0</v>
      </c>
      <c r="M232" s="58">
        <v>0</v>
      </c>
      <c r="N232" s="58">
        <v>0</v>
      </c>
      <c r="O232" s="58">
        <v>28.587500000000002</v>
      </c>
      <c r="P232" s="127">
        <v>26.374999999999996</v>
      </c>
      <c r="Q232" s="127">
        <v>0</v>
      </c>
    </row>
    <row r="233" spans="1:17" x14ac:dyDescent="0.15">
      <c r="A233" s="51">
        <v>41867</v>
      </c>
      <c r="B233" s="49">
        <v>2.8083030841926666</v>
      </c>
      <c r="C233" s="49">
        <v>3.4387384704400001</v>
      </c>
      <c r="D233" s="49">
        <v>1.4901200038573337</v>
      </c>
      <c r="E233" s="49">
        <v>0</v>
      </c>
      <c r="F233" s="49">
        <v>5.15810770566</v>
      </c>
      <c r="G233" s="49">
        <v>0</v>
      </c>
      <c r="H233" s="49">
        <v>0.81437499999999996</v>
      </c>
      <c r="I233" s="58">
        <v>49</v>
      </c>
      <c r="J233" s="58">
        <v>60</v>
      </c>
      <c r="K233" s="58">
        <v>26</v>
      </c>
      <c r="L233" s="58">
        <v>0</v>
      </c>
      <c r="M233" s="58">
        <v>90</v>
      </c>
      <c r="N233" s="58">
        <v>0</v>
      </c>
      <c r="O233" s="58">
        <v>26.95</v>
      </c>
      <c r="P233" s="127">
        <v>25.262499999999999</v>
      </c>
      <c r="Q233" s="127">
        <v>0</v>
      </c>
    </row>
    <row r="234" spans="1:17" x14ac:dyDescent="0.15">
      <c r="A234" s="51">
        <v>41868</v>
      </c>
      <c r="B234" s="49">
        <v>2.8362510973766666</v>
      </c>
      <c r="C234" s="49">
        <v>3.4729605273999993</v>
      </c>
      <c r="D234" s="49">
        <v>1.5049495618733331</v>
      </c>
      <c r="E234" s="49">
        <v>0</v>
      </c>
      <c r="F234" s="49">
        <v>5.2094407910999987</v>
      </c>
      <c r="G234" s="49">
        <v>0</v>
      </c>
      <c r="H234" s="49">
        <v>0.77687500000000009</v>
      </c>
      <c r="I234" s="58">
        <v>49</v>
      </c>
      <c r="J234" s="58">
        <v>60</v>
      </c>
      <c r="K234" s="58">
        <v>26</v>
      </c>
      <c r="L234" s="58">
        <v>0</v>
      </c>
      <c r="M234" s="58">
        <v>90</v>
      </c>
      <c r="N234" s="58">
        <v>0</v>
      </c>
      <c r="O234" s="58">
        <v>27.95</v>
      </c>
      <c r="P234" s="127">
        <v>24.875</v>
      </c>
      <c r="Q234" s="127">
        <v>0</v>
      </c>
    </row>
    <row r="235" spans="1:17" x14ac:dyDescent="0.15">
      <c r="A235" s="51">
        <v>41869</v>
      </c>
      <c r="B235" s="49">
        <v>2.8420736001233324</v>
      </c>
      <c r="C235" s="49">
        <v>3.4800901225999992</v>
      </c>
      <c r="D235" s="49">
        <v>1.5080390531266663</v>
      </c>
      <c r="E235" s="49">
        <v>0</v>
      </c>
      <c r="F235" s="49">
        <v>5.2201351838999992</v>
      </c>
      <c r="G235" s="49">
        <v>0</v>
      </c>
      <c r="H235" s="49">
        <v>0.7775000000000003</v>
      </c>
      <c r="I235" s="58">
        <v>49</v>
      </c>
      <c r="J235" s="58">
        <v>60</v>
      </c>
      <c r="K235" s="58">
        <v>26</v>
      </c>
      <c r="L235" s="58">
        <v>0</v>
      </c>
      <c r="M235" s="58">
        <v>90</v>
      </c>
      <c r="N235" s="58">
        <v>0</v>
      </c>
      <c r="O235" s="58">
        <v>27.933333333333326</v>
      </c>
      <c r="P235" s="127">
        <v>26.262499999999999</v>
      </c>
      <c r="Q235" s="127">
        <v>0</v>
      </c>
    </row>
    <row r="236" spans="1:17" x14ac:dyDescent="0.15">
      <c r="A236" s="51">
        <v>41870</v>
      </c>
      <c r="B236" s="49">
        <v>3.5505951522253349</v>
      </c>
      <c r="C236" s="49">
        <v>2.6192915057400019</v>
      </c>
      <c r="D236" s="49">
        <v>1.3969554697280007</v>
      </c>
      <c r="E236" s="49">
        <v>0</v>
      </c>
      <c r="F236" s="49">
        <v>10.477166022960006</v>
      </c>
      <c r="G236" s="49">
        <v>0</v>
      </c>
      <c r="H236" s="49">
        <v>0.78390625000000047</v>
      </c>
      <c r="I236" s="58">
        <v>61</v>
      </c>
      <c r="J236" s="58">
        <v>45</v>
      </c>
      <c r="K236" s="58">
        <v>24</v>
      </c>
      <c r="L236" s="58">
        <v>0</v>
      </c>
      <c r="M236" s="58">
        <v>180</v>
      </c>
      <c r="N236" s="58">
        <v>0</v>
      </c>
      <c r="O236" s="58">
        <v>27.762499999999989</v>
      </c>
      <c r="P236" s="127">
        <v>26.287500000000001</v>
      </c>
      <c r="Q236" s="127">
        <v>0</v>
      </c>
    </row>
    <row r="237" spans="1:17" x14ac:dyDescent="0.15">
      <c r="A237" s="51">
        <v>41871</v>
      </c>
      <c r="B237" s="49">
        <v>1.3471530021646665</v>
      </c>
      <c r="C237" s="49">
        <v>1.1714373931866664</v>
      </c>
      <c r="D237" s="49">
        <v>0.70286243591200004</v>
      </c>
      <c r="E237" s="49">
        <v>0</v>
      </c>
      <c r="F237" s="49">
        <v>0</v>
      </c>
      <c r="G237" s="49">
        <v>0</v>
      </c>
      <c r="H237" s="49">
        <v>0</v>
      </c>
      <c r="I237" s="58">
        <v>23</v>
      </c>
      <c r="J237" s="58">
        <v>20</v>
      </c>
      <c r="K237" s="58">
        <v>12</v>
      </c>
      <c r="L237" s="58">
        <v>0</v>
      </c>
      <c r="M237" s="58">
        <v>0</v>
      </c>
      <c r="N237" s="58">
        <v>0</v>
      </c>
      <c r="O237" s="58">
        <v>28.149999999999995</v>
      </c>
      <c r="P237" s="127">
        <v>25.487499999999997</v>
      </c>
      <c r="Q237" s="127">
        <v>0</v>
      </c>
    </row>
    <row r="238" spans="1:17" x14ac:dyDescent="0.15">
      <c r="A238" s="51">
        <v>41872</v>
      </c>
      <c r="B238" s="49">
        <v>2.8501523226843348</v>
      </c>
      <c r="C238" s="49">
        <v>3.4899824359400018</v>
      </c>
      <c r="D238" s="49">
        <v>1.512325722240667</v>
      </c>
      <c r="E238" s="49">
        <v>0</v>
      </c>
      <c r="F238" s="49">
        <v>5.2349736539100027</v>
      </c>
      <c r="G238" s="49">
        <v>0</v>
      </c>
      <c r="H238" s="49">
        <v>0.78109374999999981</v>
      </c>
      <c r="I238" s="58">
        <v>49</v>
      </c>
      <c r="J238" s="58">
        <v>60</v>
      </c>
      <c r="K238" s="58">
        <v>26</v>
      </c>
      <c r="L238" s="58">
        <v>0</v>
      </c>
      <c r="M238" s="58">
        <v>90</v>
      </c>
      <c r="N238" s="58">
        <v>0</v>
      </c>
      <c r="O238" s="58">
        <v>27.837500000000006</v>
      </c>
      <c r="P238" s="127">
        <v>24.9375</v>
      </c>
      <c r="Q238" s="127">
        <v>0</v>
      </c>
    </row>
    <row r="239" spans="1:17" x14ac:dyDescent="0.15">
      <c r="A239" s="51">
        <v>41873</v>
      </c>
      <c r="B239" s="49">
        <v>2.271848405099</v>
      </c>
      <c r="C239" s="49">
        <v>4.9514644726516668</v>
      </c>
      <c r="D239" s="49">
        <v>0.93204037132266671</v>
      </c>
      <c r="E239" s="49">
        <v>0</v>
      </c>
      <c r="F239" s="49">
        <v>0</v>
      </c>
      <c r="G239" s="49">
        <v>0</v>
      </c>
      <c r="H239" s="49">
        <v>0</v>
      </c>
      <c r="I239" s="58">
        <v>39</v>
      </c>
      <c r="J239" s="58">
        <v>85</v>
      </c>
      <c r="K239" s="58">
        <v>16</v>
      </c>
      <c r="L239" s="58">
        <v>0</v>
      </c>
      <c r="M239" s="58">
        <v>0</v>
      </c>
      <c r="N239" s="58">
        <v>0</v>
      </c>
      <c r="O239" s="58">
        <v>28.387500000000003</v>
      </c>
      <c r="P239" s="127">
        <v>26.512499999999999</v>
      </c>
      <c r="Q239" s="127">
        <v>0</v>
      </c>
    </row>
    <row r="240" spans="1:17" x14ac:dyDescent="0.15">
      <c r="A240" s="51">
        <v>41874</v>
      </c>
      <c r="B240" s="49">
        <v>3.5371855719199998</v>
      </c>
      <c r="C240" s="49">
        <v>2.6093991923999993</v>
      </c>
      <c r="D240" s="49">
        <v>1.3916795692799999</v>
      </c>
      <c r="E240" s="49">
        <v>0</v>
      </c>
      <c r="F240" s="49">
        <v>10.437596769599999</v>
      </c>
      <c r="G240" s="49">
        <v>0</v>
      </c>
      <c r="H240" s="49">
        <v>0.72421874999999991</v>
      </c>
      <c r="I240" s="58">
        <v>61</v>
      </c>
      <c r="J240" s="58">
        <v>45</v>
      </c>
      <c r="K240" s="58">
        <v>24</v>
      </c>
      <c r="L240" s="58">
        <v>0</v>
      </c>
      <c r="M240" s="58">
        <v>180</v>
      </c>
      <c r="N240" s="58">
        <v>0</v>
      </c>
      <c r="O240" s="58">
        <v>29.354166666666668</v>
      </c>
      <c r="P240" s="127">
        <v>26.875</v>
      </c>
      <c r="Q240" s="127">
        <v>0</v>
      </c>
    </row>
    <row r="241" spans="1:17" x14ac:dyDescent="0.15">
      <c r="A241" s="51">
        <v>41875</v>
      </c>
      <c r="B241" s="49">
        <v>2.2212193671849993</v>
      </c>
      <c r="C241" s="49">
        <v>4.8411191336083315</v>
      </c>
      <c r="D241" s="49">
        <v>0.91126948397333307</v>
      </c>
      <c r="E241" s="49">
        <v>0</v>
      </c>
      <c r="F241" s="49">
        <v>0</v>
      </c>
      <c r="G241" s="49">
        <v>0</v>
      </c>
      <c r="H241" s="49">
        <v>0</v>
      </c>
      <c r="I241" s="58">
        <v>39</v>
      </c>
      <c r="J241" s="58">
        <v>85</v>
      </c>
      <c r="K241" s="58">
        <v>16</v>
      </c>
      <c r="L241" s="58">
        <v>0</v>
      </c>
      <c r="M241" s="58">
        <v>0</v>
      </c>
      <c r="N241" s="58">
        <v>0</v>
      </c>
      <c r="O241" s="58">
        <v>27.370833333333326</v>
      </c>
      <c r="P241" s="127">
        <v>27.412500000000001</v>
      </c>
      <c r="Q241" s="127">
        <v>0</v>
      </c>
    </row>
    <row r="242" spans="1:17" x14ac:dyDescent="0.15">
      <c r="A242" s="51">
        <v>41876</v>
      </c>
      <c r="B242" s="49">
        <v>2.801461643465335</v>
      </c>
      <c r="C242" s="49">
        <v>3.4303611960800016</v>
      </c>
      <c r="D242" s="49">
        <v>1.4864898516346674</v>
      </c>
      <c r="E242" s="49">
        <v>0</v>
      </c>
      <c r="F242" s="49">
        <v>5.1455417941200023</v>
      </c>
      <c r="G242" s="49">
        <v>0</v>
      </c>
      <c r="H242" s="49">
        <v>0.84015625000000027</v>
      </c>
      <c r="I242" s="58">
        <v>49</v>
      </c>
      <c r="J242" s="58">
        <v>60</v>
      </c>
      <c r="K242" s="58">
        <v>26</v>
      </c>
      <c r="L242" s="58">
        <v>0</v>
      </c>
      <c r="M242" s="58">
        <v>90</v>
      </c>
      <c r="N242" s="58">
        <v>0</v>
      </c>
      <c r="O242" s="58">
        <v>26.262499999999992</v>
      </c>
      <c r="P242" s="127">
        <v>24.925000000000004</v>
      </c>
      <c r="Q242" s="127">
        <v>0</v>
      </c>
    </row>
    <row r="243" spans="1:17" x14ac:dyDescent="0.15">
      <c r="A243" s="51">
        <v>41877</v>
      </c>
      <c r="B243" s="49">
        <v>3.538091624643334</v>
      </c>
      <c r="C243" s="49">
        <v>2.6100675919500009</v>
      </c>
      <c r="D243" s="49">
        <v>1.3920360490400001</v>
      </c>
      <c r="E243" s="49">
        <v>0</v>
      </c>
      <c r="F243" s="49">
        <v>10.440270367800004</v>
      </c>
      <c r="G243" s="49">
        <v>0</v>
      </c>
      <c r="H243" s="49">
        <v>0.83296875000000026</v>
      </c>
      <c r="I243" s="58">
        <v>61</v>
      </c>
      <c r="J243" s="58">
        <v>45</v>
      </c>
      <c r="K243" s="58">
        <v>24</v>
      </c>
      <c r="L243" s="58">
        <v>0</v>
      </c>
      <c r="M243" s="58">
        <v>180</v>
      </c>
      <c r="N243" s="58">
        <v>0</v>
      </c>
      <c r="O243" s="58">
        <v>26.454166666666662</v>
      </c>
      <c r="P243" s="127">
        <v>24.787499999999998</v>
      </c>
      <c r="Q243" s="127">
        <v>0</v>
      </c>
    </row>
    <row r="244" spans="1:17" x14ac:dyDescent="0.15">
      <c r="A244" s="51">
        <v>41878</v>
      </c>
      <c r="B244" s="49">
        <v>4.537904014098002</v>
      </c>
      <c r="C244" s="49">
        <v>6.1087169420550023</v>
      </c>
      <c r="D244" s="49">
        <v>1.8617042109120008</v>
      </c>
      <c r="E244" s="49">
        <v>0</v>
      </c>
      <c r="F244" s="49">
        <v>10.472086186380004</v>
      </c>
      <c r="G244" s="49">
        <v>0</v>
      </c>
      <c r="H244" s="49">
        <v>0.83578125000000003</v>
      </c>
      <c r="I244" s="58">
        <v>78</v>
      </c>
      <c r="J244" s="58">
        <v>105</v>
      </c>
      <c r="K244" s="58">
        <v>32</v>
      </c>
      <c r="L244" s="58">
        <v>0</v>
      </c>
      <c r="M244" s="58">
        <v>180</v>
      </c>
      <c r="N244" s="58">
        <v>0</v>
      </c>
      <c r="O244" s="58">
        <v>26.379166666666666</v>
      </c>
      <c r="P244" s="127">
        <v>22.375</v>
      </c>
      <c r="Q244" s="127">
        <v>0</v>
      </c>
    </row>
    <row r="245" spans="1:17" x14ac:dyDescent="0.15">
      <c r="A245" s="51">
        <v>41879</v>
      </c>
      <c r="B245" s="49">
        <v>2.8781731171526674</v>
      </c>
      <c r="C245" s="49">
        <v>3.5242936128400006</v>
      </c>
      <c r="D245" s="49">
        <v>1.5271938988973335</v>
      </c>
      <c r="E245" s="49">
        <v>0</v>
      </c>
      <c r="F245" s="49">
        <v>5.2864404192600007</v>
      </c>
      <c r="G245" s="49">
        <v>0</v>
      </c>
      <c r="H245" s="49">
        <v>0.8170312500000001</v>
      </c>
      <c r="I245" s="58">
        <v>49</v>
      </c>
      <c r="J245" s="58">
        <v>60</v>
      </c>
      <c r="K245" s="58">
        <v>26</v>
      </c>
      <c r="L245" s="58">
        <v>0</v>
      </c>
      <c r="M245" s="58">
        <v>90</v>
      </c>
      <c r="N245" s="58">
        <v>0</v>
      </c>
      <c r="O245" s="58">
        <v>26.879166666666663</v>
      </c>
      <c r="P245" s="127">
        <v>23.412499999999998</v>
      </c>
      <c r="Q245" s="127">
        <v>0</v>
      </c>
    </row>
    <row r="246" spans="1:17" x14ac:dyDescent="0.15">
      <c r="A246" s="51">
        <v>41880</v>
      </c>
      <c r="B246" s="49">
        <v>2.3054466224790007</v>
      </c>
      <c r="C246" s="49">
        <v>5.0246913566850004</v>
      </c>
      <c r="D246" s="49">
        <v>0.94582425537600012</v>
      </c>
      <c r="E246" s="49">
        <v>0</v>
      </c>
      <c r="F246" s="49">
        <v>0</v>
      </c>
      <c r="G246" s="49">
        <v>0</v>
      </c>
      <c r="H246" s="49">
        <v>0</v>
      </c>
      <c r="I246" s="58">
        <v>39</v>
      </c>
      <c r="J246" s="58">
        <v>85</v>
      </c>
      <c r="K246" s="58">
        <v>16</v>
      </c>
      <c r="L246" s="58">
        <v>0</v>
      </c>
      <c r="M246" s="58">
        <v>0</v>
      </c>
      <c r="N246" s="58">
        <v>0</v>
      </c>
      <c r="O246" s="58">
        <v>26.349999999999998</v>
      </c>
      <c r="P246" s="127">
        <v>23.612499999999997</v>
      </c>
      <c r="Q246" s="127">
        <v>0</v>
      </c>
    </row>
    <row r="247" spans="1:17" x14ac:dyDescent="0.15">
      <c r="A247" s="51">
        <v>41881</v>
      </c>
      <c r="B247" s="49">
        <v>2.921259637478002</v>
      </c>
      <c r="C247" s="49">
        <v>3.5770526173200019</v>
      </c>
      <c r="D247" s="49">
        <v>1.5500561341720009</v>
      </c>
      <c r="E247" s="49">
        <v>0</v>
      </c>
      <c r="F247" s="49">
        <v>5.3655789259800031</v>
      </c>
      <c r="G247" s="49">
        <v>0</v>
      </c>
      <c r="H247" s="49">
        <v>0.87406249999999996</v>
      </c>
      <c r="I247" s="58">
        <v>49</v>
      </c>
      <c r="J247" s="58">
        <v>60</v>
      </c>
      <c r="K247" s="58">
        <v>26</v>
      </c>
      <c r="L247" s="58">
        <v>0</v>
      </c>
      <c r="M247" s="58">
        <v>90</v>
      </c>
      <c r="N247" s="58">
        <v>0</v>
      </c>
      <c r="O247" s="58">
        <v>25.358333333333334</v>
      </c>
      <c r="P247" s="127">
        <v>21.75</v>
      </c>
      <c r="Q247" s="127">
        <v>0</v>
      </c>
    </row>
    <row r="248" spans="1:17" x14ac:dyDescent="0.15">
      <c r="A248" s="51">
        <v>41882</v>
      </c>
      <c r="B248" s="49">
        <v>2.9700230979813336</v>
      </c>
      <c r="C248" s="49">
        <v>3.6367629771199996</v>
      </c>
      <c r="D248" s="49">
        <v>1.5759306234186665</v>
      </c>
      <c r="E248" s="49">
        <v>0</v>
      </c>
      <c r="F248" s="49">
        <v>5.4551444656799992</v>
      </c>
      <c r="G248" s="49">
        <v>0</v>
      </c>
      <c r="H248" s="49">
        <v>0.8581249999999998</v>
      </c>
      <c r="I248" s="58">
        <v>49</v>
      </c>
      <c r="J248" s="58">
        <v>60</v>
      </c>
      <c r="K248" s="58">
        <v>26</v>
      </c>
      <c r="L248" s="58">
        <v>0</v>
      </c>
      <c r="M248" s="58">
        <v>90</v>
      </c>
      <c r="N248" s="58">
        <v>0</v>
      </c>
      <c r="O248" s="58">
        <v>25.783333333333335</v>
      </c>
      <c r="P248" s="127">
        <v>22.087499999999999</v>
      </c>
      <c r="Q248" s="127">
        <v>0</v>
      </c>
    </row>
    <row r="249" spans="1:17" x14ac:dyDescent="0.15">
      <c r="A249" s="51">
        <v>41883</v>
      </c>
      <c r="B249" s="49">
        <v>3.0059042711576671</v>
      </c>
      <c r="C249" s="49">
        <v>3.6806991075400006</v>
      </c>
      <c r="D249" s="49">
        <v>1.5949696132673337</v>
      </c>
      <c r="E249" s="49">
        <v>0</v>
      </c>
      <c r="F249" s="49">
        <v>5.5210486613100009</v>
      </c>
      <c r="G249" s="49">
        <v>0</v>
      </c>
      <c r="H249" s="49">
        <v>0.75218750000000001</v>
      </c>
      <c r="I249" s="58">
        <v>49</v>
      </c>
      <c r="J249" s="58">
        <v>60</v>
      </c>
      <c r="K249" s="58">
        <v>26</v>
      </c>
      <c r="L249" s="58">
        <v>0</v>
      </c>
      <c r="M249" s="58">
        <v>90</v>
      </c>
      <c r="N249" s="58">
        <v>0</v>
      </c>
      <c r="O249" s="58">
        <v>28.608333333333334</v>
      </c>
      <c r="P249" s="127">
        <v>24.525000000000002</v>
      </c>
      <c r="Q249" s="127">
        <v>0</v>
      </c>
    </row>
    <row r="250" spans="1:17" x14ac:dyDescent="0.15">
      <c r="A250" s="51">
        <v>41884</v>
      </c>
      <c r="B250" s="49">
        <v>3.7372420132320014</v>
      </c>
      <c r="C250" s="49">
        <v>2.7569818130400003</v>
      </c>
      <c r="D250" s="49">
        <v>1.4703903002880006</v>
      </c>
      <c r="E250" s="49">
        <v>0</v>
      </c>
      <c r="F250" s="49">
        <v>11.027927252160003</v>
      </c>
      <c r="G250" s="49">
        <v>0</v>
      </c>
      <c r="H250" s="49">
        <v>0.70718749999999997</v>
      </c>
      <c r="I250" s="58">
        <v>61</v>
      </c>
      <c r="J250" s="58">
        <v>45</v>
      </c>
      <c r="K250" s="58">
        <v>24</v>
      </c>
      <c r="L250" s="58">
        <v>0</v>
      </c>
      <c r="M250" s="58">
        <v>180</v>
      </c>
      <c r="N250" s="58">
        <v>0</v>
      </c>
      <c r="O250" s="58">
        <v>29.808333333333334</v>
      </c>
      <c r="P250" s="127">
        <v>26.4375</v>
      </c>
      <c r="Q250" s="127">
        <v>0</v>
      </c>
    </row>
    <row r="251" spans="1:17" x14ac:dyDescent="0.15">
      <c r="A251" s="51">
        <v>41885</v>
      </c>
      <c r="B251" s="49">
        <v>1.4054003096163337</v>
      </c>
      <c r="C251" s="49">
        <v>1.2220872257533337</v>
      </c>
      <c r="D251" s="49">
        <v>0.73325233545200019</v>
      </c>
      <c r="E251" s="49">
        <v>0</v>
      </c>
      <c r="F251" s="49">
        <v>0</v>
      </c>
      <c r="G251" s="49">
        <v>0</v>
      </c>
      <c r="H251" s="49">
        <v>0</v>
      </c>
      <c r="I251" s="58">
        <v>23</v>
      </c>
      <c r="J251" s="58">
        <v>20</v>
      </c>
      <c r="K251" s="58">
        <v>12</v>
      </c>
      <c r="L251" s="58">
        <v>0</v>
      </c>
      <c r="M251" s="58">
        <v>0</v>
      </c>
      <c r="N251" s="58">
        <v>0</v>
      </c>
      <c r="O251" s="58">
        <v>30.333333333333332</v>
      </c>
      <c r="P251" s="127">
        <v>26.825000000000003</v>
      </c>
      <c r="Q251" s="127">
        <v>0</v>
      </c>
    </row>
    <row r="252" spans="1:17" x14ac:dyDescent="0.15">
      <c r="A252" s="51">
        <v>41886</v>
      </c>
      <c r="B252" s="49">
        <v>2.9423662099346672</v>
      </c>
      <c r="C252" s="49">
        <v>3.6028973999200002</v>
      </c>
      <c r="D252" s="49">
        <v>1.5612555399653334</v>
      </c>
      <c r="E252" s="49">
        <v>0</v>
      </c>
      <c r="F252" s="49">
        <v>5.4043460998800006</v>
      </c>
      <c r="G252" s="49">
        <v>0</v>
      </c>
      <c r="H252" s="49">
        <v>0.79312500000000008</v>
      </c>
      <c r="I252" s="58">
        <v>49</v>
      </c>
      <c r="J252" s="58">
        <v>60</v>
      </c>
      <c r="K252" s="58">
        <v>26</v>
      </c>
      <c r="L252" s="58">
        <v>0</v>
      </c>
      <c r="M252" s="58">
        <v>90</v>
      </c>
      <c r="N252" s="58">
        <v>0</v>
      </c>
      <c r="O252" s="58">
        <v>27.516666666666666</v>
      </c>
      <c r="P252" s="127">
        <v>28.287499999999998</v>
      </c>
      <c r="Q252" s="127">
        <v>0</v>
      </c>
    </row>
    <row r="253" spans="1:17" x14ac:dyDescent="0.15">
      <c r="A253" s="51">
        <v>41887</v>
      </c>
      <c r="B253" s="49">
        <v>2.3244469936869994</v>
      </c>
      <c r="C253" s="49">
        <v>5.0661024221383322</v>
      </c>
      <c r="D253" s="49">
        <v>0.95361927946133307</v>
      </c>
      <c r="E253" s="49">
        <v>0</v>
      </c>
      <c r="F253" s="49">
        <v>0</v>
      </c>
      <c r="G253" s="49">
        <v>0</v>
      </c>
      <c r="H253" s="49">
        <v>0</v>
      </c>
      <c r="I253" s="58">
        <v>39</v>
      </c>
      <c r="J253" s="58">
        <v>85</v>
      </c>
      <c r="K253" s="58">
        <v>16</v>
      </c>
      <c r="L253" s="58">
        <v>0</v>
      </c>
      <c r="M253" s="58">
        <v>0</v>
      </c>
      <c r="N253" s="58">
        <v>0</v>
      </c>
      <c r="O253" s="58">
        <v>23.845833333333335</v>
      </c>
      <c r="P253" s="127">
        <v>21.85</v>
      </c>
      <c r="Q253" s="127">
        <v>0</v>
      </c>
    </row>
    <row r="254" spans="1:17" x14ac:dyDescent="0.15">
      <c r="A254" s="51">
        <v>41888</v>
      </c>
      <c r="B254" s="49">
        <v>3.6923924034269993</v>
      </c>
      <c r="C254" s="49">
        <v>2.7238960353149992</v>
      </c>
      <c r="D254" s="49">
        <v>1.4527445521679998</v>
      </c>
      <c r="E254" s="49">
        <v>0</v>
      </c>
      <c r="F254" s="49">
        <v>10.895584141259997</v>
      </c>
      <c r="G254" s="49">
        <v>0</v>
      </c>
      <c r="H254" s="49">
        <v>0.89622395833333335</v>
      </c>
      <c r="I254" s="58">
        <v>61</v>
      </c>
      <c r="J254" s="58">
        <v>45</v>
      </c>
      <c r="K254" s="58">
        <v>24</v>
      </c>
      <c r="L254" s="58">
        <v>0</v>
      </c>
      <c r="M254" s="58">
        <v>180</v>
      </c>
      <c r="N254" s="58">
        <v>0</v>
      </c>
      <c r="O254" s="58">
        <v>24.229166666666661</v>
      </c>
      <c r="P254" s="127">
        <v>20.487500000000001</v>
      </c>
      <c r="Q254" s="127">
        <v>0</v>
      </c>
    </row>
    <row r="255" spans="1:17" x14ac:dyDescent="0.15">
      <c r="A255" s="51">
        <v>41889</v>
      </c>
      <c r="B255" s="49">
        <v>2.3906007251490005</v>
      </c>
      <c r="C255" s="49">
        <v>5.2102836317350008</v>
      </c>
      <c r="D255" s="49">
        <v>0.98075927185600031</v>
      </c>
      <c r="E255" s="49">
        <v>0</v>
      </c>
      <c r="F255" s="49">
        <v>0</v>
      </c>
      <c r="G255" s="49">
        <v>0</v>
      </c>
      <c r="H255" s="49">
        <v>0</v>
      </c>
      <c r="I255" s="58">
        <v>39</v>
      </c>
      <c r="J255" s="58">
        <v>85</v>
      </c>
      <c r="K255" s="58">
        <v>16</v>
      </c>
      <c r="L255" s="58">
        <v>0</v>
      </c>
      <c r="M255" s="58">
        <v>0</v>
      </c>
      <c r="N255" s="58">
        <v>0</v>
      </c>
      <c r="O255" s="58">
        <v>23.320833333333336</v>
      </c>
      <c r="P255" s="127">
        <v>21.2</v>
      </c>
      <c r="Q255" s="127">
        <v>0</v>
      </c>
    </row>
    <row r="256" spans="1:17" x14ac:dyDescent="0.15">
      <c r="A256" s="51">
        <v>41890</v>
      </c>
      <c r="B256" s="49">
        <v>3.0657304868796666</v>
      </c>
      <c r="C256" s="49">
        <v>3.7539556982200004</v>
      </c>
      <c r="D256" s="49">
        <v>1.6267141358953334</v>
      </c>
      <c r="E256" s="49">
        <v>0</v>
      </c>
      <c r="F256" s="49">
        <v>5.6309335473300006</v>
      </c>
      <c r="G256" s="49">
        <v>0</v>
      </c>
      <c r="H256" s="49">
        <v>0.94070312499999997</v>
      </c>
      <c r="I256" s="58">
        <v>49</v>
      </c>
      <c r="J256" s="58">
        <v>60</v>
      </c>
      <c r="K256" s="58">
        <v>26</v>
      </c>
      <c r="L256" s="58">
        <v>0</v>
      </c>
      <c r="M256" s="58">
        <v>90</v>
      </c>
      <c r="N256" s="58">
        <v>0</v>
      </c>
      <c r="O256" s="58">
        <v>23.212499999999995</v>
      </c>
      <c r="P256" s="127">
        <v>23.4</v>
      </c>
      <c r="Q256" s="127">
        <v>0</v>
      </c>
    </row>
    <row r="257" spans="1:17" x14ac:dyDescent="0.15">
      <c r="A257" s="51">
        <v>41891</v>
      </c>
      <c r="B257" s="49">
        <v>3.8847473965906674</v>
      </c>
      <c r="C257" s="49">
        <v>2.8657972597800008</v>
      </c>
      <c r="D257" s="49">
        <v>1.5284252052160003</v>
      </c>
      <c r="E257" s="49">
        <v>0</v>
      </c>
      <c r="F257" s="49">
        <v>11.463189039120001</v>
      </c>
      <c r="G257" s="49">
        <v>0</v>
      </c>
      <c r="H257" s="49">
        <v>0.93177083333333299</v>
      </c>
      <c r="I257" s="58">
        <v>61</v>
      </c>
      <c r="J257" s="58">
        <v>45</v>
      </c>
      <c r="K257" s="58">
        <v>24</v>
      </c>
      <c r="L257" s="58">
        <v>0</v>
      </c>
      <c r="M257" s="58">
        <v>180</v>
      </c>
      <c r="N257" s="58">
        <v>0</v>
      </c>
      <c r="O257" s="58">
        <v>23.416666666666671</v>
      </c>
      <c r="P257" s="127">
        <v>22.074999999999999</v>
      </c>
      <c r="Q257" s="127">
        <v>0</v>
      </c>
    </row>
    <row r="258" spans="1:17" x14ac:dyDescent="0.15">
      <c r="A258" s="51">
        <v>41892</v>
      </c>
      <c r="B258" s="49">
        <v>5.0213707766039999</v>
      </c>
      <c r="C258" s="49">
        <v>6.7595375838900003</v>
      </c>
      <c r="D258" s="49">
        <v>2.060049549376</v>
      </c>
      <c r="E258" s="49">
        <v>0</v>
      </c>
      <c r="F258" s="49">
        <v>11.587778715240002</v>
      </c>
      <c r="G258" s="49">
        <v>0</v>
      </c>
      <c r="H258" s="49">
        <v>0.86703124999999992</v>
      </c>
      <c r="I258" s="58">
        <v>78</v>
      </c>
      <c r="J258" s="58">
        <v>105</v>
      </c>
      <c r="K258" s="58">
        <v>32</v>
      </c>
      <c r="L258" s="58">
        <v>0</v>
      </c>
      <c r="M258" s="58">
        <v>180</v>
      </c>
      <c r="N258" s="58">
        <v>0</v>
      </c>
      <c r="O258" s="58">
        <v>25.545833333333334</v>
      </c>
      <c r="P258" s="127">
        <v>23.112500000000001</v>
      </c>
      <c r="Q258" s="127">
        <v>0</v>
      </c>
    </row>
    <row r="259" spans="1:17" x14ac:dyDescent="0.15">
      <c r="A259" s="51">
        <v>41893</v>
      </c>
      <c r="B259" s="49">
        <v>3.158599405688999</v>
      </c>
      <c r="C259" s="49">
        <v>3.867672741659999</v>
      </c>
      <c r="D259" s="49">
        <v>1.6759915213859995</v>
      </c>
      <c r="E259" s="49">
        <v>0</v>
      </c>
      <c r="F259" s="49">
        <v>5.801509112489998</v>
      </c>
      <c r="G259" s="49">
        <v>0</v>
      </c>
      <c r="H259" s="49">
        <v>0.91463541666666648</v>
      </c>
      <c r="I259" s="58">
        <v>49</v>
      </c>
      <c r="J259" s="58">
        <v>60</v>
      </c>
      <c r="K259" s="58">
        <v>26</v>
      </c>
      <c r="L259" s="58">
        <v>0</v>
      </c>
      <c r="M259" s="58">
        <v>90</v>
      </c>
      <c r="N259" s="58">
        <v>0</v>
      </c>
      <c r="O259" s="58">
        <v>23.808333333333334</v>
      </c>
      <c r="P259" s="127">
        <v>21.812499999999996</v>
      </c>
      <c r="Q259" s="127">
        <v>0</v>
      </c>
    </row>
    <row r="260" spans="1:17" x14ac:dyDescent="0.15">
      <c r="A260" s="51">
        <v>41894</v>
      </c>
      <c r="B260" s="49">
        <v>2.5807202931509998</v>
      </c>
      <c r="C260" s="49">
        <v>5.6246467927649997</v>
      </c>
      <c r="D260" s="49">
        <v>1.0587570433439999</v>
      </c>
      <c r="E260" s="49">
        <v>0</v>
      </c>
      <c r="F260" s="49">
        <v>0</v>
      </c>
      <c r="G260" s="49">
        <v>0</v>
      </c>
      <c r="H260" s="49">
        <v>0</v>
      </c>
      <c r="I260" s="58">
        <v>39</v>
      </c>
      <c r="J260" s="58">
        <v>85</v>
      </c>
      <c r="K260" s="58">
        <v>16</v>
      </c>
      <c r="L260" s="58">
        <v>0</v>
      </c>
      <c r="M260" s="58">
        <v>0</v>
      </c>
      <c r="N260" s="58">
        <v>0</v>
      </c>
      <c r="O260" s="58">
        <v>22.670833333333331</v>
      </c>
      <c r="P260" s="127">
        <v>20.0625</v>
      </c>
      <c r="Q260" s="127">
        <v>0</v>
      </c>
    </row>
    <row r="261" spans="1:17" x14ac:dyDescent="0.15">
      <c r="A261" s="51">
        <v>41895</v>
      </c>
      <c r="B261" s="49">
        <v>3.3671177853040009</v>
      </c>
      <c r="C261" s="49">
        <v>4.1230013697600008</v>
      </c>
      <c r="D261" s="49">
        <v>1.7866339268960003</v>
      </c>
      <c r="E261" s="49">
        <v>0</v>
      </c>
      <c r="F261" s="49">
        <v>6.1845020546400011</v>
      </c>
      <c r="G261" s="49">
        <v>0</v>
      </c>
      <c r="H261" s="49">
        <v>1.0123437499999997</v>
      </c>
      <c r="I261" s="58">
        <v>49</v>
      </c>
      <c r="J261" s="58">
        <v>60</v>
      </c>
      <c r="K261" s="58">
        <v>26</v>
      </c>
      <c r="L261" s="58">
        <v>0</v>
      </c>
      <c r="M261" s="58">
        <v>90</v>
      </c>
      <c r="N261" s="58">
        <v>0</v>
      </c>
      <c r="O261" s="58">
        <v>21.575000000000003</v>
      </c>
      <c r="P261" s="127">
        <v>19.574999999999999</v>
      </c>
      <c r="Q261" s="127">
        <v>0</v>
      </c>
    </row>
    <row r="262" spans="1:17" x14ac:dyDescent="0.15">
      <c r="A262" s="51">
        <v>41896</v>
      </c>
      <c r="B262" s="49">
        <v>3.5201040449726668</v>
      </c>
      <c r="C262" s="49">
        <v>4.3103314836399997</v>
      </c>
      <c r="D262" s="49">
        <v>1.8678103095773333</v>
      </c>
      <c r="E262" s="49">
        <v>0</v>
      </c>
      <c r="F262" s="49">
        <v>6.4654972254600001</v>
      </c>
      <c r="G262" s="49">
        <v>0</v>
      </c>
      <c r="H262" s="49">
        <v>0.9780729166666664</v>
      </c>
      <c r="I262" s="58">
        <v>49</v>
      </c>
      <c r="J262" s="58">
        <v>60</v>
      </c>
      <c r="K262" s="58">
        <v>26</v>
      </c>
      <c r="L262" s="58">
        <v>0</v>
      </c>
      <c r="M262" s="58">
        <v>90</v>
      </c>
      <c r="N262" s="58">
        <v>0</v>
      </c>
      <c r="O262" s="58">
        <v>22.358333333333334</v>
      </c>
      <c r="P262" s="127">
        <v>19.3</v>
      </c>
      <c r="Q262" s="127">
        <v>0</v>
      </c>
    </row>
    <row r="263" spans="1:17" x14ac:dyDescent="0.15">
      <c r="A263" s="51">
        <v>41897</v>
      </c>
      <c r="B263" s="49">
        <v>1.6945870882546668</v>
      </c>
      <c r="C263" s="49">
        <v>1.4735539897866667</v>
      </c>
      <c r="D263" s="49">
        <v>0.88413239387200004</v>
      </c>
      <c r="E263" s="49">
        <v>0</v>
      </c>
      <c r="F263" s="49">
        <v>0</v>
      </c>
      <c r="G263" s="49">
        <v>0</v>
      </c>
      <c r="H263" s="49">
        <v>0</v>
      </c>
      <c r="I263" s="58">
        <v>23</v>
      </c>
      <c r="J263" s="58">
        <v>20</v>
      </c>
      <c r="K263" s="58">
        <v>12</v>
      </c>
      <c r="L263" s="58">
        <v>0</v>
      </c>
      <c r="M263" s="58">
        <v>0</v>
      </c>
      <c r="N263" s="58">
        <v>0</v>
      </c>
      <c r="O263" s="58">
        <v>22.462500000000006</v>
      </c>
      <c r="P263" s="127">
        <v>20.387499999999999</v>
      </c>
      <c r="Q263" s="127">
        <v>0</v>
      </c>
    </row>
    <row r="264" spans="1:17" x14ac:dyDescent="0.15">
      <c r="A264" s="51">
        <v>41898</v>
      </c>
      <c r="B264" s="49">
        <v>4.5244206192640011</v>
      </c>
      <c r="C264" s="49">
        <v>3.3376873420799997</v>
      </c>
      <c r="D264" s="49">
        <v>1.7800999157760005</v>
      </c>
      <c r="E264" s="49">
        <v>0</v>
      </c>
      <c r="F264" s="49">
        <v>13.350749368320001</v>
      </c>
      <c r="G264" s="49">
        <v>0</v>
      </c>
      <c r="H264" s="49">
        <v>0.91828124999999994</v>
      </c>
      <c r="I264" s="58">
        <v>61</v>
      </c>
      <c r="J264" s="58">
        <v>45</v>
      </c>
      <c r="K264" s="58">
        <v>24</v>
      </c>
      <c r="L264" s="58">
        <v>0</v>
      </c>
      <c r="M264" s="58">
        <v>180</v>
      </c>
      <c r="N264" s="58">
        <v>0</v>
      </c>
      <c r="O264" s="58">
        <v>23.724999999999998</v>
      </c>
      <c r="P264" s="127">
        <v>20.774999999999999</v>
      </c>
      <c r="Q264" s="127">
        <v>0</v>
      </c>
    </row>
    <row r="265" spans="1:17" x14ac:dyDescent="0.15">
      <c r="A265" s="51">
        <v>41899</v>
      </c>
      <c r="B265" s="49">
        <v>1.7100627658356666</v>
      </c>
      <c r="C265" s="49">
        <v>1.4870111007266666</v>
      </c>
      <c r="D265" s="49">
        <v>0.89220666043600005</v>
      </c>
      <c r="E265" s="49">
        <v>0</v>
      </c>
      <c r="F265" s="49">
        <v>0</v>
      </c>
      <c r="G265" s="49">
        <v>0</v>
      </c>
      <c r="H265" s="49">
        <v>0</v>
      </c>
      <c r="I265" s="58">
        <v>23</v>
      </c>
      <c r="J265" s="58">
        <v>20</v>
      </c>
      <c r="K265" s="58">
        <v>12</v>
      </c>
      <c r="L265" s="58">
        <v>0</v>
      </c>
      <c r="M265" s="58">
        <v>0</v>
      </c>
      <c r="N265" s="58">
        <v>0</v>
      </c>
      <c r="O265" s="58">
        <v>22.604166666666668</v>
      </c>
      <c r="P265" s="127">
        <v>19.149999999999999</v>
      </c>
      <c r="Q265" s="127">
        <v>0</v>
      </c>
    </row>
    <row r="266" spans="1:17" x14ac:dyDescent="0.15">
      <c r="A266" s="51">
        <v>41900</v>
      </c>
      <c r="B266" s="49">
        <v>3.655695577685667</v>
      </c>
      <c r="C266" s="49">
        <v>4.4763619318599996</v>
      </c>
      <c r="D266" s="49">
        <v>1.939756837139333</v>
      </c>
      <c r="E266" s="49">
        <v>0</v>
      </c>
      <c r="F266" s="49">
        <v>6.7145428977900004</v>
      </c>
      <c r="G266" s="49">
        <v>0</v>
      </c>
      <c r="H266" s="49">
        <v>1.0703124999999998</v>
      </c>
      <c r="I266" s="58">
        <v>49</v>
      </c>
      <c r="J266" s="58">
        <v>60</v>
      </c>
      <c r="K266" s="58">
        <v>26</v>
      </c>
      <c r="L266" s="58">
        <v>0</v>
      </c>
      <c r="M266" s="58">
        <v>90</v>
      </c>
      <c r="N266" s="58">
        <v>0</v>
      </c>
      <c r="O266" s="58">
        <v>20.25</v>
      </c>
      <c r="P266" s="127">
        <v>20.775000000000002</v>
      </c>
      <c r="Q266" s="127">
        <v>0</v>
      </c>
    </row>
    <row r="267" spans="1:17" x14ac:dyDescent="0.15">
      <c r="A267" s="51">
        <v>41901</v>
      </c>
      <c r="B267" s="49">
        <v>2.9508220359800004</v>
      </c>
      <c r="C267" s="49">
        <v>6.4312787963666675</v>
      </c>
      <c r="D267" s="49">
        <v>1.210593655786667</v>
      </c>
      <c r="E267" s="49">
        <v>0</v>
      </c>
      <c r="F267" s="49">
        <v>0</v>
      </c>
      <c r="G267" s="49">
        <v>0</v>
      </c>
      <c r="H267" s="49">
        <v>0</v>
      </c>
      <c r="I267" s="58">
        <v>39</v>
      </c>
      <c r="J267" s="58">
        <v>85</v>
      </c>
      <c r="K267" s="58">
        <v>16</v>
      </c>
      <c r="L267" s="58">
        <v>0</v>
      </c>
      <c r="M267" s="58">
        <v>0</v>
      </c>
      <c r="N267" s="58">
        <v>0</v>
      </c>
      <c r="O267" s="58">
        <v>22.516666666666669</v>
      </c>
      <c r="P267" s="127">
        <v>18</v>
      </c>
      <c r="Q267" s="127">
        <v>0</v>
      </c>
    </row>
    <row r="268" spans="1:17" x14ac:dyDescent="0.15">
      <c r="A268" s="51">
        <v>41902</v>
      </c>
      <c r="B268" s="49">
        <v>4.6349590515106662</v>
      </c>
      <c r="C268" s="49">
        <v>3.4192320871799997</v>
      </c>
      <c r="D268" s="49">
        <v>1.8235904464959998</v>
      </c>
      <c r="E268" s="49">
        <v>0</v>
      </c>
      <c r="F268" s="49">
        <v>13.676928348719997</v>
      </c>
      <c r="G268" s="49">
        <v>0</v>
      </c>
      <c r="H268" s="49">
        <v>0.9392447916666663</v>
      </c>
      <c r="I268" s="58">
        <v>61</v>
      </c>
      <c r="J268" s="58">
        <v>45</v>
      </c>
      <c r="K268" s="58">
        <v>24</v>
      </c>
      <c r="L268" s="58">
        <v>0</v>
      </c>
      <c r="M268" s="58">
        <v>180</v>
      </c>
      <c r="N268" s="58">
        <v>0</v>
      </c>
      <c r="O268" s="58">
        <v>23.245833333333337</v>
      </c>
      <c r="P268" s="127">
        <v>21.299999999999997</v>
      </c>
      <c r="Q268" s="127">
        <v>0</v>
      </c>
    </row>
    <row r="269" spans="1:17" x14ac:dyDescent="0.15">
      <c r="A269" s="51">
        <v>41903</v>
      </c>
      <c r="B269" s="49">
        <v>2.9953107100279999</v>
      </c>
      <c r="C269" s="49">
        <v>6.5282412910866663</v>
      </c>
      <c r="D269" s="49">
        <v>1.2288454194986667</v>
      </c>
      <c r="E269" s="49">
        <v>0</v>
      </c>
      <c r="F269" s="49">
        <v>0</v>
      </c>
      <c r="G269" s="49">
        <v>0</v>
      </c>
      <c r="H269" s="49">
        <v>0</v>
      </c>
      <c r="I269" s="58">
        <v>39</v>
      </c>
      <c r="J269" s="58">
        <v>85</v>
      </c>
      <c r="K269" s="58">
        <v>16</v>
      </c>
      <c r="L269" s="58">
        <v>0</v>
      </c>
      <c r="M269" s="58">
        <v>0</v>
      </c>
      <c r="N269" s="58">
        <v>0</v>
      </c>
      <c r="O269" s="58">
        <v>23.391666666666662</v>
      </c>
      <c r="P269" s="127">
        <v>20.912500000000001</v>
      </c>
      <c r="Q269" s="127">
        <v>0</v>
      </c>
    </row>
    <row r="270" spans="1:17" x14ac:dyDescent="0.15">
      <c r="A270" s="51">
        <v>41904</v>
      </c>
      <c r="B270" s="49">
        <v>3.7706172256479999</v>
      </c>
      <c r="C270" s="49">
        <v>4.6170823171200004</v>
      </c>
      <c r="D270" s="49">
        <v>2.0007356707520003</v>
      </c>
      <c r="E270" s="49">
        <v>0</v>
      </c>
      <c r="F270" s="49">
        <v>6.9256234756800001</v>
      </c>
      <c r="G270" s="49">
        <v>0</v>
      </c>
      <c r="H270" s="49">
        <v>0.96385416666666657</v>
      </c>
      <c r="I270" s="58">
        <v>49</v>
      </c>
      <c r="J270" s="58">
        <v>60</v>
      </c>
      <c r="K270" s="58">
        <v>26</v>
      </c>
      <c r="L270" s="58">
        <v>0</v>
      </c>
      <c r="M270" s="58">
        <v>90</v>
      </c>
      <c r="N270" s="58">
        <v>0</v>
      </c>
      <c r="O270" s="58">
        <v>22.683333333333334</v>
      </c>
      <c r="P270" s="127">
        <v>19.025000000000002</v>
      </c>
      <c r="Q270" s="127">
        <v>0</v>
      </c>
    </row>
    <row r="271" spans="1:17" x14ac:dyDescent="0.15">
      <c r="A271" s="51">
        <v>41905</v>
      </c>
      <c r="B271" s="49">
        <v>4.6937618732549993</v>
      </c>
      <c r="C271" s="49">
        <v>3.4626112179749997</v>
      </c>
      <c r="D271" s="49">
        <v>1.8467259829199998</v>
      </c>
      <c r="E271" s="49">
        <v>0</v>
      </c>
      <c r="F271" s="49">
        <v>13.850444871899999</v>
      </c>
      <c r="G271" s="49">
        <v>0</v>
      </c>
      <c r="H271" s="49">
        <v>0.97533854166666656</v>
      </c>
      <c r="I271" s="58">
        <v>61</v>
      </c>
      <c r="J271" s="58">
        <v>45</v>
      </c>
      <c r="K271" s="58">
        <v>24</v>
      </c>
      <c r="L271" s="58">
        <v>0</v>
      </c>
      <c r="M271" s="58">
        <v>180</v>
      </c>
      <c r="N271" s="58">
        <v>0</v>
      </c>
      <c r="O271" s="58">
        <v>22.420833333333331</v>
      </c>
      <c r="P271" s="127">
        <v>18.75</v>
      </c>
      <c r="Q271" s="127">
        <v>0</v>
      </c>
    </row>
    <row r="272" spans="1:17" x14ac:dyDescent="0.15">
      <c r="A272" s="51">
        <v>41906</v>
      </c>
      <c r="B272" s="49">
        <v>5.9783406923240001</v>
      </c>
      <c r="C272" s="49">
        <v>8.0477663165899997</v>
      </c>
      <c r="D272" s="49">
        <v>2.4526525917226669</v>
      </c>
      <c r="E272" s="49">
        <v>0</v>
      </c>
      <c r="F272" s="49">
        <v>13.796170828439999</v>
      </c>
      <c r="G272" s="49">
        <v>0</v>
      </c>
      <c r="H272" s="49">
        <v>0.97388020833333333</v>
      </c>
      <c r="I272" s="58">
        <v>78</v>
      </c>
      <c r="J272" s="58">
        <v>105</v>
      </c>
      <c r="K272" s="58">
        <v>32</v>
      </c>
      <c r="L272" s="58">
        <v>0</v>
      </c>
      <c r="M272" s="58">
        <v>180</v>
      </c>
      <c r="N272" s="58">
        <v>0</v>
      </c>
      <c r="O272" s="58">
        <v>22.454166666666662</v>
      </c>
      <c r="P272" s="127">
        <v>18.3125</v>
      </c>
      <c r="Q272" s="127">
        <v>0</v>
      </c>
    </row>
    <row r="273" spans="1:17" x14ac:dyDescent="0.15">
      <c r="A273" s="51">
        <v>41907</v>
      </c>
      <c r="B273" s="49">
        <v>3.7539503115356676</v>
      </c>
      <c r="C273" s="49">
        <v>4.596673850860002</v>
      </c>
      <c r="D273" s="49">
        <v>1.991892002039334</v>
      </c>
      <c r="E273" s="49">
        <v>0</v>
      </c>
      <c r="F273" s="49">
        <v>6.895010776290003</v>
      </c>
      <c r="G273" s="49">
        <v>0</v>
      </c>
      <c r="H273" s="49">
        <v>0.94197916666666637</v>
      </c>
      <c r="I273" s="58">
        <v>49</v>
      </c>
      <c r="J273" s="58">
        <v>60</v>
      </c>
      <c r="K273" s="58">
        <v>26</v>
      </c>
      <c r="L273" s="58">
        <v>0</v>
      </c>
      <c r="M273" s="58">
        <v>90</v>
      </c>
      <c r="N273" s="58">
        <v>0</v>
      </c>
      <c r="O273" s="58">
        <v>23.183333333333337</v>
      </c>
      <c r="P273" s="127">
        <v>19.7</v>
      </c>
      <c r="Q273" s="127">
        <v>0</v>
      </c>
    </row>
    <row r="274" spans="1:17" x14ac:dyDescent="0.15">
      <c r="A274" s="51">
        <v>41908</v>
      </c>
      <c r="B274" s="49">
        <v>2.9778164658060007</v>
      </c>
      <c r="C274" s="49">
        <v>6.4901128100900021</v>
      </c>
      <c r="D274" s="49">
        <v>1.2216682936640002</v>
      </c>
      <c r="E274" s="49">
        <v>0</v>
      </c>
      <c r="F274" s="49">
        <v>0</v>
      </c>
      <c r="G274" s="49">
        <v>0</v>
      </c>
      <c r="H274" s="49">
        <v>0</v>
      </c>
      <c r="I274" s="58">
        <v>39</v>
      </c>
      <c r="J274" s="58">
        <v>85</v>
      </c>
      <c r="K274" s="58">
        <v>16</v>
      </c>
      <c r="L274" s="58">
        <v>0</v>
      </c>
      <c r="M274" s="58">
        <v>0</v>
      </c>
      <c r="N274" s="58">
        <v>0</v>
      </c>
      <c r="O274" s="58">
        <v>20.758333333333333</v>
      </c>
      <c r="P274" s="127">
        <v>20.662500000000001</v>
      </c>
      <c r="Q274" s="127">
        <v>0</v>
      </c>
    </row>
    <row r="275" spans="1:17" x14ac:dyDescent="0.15">
      <c r="A275" s="51">
        <v>41909</v>
      </c>
      <c r="B275" s="49">
        <v>3.7931794237913348</v>
      </c>
      <c r="C275" s="49">
        <v>4.644709498520001</v>
      </c>
      <c r="D275" s="49">
        <v>2.012707449358667</v>
      </c>
      <c r="E275" s="49">
        <v>0</v>
      </c>
      <c r="F275" s="49">
        <v>6.9670642477800016</v>
      </c>
      <c r="G275" s="49">
        <v>0</v>
      </c>
      <c r="H275" s="49">
        <v>1.122265625</v>
      </c>
      <c r="I275" s="58">
        <v>49</v>
      </c>
      <c r="J275" s="58">
        <v>60</v>
      </c>
      <c r="K275" s="58">
        <v>26</v>
      </c>
      <c r="L275" s="58">
        <v>0</v>
      </c>
      <c r="M275" s="58">
        <v>90</v>
      </c>
      <c r="N275" s="58">
        <v>0</v>
      </c>
      <c r="O275" s="58">
        <v>19.062499999999996</v>
      </c>
      <c r="P275" s="127">
        <v>14.187499999999998</v>
      </c>
      <c r="Q275" s="127">
        <v>0</v>
      </c>
    </row>
    <row r="276" spans="1:17" x14ac:dyDescent="0.15">
      <c r="A276" s="51">
        <v>41910</v>
      </c>
      <c r="B276" s="49">
        <v>3.8550435154746672</v>
      </c>
      <c r="C276" s="49">
        <v>4.7204614475200009</v>
      </c>
      <c r="D276" s="49">
        <v>2.0455332939253337</v>
      </c>
      <c r="E276" s="49">
        <v>0</v>
      </c>
      <c r="F276" s="49">
        <v>7.0806921712800017</v>
      </c>
      <c r="G276" s="49">
        <v>0</v>
      </c>
      <c r="H276" s="49">
        <v>1.0396874999999999</v>
      </c>
      <c r="I276" s="58">
        <v>49</v>
      </c>
      <c r="J276" s="58">
        <v>60</v>
      </c>
      <c r="K276" s="58">
        <v>26</v>
      </c>
      <c r="L276" s="58">
        <v>0</v>
      </c>
      <c r="M276" s="58">
        <v>90</v>
      </c>
      <c r="N276" s="58">
        <v>0</v>
      </c>
      <c r="O276" s="58">
        <v>20.95</v>
      </c>
      <c r="P276" s="127">
        <v>18.212499999999999</v>
      </c>
      <c r="Q276" s="127">
        <v>0</v>
      </c>
    </row>
    <row r="277" spans="1:17" x14ac:dyDescent="0.15">
      <c r="A277" s="51">
        <v>41911</v>
      </c>
      <c r="B277" s="49">
        <v>3.8428162597066664</v>
      </c>
      <c r="C277" s="49">
        <v>4.7054892975999998</v>
      </c>
      <c r="D277" s="49">
        <v>2.0390453622933333</v>
      </c>
      <c r="E277" s="49">
        <v>0</v>
      </c>
      <c r="F277" s="49">
        <v>7.0582339463999997</v>
      </c>
      <c r="G277" s="49">
        <v>0</v>
      </c>
      <c r="H277" s="49">
        <v>0.91244791666666658</v>
      </c>
      <c r="I277" s="58">
        <v>49</v>
      </c>
      <c r="J277" s="58">
        <v>60</v>
      </c>
      <c r="K277" s="58">
        <v>26</v>
      </c>
      <c r="L277" s="58">
        <v>0</v>
      </c>
      <c r="M277" s="58">
        <v>90</v>
      </c>
      <c r="N277" s="58">
        <v>0</v>
      </c>
      <c r="O277" s="58">
        <v>23.858333333333331</v>
      </c>
      <c r="P277" s="127">
        <v>20.337499999999999</v>
      </c>
      <c r="Q277" s="127">
        <v>0</v>
      </c>
    </row>
    <row r="278" spans="1:17" x14ac:dyDescent="0.15">
      <c r="A278" s="51">
        <v>41912</v>
      </c>
      <c r="B278" s="49">
        <v>4.7547392215353348</v>
      </c>
      <c r="C278" s="49">
        <v>3.5075945076900008</v>
      </c>
      <c r="D278" s="49">
        <v>1.8707170707680008</v>
      </c>
      <c r="E278" s="49">
        <v>0</v>
      </c>
      <c r="F278" s="49">
        <v>14.030378030760005</v>
      </c>
      <c r="G278" s="49">
        <v>0</v>
      </c>
      <c r="H278" s="49">
        <v>0.95492187499999992</v>
      </c>
      <c r="I278" s="58">
        <v>61</v>
      </c>
      <c r="J278" s="58">
        <v>45</v>
      </c>
      <c r="K278" s="58">
        <v>24</v>
      </c>
      <c r="L278" s="58">
        <v>0</v>
      </c>
      <c r="M278" s="58">
        <v>180</v>
      </c>
      <c r="N278" s="58">
        <v>0</v>
      </c>
      <c r="O278" s="58">
        <v>22.887499999999999</v>
      </c>
      <c r="P278" s="127">
        <v>22.2</v>
      </c>
      <c r="Q278" s="127">
        <v>0</v>
      </c>
    </row>
    <row r="279" spans="1:17" x14ac:dyDescent="0.15">
      <c r="A279" s="51">
        <v>41913</v>
      </c>
      <c r="B279" s="49">
        <v>1.7957085135080006</v>
      </c>
      <c r="C279" s="49">
        <v>1.5614856639200005</v>
      </c>
      <c r="D279" s="49">
        <v>0.9368913983520003</v>
      </c>
      <c r="E279" s="49">
        <v>0</v>
      </c>
      <c r="F279" s="49">
        <v>0</v>
      </c>
      <c r="G279" s="49">
        <v>0</v>
      </c>
      <c r="H279" s="49">
        <v>0</v>
      </c>
      <c r="I279" s="58">
        <v>23</v>
      </c>
      <c r="J279" s="58">
        <v>20</v>
      </c>
      <c r="K279" s="58">
        <v>12</v>
      </c>
      <c r="L279" s="58">
        <v>0</v>
      </c>
      <c r="M279" s="58">
        <v>0</v>
      </c>
      <c r="N279" s="58">
        <v>0</v>
      </c>
      <c r="O279" s="58">
        <v>20.920833333333331</v>
      </c>
      <c r="P279" s="127">
        <v>17.524999999999999</v>
      </c>
      <c r="Q279" s="127">
        <v>0</v>
      </c>
    </row>
    <row r="280" spans="1:17" x14ac:dyDescent="0.15">
      <c r="A280" s="51">
        <v>41914</v>
      </c>
      <c r="B280" s="49">
        <v>3.8687991782136675</v>
      </c>
      <c r="C280" s="49">
        <v>4.7373051161800017</v>
      </c>
      <c r="D280" s="49">
        <v>2.0528322170113338</v>
      </c>
      <c r="E280" s="49">
        <v>0</v>
      </c>
      <c r="F280" s="49">
        <v>7.1059576742700017</v>
      </c>
      <c r="G280" s="49">
        <v>0</v>
      </c>
      <c r="H280" s="49">
        <v>1.0145312499999997</v>
      </c>
      <c r="I280" s="58">
        <v>49</v>
      </c>
      <c r="J280" s="58">
        <v>60</v>
      </c>
      <c r="K280" s="58">
        <v>26</v>
      </c>
      <c r="L280" s="58">
        <v>0</v>
      </c>
      <c r="M280" s="58">
        <v>90</v>
      </c>
      <c r="N280" s="58">
        <v>0</v>
      </c>
      <c r="O280" s="58">
        <v>21.525000000000002</v>
      </c>
      <c r="P280" s="127">
        <v>17.1875</v>
      </c>
      <c r="Q280" s="127">
        <v>0</v>
      </c>
    </row>
    <row r="281" spans="1:17" x14ac:dyDescent="0.15">
      <c r="A281" s="51">
        <v>41915</v>
      </c>
      <c r="B281" s="49">
        <v>3.0953522986750013</v>
      </c>
      <c r="C281" s="49">
        <v>6.7462806509583348</v>
      </c>
      <c r="D281" s="49">
        <v>1.2698881225333336</v>
      </c>
      <c r="E281" s="49">
        <v>0</v>
      </c>
      <c r="F281" s="49">
        <v>0</v>
      </c>
      <c r="G281" s="49">
        <v>0</v>
      </c>
      <c r="H281" s="49">
        <v>0</v>
      </c>
      <c r="I281" s="58">
        <v>39</v>
      </c>
      <c r="J281" s="58">
        <v>85</v>
      </c>
      <c r="K281" s="58">
        <v>16</v>
      </c>
      <c r="L281" s="58">
        <v>0</v>
      </c>
      <c r="M281" s="58">
        <v>0</v>
      </c>
      <c r="N281" s="58">
        <v>0</v>
      </c>
      <c r="O281" s="58">
        <v>22.824999999999992</v>
      </c>
      <c r="P281" s="127">
        <v>18.962499999999999</v>
      </c>
      <c r="Q281" s="127">
        <v>0</v>
      </c>
    </row>
    <row r="282" spans="1:17" x14ac:dyDescent="0.15">
      <c r="A282" s="51">
        <v>41916</v>
      </c>
      <c r="B282" s="49">
        <v>4.8326597557420001</v>
      </c>
      <c r="C282" s="49">
        <v>3.5650768689900003</v>
      </c>
      <c r="D282" s="49">
        <v>1.9013743301280002</v>
      </c>
      <c r="E282" s="49">
        <v>0</v>
      </c>
      <c r="F282" s="49">
        <v>14.260307475960001</v>
      </c>
      <c r="G282" s="49">
        <v>0</v>
      </c>
      <c r="H282" s="49">
        <v>1.0198177083333331</v>
      </c>
      <c r="I282" s="58">
        <v>61</v>
      </c>
      <c r="J282" s="58">
        <v>45</v>
      </c>
      <c r="K282" s="58">
        <v>24</v>
      </c>
      <c r="L282" s="58">
        <v>0</v>
      </c>
      <c r="M282" s="58">
        <v>180</v>
      </c>
      <c r="N282" s="58">
        <v>0</v>
      </c>
      <c r="O282" s="58">
        <v>21.404166666666669</v>
      </c>
      <c r="P282" s="127">
        <v>19.612500000000001</v>
      </c>
      <c r="Q282" s="127">
        <v>0</v>
      </c>
    </row>
    <row r="283" spans="1:17" x14ac:dyDescent="0.15">
      <c r="A283" s="51">
        <v>41917</v>
      </c>
      <c r="B283" s="49">
        <v>3.1043311326300005</v>
      </c>
      <c r="C283" s="49">
        <v>6.7658499044500022</v>
      </c>
      <c r="D283" s="49">
        <v>1.2735717467200003</v>
      </c>
      <c r="E283" s="49">
        <v>0</v>
      </c>
      <c r="F283" s="49">
        <v>0</v>
      </c>
      <c r="G283" s="49">
        <v>0</v>
      </c>
      <c r="H283" s="49">
        <v>0</v>
      </c>
      <c r="I283" s="58">
        <v>39</v>
      </c>
      <c r="J283" s="58">
        <v>85</v>
      </c>
      <c r="K283" s="58">
        <v>16</v>
      </c>
      <c r="L283" s="58">
        <v>0</v>
      </c>
      <c r="M283" s="58">
        <v>0</v>
      </c>
      <c r="N283" s="58">
        <v>0</v>
      </c>
      <c r="O283" s="58">
        <v>21.674999999999997</v>
      </c>
      <c r="P283" s="127">
        <v>19.3</v>
      </c>
      <c r="Q283" s="127">
        <v>0</v>
      </c>
    </row>
    <row r="284" spans="1:17" x14ac:dyDescent="0.15">
      <c r="A284" s="51">
        <v>41918</v>
      </c>
      <c r="B284" s="49">
        <v>3.9266602992586668</v>
      </c>
      <c r="C284" s="49">
        <v>4.8081554684800007</v>
      </c>
      <c r="D284" s="49">
        <v>2.0835340363413337</v>
      </c>
      <c r="E284" s="49">
        <v>0</v>
      </c>
      <c r="F284" s="49">
        <v>7.2122332027200002</v>
      </c>
      <c r="G284" s="49">
        <v>0</v>
      </c>
      <c r="H284" s="49">
        <v>1.1455989583333333</v>
      </c>
      <c r="I284" s="58">
        <v>49</v>
      </c>
      <c r="J284" s="58">
        <v>60</v>
      </c>
      <c r="K284" s="58">
        <v>26</v>
      </c>
      <c r="L284" s="58">
        <v>0</v>
      </c>
      <c r="M284" s="58">
        <v>90</v>
      </c>
      <c r="N284" s="58">
        <v>0</v>
      </c>
      <c r="O284" s="58">
        <v>18.529166666666669</v>
      </c>
      <c r="P284" s="127">
        <v>16.450000000000003</v>
      </c>
      <c r="Q284" s="127">
        <v>0</v>
      </c>
    </row>
    <row r="285" spans="1:17" x14ac:dyDescent="0.15">
      <c r="A285" s="51">
        <v>41919</v>
      </c>
      <c r="B285" s="49">
        <v>4.9367652136530014</v>
      </c>
      <c r="C285" s="49">
        <v>3.6418759772850007</v>
      </c>
      <c r="D285" s="49">
        <v>1.9423338545520006</v>
      </c>
      <c r="E285" s="49">
        <v>0</v>
      </c>
      <c r="F285" s="49">
        <v>14.567503909140004</v>
      </c>
      <c r="G285" s="49">
        <v>0</v>
      </c>
      <c r="H285" s="49">
        <v>1.1851562499999999</v>
      </c>
      <c r="I285" s="58">
        <v>61</v>
      </c>
      <c r="J285" s="58">
        <v>45</v>
      </c>
      <c r="K285" s="58">
        <v>24</v>
      </c>
      <c r="L285" s="58">
        <v>0</v>
      </c>
      <c r="M285" s="58">
        <v>180</v>
      </c>
      <c r="N285" s="58">
        <v>0</v>
      </c>
      <c r="O285" s="58">
        <v>17.625</v>
      </c>
      <c r="P285" s="127">
        <v>13.987500000000001</v>
      </c>
      <c r="Q285" s="127">
        <v>0</v>
      </c>
    </row>
    <row r="286" spans="1:17" x14ac:dyDescent="0.15">
      <c r="A286" s="51">
        <v>41920</v>
      </c>
      <c r="B286" s="49">
        <v>6.3525553203839991</v>
      </c>
      <c r="C286" s="49">
        <v>8.5515167774399998</v>
      </c>
      <c r="D286" s="49">
        <v>2.6061765416959997</v>
      </c>
      <c r="E286" s="49">
        <v>0</v>
      </c>
      <c r="F286" s="49">
        <v>14.659743047039999</v>
      </c>
      <c r="G286" s="49">
        <v>0</v>
      </c>
      <c r="H286" s="49">
        <v>1.1268229166666666</v>
      </c>
      <c r="I286" s="58">
        <v>78</v>
      </c>
      <c r="J286" s="58">
        <v>105</v>
      </c>
      <c r="K286" s="58">
        <v>32</v>
      </c>
      <c r="L286" s="58">
        <v>0</v>
      </c>
      <c r="M286" s="58">
        <v>180</v>
      </c>
      <c r="N286" s="58">
        <v>0</v>
      </c>
      <c r="O286" s="58">
        <v>18.958333333333332</v>
      </c>
      <c r="P286" s="127">
        <v>16.574999999999999</v>
      </c>
      <c r="Q286" s="127">
        <v>0</v>
      </c>
    </row>
    <row r="287" spans="1:17" x14ac:dyDescent="0.15">
      <c r="A287" s="51">
        <v>41921</v>
      </c>
      <c r="B287" s="49">
        <v>4.0254972833833333</v>
      </c>
      <c r="C287" s="49">
        <v>4.9291803470000009</v>
      </c>
      <c r="D287" s="49">
        <v>2.1359781503666668</v>
      </c>
      <c r="E287" s="49">
        <v>0</v>
      </c>
      <c r="F287" s="49">
        <v>7.3937705205000004</v>
      </c>
      <c r="G287" s="49">
        <v>0</v>
      </c>
      <c r="H287" s="49">
        <v>0.99356770833333319</v>
      </c>
      <c r="I287" s="58">
        <v>49</v>
      </c>
      <c r="J287" s="58">
        <v>60</v>
      </c>
      <c r="K287" s="58">
        <v>26</v>
      </c>
      <c r="L287" s="58">
        <v>0</v>
      </c>
      <c r="M287" s="58">
        <v>90</v>
      </c>
      <c r="N287" s="58">
        <v>0</v>
      </c>
      <c r="O287" s="58">
        <v>22.004166666666666</v>
      </c>
      <c r="P287" s="127">
        <v>21.562500000000004</v>
      </c>
      <c r="Q287" s="127">
        <v>0</v>
      </c>
    </row>
    <row r="288" spans="1:17" x14ac:dyDescent="0.15">
      <c r="A288" s="51">
        <v>41922</v>
      </c>
      <c r="B288" s="49">
        <v>5.051652698971667</v>
      </c>
      <c r="C288" s="49">
        <v>3.7266290402249997</v>
      </c>
      <c r="D288" s="49">
        <v>1.98753548812</v>
      </c>
      <c r="E288" s="49">
        <v>0</v>
      </c>
      <c r="F288" s="49">
        <v>14.906516160899999</v>
      </c>
      <c r="G288" s="49">
        <v>0</v>
      </c>
      <c r="H288" s="49">
        <v>1.052265625</v>
      </c>
      <c r="I288" s="58">
        <v>61</v>
      </c>
      <c r="J288" s="58">
        <v>45</v>
      </c>
      <c r="K288" s="58">
        <v>24</v>
      </c>
      <c r="L288" s="58">
        <v>0</v>
      </c>
      <c r="M288" s="58">
        <v>180</v>
      </c>
      <c r="N288" s="58">
        <v>0</v>
      </c>
      <c r="O288" s="58">
        <v>20.662499999999998</v>
      </c>
      <c r="P288" s="127">
        <v>17.512499999999999</v>
      </c>
      <c r="Q288" s="127">
        <v>0</v>
      </c>
    </row>
    <row r="289" spans="1:17" x14ac:dyDescent="0.15">
      <c r="A289" s="51">
        <v>41923</v>
      </c>
      <c r="B289" s="49">
        <v>4.0967501607456667</v>
      </c>
      <c r="C289" s="49">
        <v>5.0164287682599999</v>
      </c>
      <c r="D289" s="49">
        <v>2.1737857995793335</v>
      </c>
      <c r="E289" s="49">
        <v>0</v>
      </c>
      <c r="F289" s="49">
        <v>7.5246431523900004</v>
      </c>
      <c r="G289" s="49">
        <v>0</v>
      </c>
      <c r="H289" s="49">
        <v>1.0869010416666665</v>
      </c>
      <c r="I289" s="58">
        <v>49</v>
      </c>
      <c r="J289" s="58">
        <v>60</v>
      </c>
      <c r="K289" s="58">
        <v>26</v>
      </c>
      <c r="L289" s="58">
        <v>0</v>
      </c>
      <c r="M289" s="58">
        <v>90</v>
      </c>
      <c r="N289" s="58">
        <v>0</v>
      </c>
      <c r="O289" s="58">
        <v>19.870833333333334</v>
      </c>
      <c r="P289" s="127">
        <v>19.862500000000001</v>
      </c>
      <c r="Q289" s="127">
        <v>0</v>
      </c>
    </row>
    <row r="290" spans="1:17" x14ac:dyDescent="0.15">
      <c r="A290" s="51">
        <v>41924</v>
      </c>
      <c r="B290" s="49">
        <v>4.1150910443976656</v>
      </c>
      <c r="C290" s="49">
        <v>5.0388869931399993</v>
      </c>
      <c r="D290" s="49">
        <v>2.1835176970273329</v>
      </c>
      <c r="E290" s="49">
        <v>0</v>
      </c>
      <c r="F290" s="49">
        <v>7.5583304897099985</v>
      </c>
      <c r="G290" s="49">
        <v>0</v>
      </c>
      <c r="H290" s="49">
        <v>1.2442187499999997</v>
      </c>
      <c r="I290" s="58">
        <v>49</v>
      </c>
      <c r="J290" s="58">
        <v>60</v>
      </c>
      <c r="K290" s="58">
        <v>26</v>
      </c>
      <c r="L290" s="58">
        <v>0</v>
      </c>
      <c r="M290" s="58">
        <v>90</v>
      </c>
      <c r="N290" s="58">
        <v>0</v>
      </c>
      <c r="O290" s="58">
        <v>16.275000000000002</v>
      </c>
      <c r="P290" s="127">
        <v>12.825000000000001</v>
      </c>
      <c r="Q290" s="127">
        <v>0</v>
      </c>
    </row>
    <row r="291" spans="1:17" x14ac:dyDescent="0.15">
      <c r="A291" s="51">
        <v>41925</v>
      </c>
      <c r="B291" s="49">
        <v>4.2067954626576665</v>
      </c>
      <c r="C291" s="49">
        <v>5.1511781175400007</v>
      </c>
      <c r="D291" s="49">
        <v>2.2321771842673335</v>
      </c>
      <c r="E291" s="49">
        <v>0</v>
      </c>
      <c r="F291" s="49">
        <v>7.726767176310001</v>
      </c>
      <c r="G291" s="49">
        <v>0</v>
      </c>
      <c r="H291" s="49">
        <v>1.1929947916666666</v>
      </c>
      <c r="I291" s="58">
        <v>49</v>
      </c>
      <c r="J291" s="58">
        <v>60</v>
      </c>
      <c r="K291" s="58">
        <v>26</v>
      </c>
      <c r="L291" s="58">
        <v>0</v>
      </c>
      <c r="M291" s="58">
        <v>90</v>
      </c>
      <c r="N291" s="58">
        <v>0</v>
      </c>
      <c r="O291" s="58">
        <v>17.445833333333333</v>
      </c>
      <c r="P291" s="127">
        <v>13.125</v>
      </c>
      <c r="Q291" s="127">
        <v>0</v>
      </c>
    </row>
    <row r="292" spans="1:17" x14ac:dyDescent="0.15">
      <c r="A292" s="51">
        <v>41926</v>
      </c>
      <c r="B292" s="49">
        <v>5.3540024927480001</v>
      </c>
      <c r="C292" s="49">
        <v>3.9496739700600005</v>
      </c>
      <c r="D292" s="49">
        <v>2.106492784032</v>
      </c>
      <c r="E292" s="49">
        <v>0</v>
      </c>
      <c r="F292" s="49">
        <v>15.79869588024</v>
      </c>
      <c r="G292" s="49">
        <v>0</v>
      </c>
      <c r="H292" s="49">
        <v>1.1596354166666667</v>
      </c>
      <c r="I292" s="58">
        <v>61</v>
      </c>
      <c r="J292" s="58">
        <v>45</v>
      </c>
      <c r="K292" s="58">
        <v>24</v>
      </c>
      <c r="L292" s="58">
        <v>0</v>
      </c>
      <c r="M292" s="58">
        <v>180</v>
      </c>
      <c r="N292" s="58">
        <v>0</v>
      </c>
      <c r="O292" s="58">
        <v>18.208333333333329</v>
      </c>
      <c r="P292" s="127">
        <v>17.612500000000001</v>
      </c>
      <c r="Q292" s="127">
        <v>0</v>
      </c>
    </row>
    <row r="293" spans="1:17" x14ac:dyDescent="0.15">
      <c r="A293" s="51">
        <v>41927</v>
      </c>
      <c r="B293" s="49">
        <v>2.0449249990563332</v>
      </c>
      <c r="C293" s="49">
        <v>1.7781956513533335</v>
      </c>
      <c r="D293" s="49">
        <v>1.0669173908120002</v>
      </c>
      <c r="E293" s="49">
        <v>0</v>
      </c>
      <c r="F293" s="49">
        <v>0</v>
      </c>
      <c r="G293" s="49">
        <v>0</v>
      </c>
      <c r="H293" s="49">
        <v>0</v>
      </c>
      <c r="I293" s="58">
        <v>23</v>
      </c>
      <c r="J293" s="58">
        <v>20</v>
      </c>
      <c r="K293" s="58">
        <v>12</v>
      </c>
      <c r="L293" s="58">
        <v>0</v>
      </c>
      <c r="M293" s="58">
        <v>0</v>
      </c>
      <c r="N293" s="58">
        <v>0</v>
      </c>
      <c r="O293" s="58">
        <v>16.204166666666666</v>
      </c>
      <c r="P293" s="127">
        <v>13.100000000000003</v>
      </c>
      <c r="Q293" s="127">
        <v>0</v>
      </c>
    </row>
    <row r="294" spans="1:17" x14ac:dyDescent="0.15">
      <c r="A294" s="51">
        <v>41928</v>
      </c>
      <c r="B294" s="49">
        <v>4.4521411721453346</v>
      </c>
      <c r="C294" s="49">
        <v>5.4516014352800006</v>
      </c>
      <c r="D294" s="49">
        <v>2.3623606219546671</v>
      </c>
      <c r="E294" s="49">
        <v>0</v>
      </c>
      <c r="F294" s="49">
        <v>8.1774021529200009</v>
      </c>
      <c r="G294" s="49">
        <v>0</v>
      </c>
      <c r="H294" s="49">
        <v>1.0861718749999998</v>
      </c>
      <c r="I294" s="58">
        <v>49</v>
      </c>
      <c r="J294" s="58">
        <v>60</v>
      </c>
      <c r="K294" s="58">
        <v>26</v>
      </c>
      <c r="L294" s="58">
        <v>0</v>
      </c>
      <c r="M294" s="58">
        <v>90</v>
      </c>
      <c r="N294" s="58">
        <v>0</v>
      </c>
      <c r="O294" s="58">
        <v>19.887499999999999</v>
      </c>
      <c r="P294" s="127">
        <v>16.937499999999996</v>
      </c>
      <c r="Q294" s="127">
        <v>0</v>
      </c>
    </row>
    <row r="295" spans="1:17" x14ac:dyDescent="0.15">
      <c r="A295" s="51">
        <v>41929</v>
      </c>
      <c r="B295" s="49">
        <v>3.5246564176460007</v>
      </c>
      <c r="C295" s="49">
        <v>7.6819434743566681</v>
      </c>
      <c r="D295" s="49">
        <v>1.446012889290667</v>
      </c>
      <c r="E295" s="49">
        <v>0</v>
      </c>
      <c r="F295" s="49">
        <v>0</v>
      </c>
      <c r="G295" s="49">
        <v>0</v>
      </c>
      <c r="H295" s="49">
        <v>0</v>
      </c>
      <c r="I295" s="58">
        <v>39</v>
      </c>
      <c r="J295" s="58">
        <v>85</v>
      </c>
      <c r="K295" s="58">
        <v>16</v>
      </c>
      <c r="L295" s="58">
        <v>0</v>
      </c>
      <c r="M295" s="58">
        <v>0</v>
      </c>
      <c r="N295" s="58">
        <v>0</v>
      </c>
      <c r="O295" s="58">
        <v>18.475000000000001</v>
      </c>
      <c r="P295" s="127">
        <v>15.475</v>
      </c>
      <c r="Q295" s="127">
        <v>0</v>
      </c>
    </row>
    <row r="296" spans="1:17" x14ac:dyDescent="0.15">
      <c r="A296" s="51">
        <v>41930</v>
      </c>
      <c r="B296" s="49">
        <v>5.4944406648646673</v>
      </c>
      <c r="C296" s="49">
        <v>4.0532759003100001</v>
      </c>
      <c r="D296" s="49">
        <v>2.161747146832</v>
      </c>
      <c r="E296" s="49">
        <v>0</v>
      </c>
      <c r="F296" s="49">
        <v>16.213103601240004</v>
      </c>
      <c r="G296" s="49">
        <v>0</v>
      </c>
      <c r="H296" s="49">
        <v>1.2170572916666662</v>
      </c>
      <c r="I296" s="58">
        <v>61</v>
      </c>
      <c r="J296" s="58">
        <v>45</v>
      </c>
      <c r="K296" s="58">
        <v>24</v>
      </c>
      <c r="L296" s="58">
        <v>0</v>
      </c>
      <c r="M296" s="58">
        <v>180</v>
      </c>
      <c r="N296" s="58">
        <v>0</v>
      </c>
      <c r="O296" s="58">
        <v>16.895833333333339</v>
      </c>
      <c r="P296" s="127">
        <v>16.537499999999998</v>
      </c>
      <c r="Q296" s="127">
        <v>0</v>
      </c>
    </row>
    <row r="297" spans="1:17" x14ac:dyDescent="0.15">
      <c r="A297" s="51">
        <v>41931</v>
      </c>
      <c r="B297" s="49">
        <v>3.5415134542970006</v>
      </c>
      <c r="C297" s="49">
        <v>7.7186831696216682</v>
      </c>
      <c r="D297" s="49">
        <v>1.452928596634667</v>
      </c>
      <c r="E297" s="49">
        <v>0</v>
      </c>
      <c r="F297" s="49">
        <v>0</v>
      </c>
      <c r="G297" s="49">
        <v>0</v>
      </c>
      <c r="H297" s="49">
        <v>0</v>
      </c>
      <c r="I297" s="58">
        <v>39</v>
      </c>
      <c r="J297" s="58">
        <v>85</v>
      </c>
      <c r="K297" s="58">
        <v>16</v>
      </c>
      <c r="L297" s="58">
        <v>0</v>
      </c>
      <c r="M297" s="58">
        <v>0</v>
      </c>
      <c r="N297" s="58">
        <v>0</v>
      </c>
      <c r="O297" s="58">
        <v>12.487499999999999</v>
      </c>
      <c r="P297" s="127">
        <v>12.125</v>
      </c>
      <c r="Q297" s="127">
        <v>0</v>
      </c>
    </row>
    <row r="298" spans="1:17" x14ac:dyDescent="0.15">
      <c r="A298" s="51">
        <v>41932</v>
      </c>
      <c r="B298" s="49">
        <v>4.6158262806109995</v>
      </c>
      <c r="C298" s="49">
        <v>5.6520321803400009</v>
      </c>
      <c r="D298" s="49">
        <v>2.4492139448140002</v>
      </c>
      <c r="E298" s="49">
        <v>0</v>
      </c>
      <c r="F298" s="49">
        <v>8.4780482705100013</v>
      </c>
      <c r="G298" s="49">
        <v>0</v>
      </c>
      <c r="H298" s="49">
        <v>1.1813281249999998</v>
      </c>
      <c r="I298" s="58">
        <v>49</v>
      </c>
      <c r="J298" s="58">
        <v>60</v>
      </c>
      <c r="K298" s="58">
        <v>26</v>
      </c>
      <c r="L298" s="58">
        <v>0</v>
      </c>
      <c r="M298" s="58">
        <v>90</v>
      </c>
      <c r="N298" s="58">
        <v>0</v>
      </c>
      <c r="O298" s="58">
        <v>17.712500000000002</v>
      </c>
      <c r="P298" s="127">
        <v>13.324999999999999</v>
      </c>
      <c r="Q298" s="127">
        <v>0</v>
      </c>
    </row>
    <row r="299" spans="1:17" x14ac:dyDescent="0.15">
      <c r="A299" s="51">
        <v>41933</v>
      </c>
      <c r="B299" s="49">
        <v>5.810381249490999</v>
      </c>
      <c r="C299" s="49">
        <v>4.2863468233949993</v>
      </c>
      <c r="D299" s="49">
        <v>2.2860516391439996</v>
      </c>
      <c r="E299" s="49">
        <v>0</v>
      </c>
      <c r="F299" s="49">
        <v>17.145387293579997</v>
      </c>
      <c r="G299" s="49">
        <v>0</v>
      </c>
      <c r="H299" s="49">
        <v>1.1773177083333333</v>
      </c>
      <c r="I299" s="58">
        <v>61</v>
      </c>
      <c r="J299" s="58">
        <v>45</v>
      </c>
      <c r="K299" s="58">
        <v>24</v>
      </c>
      <c r="L299" s="58">
        <v>0</v>
      </c>
      <c r="M299" s="58">
        <v>180</v>
      </c>
      <c r="N299" s="58">
        <v>0</v>
      </c>
      <c r="O299" s="58">
        <v>17.804166666666667</v>
      </c>
      <c r="P299" s="127">
        <v>15.0875</v>
      </c>
      <c r="Q299" s="127">
        <v>0</v>
      </c>
    </row>
    <row r="300" spans="1:17" x14ac:dyDescent="0.15">
      <c r="A300" s="51">
        <v>41934</v>
      </c>
      <c r="B300" s="49">
        <v>7.4871323645299981</v>
      </c>
      <c r="C300" s="49">
        <v>10.078832029174997</v>
      </c>
      <c r="D300" s="49">
        <v>3.0716440469866657</v>
      </c>
      <c r="E300" s="49">
        <v>0</v>
      </c>
      <c r="F300" s="49">
        <v>17.277997764299997</v>
      </c>
      <c r="G300" s="49">
        <v>0</v>
      </c>
      <c r="H300" s="49">
        <v>1.1574479166666665</v>
      </c>
      <c r="I300" s="58">
        <v>78</v>
      </c>
      <c r="J300" s="58">
        <v>105</v>
      </c>
      <c r="K300" s="58">
        <v>32</v>
      </c>
      <c r="L300" s="58">
        <v>0</v>
      </c>
      <c r="M300" s="58">
        <v>180</v>
      </c>
      <c r="N300" s="58">
        <v>0</v>
      </c>
      <c r="O300" s="58">
        <v>18.258333333333336</v>
      </c>
      <c r="P300" s="127">
        <v>15.275</v>
      </c>
      <c r="Q300" s="127">
        <v>0</v>
      </c>
    </row>
    <row r="301" spans="1:17" x14ac:dyDescent="0.15">
      <c r="A301" s="51">
        <v>41935</v>
      </c>
      <c r="B301" s="49">
        <v>4.6688110556056674</v>
      </c>
      <c r="C301" s="49">
        <v>5.7169114966599999</v>
      </c>
      <c r="D301" s="49">
        <v>2.4773283152193337</v>
      </c>
      <c r="E301" s="49">
        <v>0</v>
      </c>
      <c r="F301" s="49">
        <v>8.5753672449899998</v>
      </c>
      <c r="G301" s="49">
        <v>0</v>
      </c>
      <c r="H301" s="49">
        <v>1.3110937499999999</v>
      </c>
      <c r="I301" s="58">
        <v>49</v>
      </c>
      <c r="J301" s="58">
        <v>60</v>
      </c>
      <c r="K301" s="58">
        <v>26</v>
      </c>
      <c r="L301" s="58">
        <v>0</v>
      </c>
      <c r="M301" s="58">
        <v>90</v>
      </c>
      <c r="N301" s="58">
        <v>0</v>
      </c>
      <c r="O301" s="58">
        <v>15.704166666666666</v>
      </c>
      <c r="P301" s="127">
        <v>13.5375</v>
      </c>
      <c r="Q301" s="127">
        <v>0</v>
      </c>
    </row>
    <row r="302" spans="1:17" x14ac:dyDescent="0.15">
      <c r="A302" s="51">
        <v>41936</v>
      </c>
      <c r="B302" s="49">
        <v>3.740206360527</v>
      </c>
      <c r="C302" s="49">
        <v>8.1517318114049999</v>
      </c>
      <c r="D302" s="49">
        <v>1.5344436350880002</v>
      </c>
      <c r="E302" s="49">
        <v>0</v>
      </c>
      <c r="F302" s="49">
        <v>0</v>
      </c>
      <c r="G302" s="49">
        <v>0</v>
      </c>
      <c r="H302" s="49">
        <v>0</v>
      </c>
      <c r="I302" s="58">
        <v>39</v>
      </c>
      <c r="J302" s="58">
        <v>85</v>
      </c>
      <c r="K302" s="58">
        <v>16</v>
      </c>
      <c r="L302" s="58">
        <v>0</v>
      </c>
      <c r="M302" s="58">
        <v>0</v>
      </c>
      <c r="N302" s="58">
        <v>0</v>
      </c>
      <c r="O302" s="58">
        <v>13.029166666666669</v>
      </c>
      <c r="P302" s="127">
        <v>11.9625</v>
      </c>
      <c r="Q302" s="127">
        <v>0</v>
      </c>
    </row>
    <row r="303" spans="1:17" x14ac:dyDescent="0.15">
      <c r="A303" s="51">
        <v>41937</v>
      </c>
      <c r="B303" s="49">
        <v>4.7897007688833328</v>
      </c>
      <c r="C303" s="49">
        <v>5.8649397169999995</v>
      </c>
      <c r="D303" s="49">
        <v>2.5414738773666663</v>
      </c>
      <c r="E303" s="49">
        <v>0</v>
      </c>
      <c r="F303" s="49">
        <v>8.7974095754999997</v>
      </c>
      <c r="G303" s="49">
        <v>0</v>
      </c>
      <c r="H303" s="49">
        <v>1.4470312499999998</v>
      </c>
      <c r="I303" s="58">
        <v>49</v>
      </c>
      <c r="J303" s="58">
        <v>60</v>
      </c>
      <c r="K303" s="58">
        <v>26</v>
      </c>
      <c r="L303" s="58">
        <v>0</v>
      </c>
      <c r="M303" s="58">
        <v>90</v>
      </c>
      <c r="N303" s="58">
        <v>0</v>
      </c>
      <c r="O303" s="58">
        <v>12.079166666666667</v>
      </c>
      <c r="P303" s="127">
        <v>7.7875000000000005</v>
      </c>
      <c r="Q303" s="127">
        <v>0</v>
      </c>
    </row>
    <row r="304" spans="1:17" x14ac:dyDescent="0.15">
      <c r="A304" s="51">
        <v>41938</v>
      </c>
      <c r="B304" s="49">
        <v>4.8617542403733314</v>
      </c>
      <c r="C304" s="49">
        <v>5.9531684575999986</v>
      </c>
      <c r="D304" s="49">
        <v>2.5797063316266664</v>
      </c>
      <c r="E304" s="49">
        <v>0</v>
      </c>
      <c r="F304" s="49">
        <v>8.9297526863999988</v>
      </c>
      <c r="G304" s="49">
        <v>0</v>
      </c>
      <c r="H304" s="49">
        <v>1.4368749999999999</v>
      </c>
      <c r="I304" s="58">
        <v>49</v>
      </c>
      <c r="J304" s="58">
        <v>60</v>
      </c>
      <c r="K304" s="58">
        <v>26</v>
      </c>
      <c r="L304" s="58">
        <v>0</v>
      </c>
      <c r="M304" s="58">
        <v>90</v>
      </c>
      <c r="N304" s="58">
        <v>0</v>
      </c>
      <c r="O304" s="58">
        <v>12.350000000000001</v>
      </c>
      <c r="P304" s="127">
        <v>8.5124999999999993</v>
      </c>
      <c r="Q304" s="127">
        <v>0</v>
      </c>
    </row>
    <row r="305" spans="1:17" x14ac:dyDescent="0.15">
      <c r="A305" s="51">
        <v>41939</v>
      </c>
      <c r="B305" s="49">
        <v>4.9934155837323333</v>
      </c>
      <c r="C305" s="49">
        <v>6.1143864290599979</v>
      </c>
      <c r="D305" s="49">
        <v>2.6495674525926662</v>
      </c>
      <c r="E305" s="49">
        <v>0</v>
      </c>
      <c r="F305" s="49">
        <v>9.1715796435899968</v>
      </c>
      <c r="G305" s="49">
        <v>0</v>
      </c>
      <c r="H305" s="49">
        <v>1.3045312500000001</v>
      </c>
      <c r="I305" s="58">
        <v>49</v>
      </c>
      <c r="J305" s="58">
        <v>60</v>
      </c>
      <c r="K305" s="58">
        <v>26</v>
      </c>
      <c r="L305" s="58">
        <v>0</v>
      </c>
      <c r="M305" s="58">
        <v>90</v>
      </c>
      <c r="N305" s="58">
        <v>0</v>
      </c>
      <c r="O305" s="58">
        <v>15.87916666666667</v>
      </c>
      <c r="P305" s="127">
        <v>13.1</v>
      </c>
      <c r="Q305" s="127">
        <v>0</v>
      </c>
    </row>
    <row r="306" spans="1:17" x14ac:dyDescent="0.15">
      <c r="A306" s="51">
        <v>41940</v>
      </c>
      <c r="B306" s="49">
        <v>6.2727399542080002</v>
      </c>
      <c r="C306" s="49">
        <v>4.6274311137600002</v>
      </c>
      <c r="D306" s="49">
        <v>2.4679632606720001</v>
      </c>
      <c r="E306" s="49">
        <v>0</v>
      </c>
      <c r="F306" s="49">
        <v>18.509724455040001</v>
      </c>
      <c r="G306" s="49">
        <v>0</v>
      </c>
      <c r="H306" s="49">
        <v>1.3646875000000001</v>
      </c>
      <c r="I306" s="58">
        <v>61</v>
      </c>
      <c r="J306" s="58">
        <v>45</v>
      </c>
      <c r="K306" s="58">
        <v>24</v>
      </c>
      <c r="L306" s="58">
        <v>0</v>
      </c>
      <c r="M306" s="58">
        <v>180</v>
      </c>
      <c r="N306" s="58">
        <v>0</v>
      </c>
      <c r="O306" s="58">
        <v>14.275</v>
      </c>
      <c r="P306" s="127">
        <v>10.512500000000001</v>
      </c>
      <c r="Q306" s="127">
        <v>0</v>
      </c>
    </row>
    <row r="307" spans="1:17" x14ac:dyDescent="0.15">
      <c r="A307" s="51">
        <v>41941</v>
      </c>
      <c r="B307" s="49">
        <v>2.386619761010333</v>
      </c>
      <c r="C307" s="49">
        <v>2.0753215313133331</v>
      </c>
      <c r="D307" s="49">
        <v>1.2451929187879998</v>
      </c>
      <c r="E307" s="49">
        <v>0</v>
      </c>
      <c r="F307" s="49">
        <v>0</v>
      </c>
      <c r="G307" s="49">
        <v>0</v>
      </c>
      <c r="H307" s="49">
        <v>0</v>
      </c>
      <c r="I307" s="58">
        <v>23</v>
      </c>
      <c r="J307" s="58">
        <v>20</v>
      </c>
      <c r="K307" s="58">
        <v>12</v>
      </c>
      <c r="L307" s="58">
        <v>0</v>
      </c>
      <c r="M307" s="58">
        <v>0</v>
      </c>
      <c r="N307" s="58">
        <v>0</v>
      </c>
      <c r="O307" s="58">
        <v>13.391666666666666</v>
      </c>
      <c r="P307" s="127">
        <v>10.574999999999999</v>
      </c>
      <c r="Q307" s="127">
        <v>0</v>
      </c>
    </row>
    <row r="308" spans="1:17" x14ac:dyDescent="0.15">
      <c r="A308" s="51">
        <v>41942</v>
      </c>
      <c r="B308" s="49">
        <v>5.0687442130173324</v>
      </c>
      <c r="C308" s="49">
        <v>6.2066255669599988</v>
      </c>
      <c r="D308" s="49">
        <v>2.6895377456826663</v>
      </c>
      <c r="E308" s="49">
        <v>0</v>
      </c>
      <c r="F308" s="49">
        <v>9.3099383504399977</v>
      </c>
      <c r="G308" s="49">
        <v>0</v>
      </c>
      <c r="H308" s="49">
        <v>1.4915624999999999</v>
      </c>
      <c r="I308" s="58">
        <v>49</v>
      </c>
      <c r="J308" s="58">
        <v>60</v>
      </c>
      <c r="K308" s="58">
        <v>26</v>
      </c>
      <c r="L308" s="58">
        <v>0</v>
      </c>
      <c r="M308" s="58">
        <v>90</v>
      </c>
      <c r="N308" s="58">
        <v>0</v>
      </c>
      <c r="O308" s="58">
        <v>10.891666666666666</v>
      </c>
      <c r="P308" s="127">
        <v>7.3</v>
      </c>
      <c r="Q308" s="127">
        <v>0</v>
      </c>
    </row>
    <row r="309" spans="1:17" x14ac:dyDescent="0.15">
      <c r="A309" s="51">
        <v>41943</v>
      </c>
      <c r="B309" s="49">
        <v>4.1291346906810009</v>
      </c>
      <c r="C309" s="49">
        <v>8.9993961207150015</v>
      </c>
      <c r="D309" s="49">
        <v>1.6940039756640002</v>
      </c>
      <c r="E309" s="49">
        <v>0</v>
      </c>
      <c r="F309" s="49">
        <v>0</v>
      </c>
      <c r="G309" s="49">
        <v>0</v>
      </c>
      <c r="H309" s="49">
        <v>0</v>
      </c>
      <c r="I309" s="58">
        <v>39</v>
      </c>
      <c r="J309" s="58">
        <v>85</v>
      </c>
      <c r="K309" s="58">
        <v>16</v>
      </c>
      <c r="L309" s="58">
        <v>0</v>
      </c>
      <c r="M309" s="58">
        <v>0</v>
      </c>
      <c r="N309" s="58">
        <v>0</v>
      </c>
      <c r="O309" s="58">
        <v>11.758333333333335</v>
      </c>
      <c r="P309" s="127">
        <v>6.3125000000000009</v>
      </c>
      <c r="Q309" s="127">
        <v>0</v>
      </c>
    </row>
    <row r="310" spans="1:17" x14ac:dyDescent="0.15">
      <c r="A310" s="51">
        <v>41944</v>
      </c>
      <c r="B310" s="49">
        <v>6.5898584073746669</v>
      </c>
      <c r="C310" s="49">
        <v>4.86137095626</v>
      </c>
      <c r="D310" s="49">
        <v>2.5927311766720003</v>
      </c>
      <c r="E310" s="49">
        <v>0</v>
      </c>
      <c r="F310" s="49">
        <v>19.44548382504</v>
      </c>
      <c r="G310" s="49">
        <v>0</v>
      </c>
      <c r="H310" s="49">
        <v>1.44828125</v>
      </c>
      <c r="I310" s="58">
        <v>61</v>
      </c>
      <c r="J310" s="58">
        <v>45</v>
      </c>
      <c r="K310" s="58">
        <v>24</v>
      </c>
      <c r="L310" s="58">
        <v>0</v>
      </c>
      <c r="M310" s="58">
        <v>180</v>
      </c>
      <c r="N310" s="58">
        <v>0</v>
      </c>
      <c r="O310" s="58">
        <v>12.045833333333334</v>
      </c>
      <c r="P310" s="127">
        <v>10.649999999999999</v>
      </c>
      <c r="Q310" s="127">
        <v>0</v>
      </c>
    </row>
    <row r="311" spans="1:17" x14ac:dyDescent="0.15">
      <c r="A311" s="51">
        <v>41945</v>
      </c>
      <c r="B311" s="49">
        <v>4.2995587519429987</v>
      </c>
      <c r="C311" s="49">
        <v>9.3708331773116651</v>
      </c>
      <c r="D311" s="49">
        <v>1.7639215392586665</v>
      </c>
      <c r="E311" s="49">
        <v>0</v>
      </c>
      <c r="F311" s="49">
        <v>0</v>
      </c>
      <c r="G311" s="49">
        <v>0</v>
      </c>
      <c r="H311" s="49">
        <v>0</v>
      </c>
      <c r="I311" s="58">
        <v>39</v>
      </c>
      <c r="J311" s="58">
        <v>85</v>
      </c>
      <c r="K311" s="58">
        <v>16</v>
      </c>
      <c r="L311" s="58">
        <v>0</v>
      </c>
      <c r="M311" s="58">
        <v>0</v>
      </c>
      <c r="N311" s="58">
        <v>0</v>
      </c>
      <c r="O311" s="58">
        <v>10.408333333333335</v>
      </c>
      <c r="P311" s="127">
        <v>7.375</v>
      </c>
      <c r="Q311" s="127">
        <v>0</v>
      </c>
    </row>
    <row r="312" spans="1:17" x14ac:dyDescent="0.15">
      <c r="A312" s="51">
        <v>41946</v>
      </c>
      <c r="B312" s="49">
        <v>6.8401101695593338</v>
      </c>
      <c r="C312" s="49">
        <v>5.0459829119699995</v>
      </c>
      <c r="D312" s="49">
        <v>2.6911908863840002</v>
      </c>
      <c r="E312" s="49">
        <v>0</v>
      </c>
      <c r="F312" s="49">
        <v>20.183931647879994</v>
      </c>
      <c r="G312" s="49">
        <v>0</v>
      </c>
      <c r="H312" s="49">
        <v>1.43578125</v>
      </c>
      <c r="I312" s="58">
        <v>61</v>
      </c>
      <c r="J312" s="58">
        <v>45</v>
      </c>
      <c r="K312" s="58">
        <v>24</v>
      </c>
      <c r="L312" s="58">
        <v>0</v>
      </c>
      <c r="M312" s="58">
        <v>180</v>
      </c>
      <c r="N312" s="58">
        <v>0</v>
      </c>
      <c r="O312" s="58">
        <v>12.37916666666667</v>
      </c>
      <c r="P312" s="127">
        <v>6.6375000000000002</v>
      </c>
      <c r="Q312" s="127">
        <v>0</v>
      </c>
    </row>
    <row r="313" spans="1:17" x14ac:dyDescent="0.15">
      <c r="A313" s="51">
        <v>41947</v>
      </c>
      <c r="B313" s="49">
        <v>6.854244592043333</v>
      </c>
      <c r="C313" s="49">
        <v>5.0564099449499995</v>
      </c>
      <c r="D313" s="49">
        <v>2.6967519706399998</v>
      </c>
      <c r="E313" s="49">
        <v>0</v>
      </c>
      <c r="F313" s="49">
        <v>20.225639779800002</v>
      </c>
      <c r="G313" s="49">
        <v>0</v>
      </c>
      <c r="H313" s="49">
        <v>1.3206249999999999</v>
      </c>
      <c r="I313" s="58">
        <v>61</v>
      </c>
      <c r="J313" s="58">
        <v>45</v>
      </c>
      <c r="K313" s="58">
        <v>24</v>
      </c>
      <c r="L313" s="58">
        <v>0</v>
      </c>
      <c r="M313" s="58">
        <v>180</v>
      </c>
      <c r="N313" s="58">
        <v>0</v>
      </c>
      <c r="O313" s="58">
        <v>15.450000000000001</v>
      </c>
      <c r="P313" s="127">
        <v>12.5625</v>
      </c>
      <c r="Q313" s="127">
        <v>0</v>
      </c>
    </row>
    <row r="314" spans="1:17" x14ac:dyDescent="0.15">
      <c r="A314" s="51">
        <v>41948</v>
      </c>
      <c r="B314" s="49">
        <v>8.6707164636820018</v>
      </c>
      <c r="C314" s="49">
        <v>11.672118316495002</v>
      </c>
      <c r="D314" s="49">
        <v>3.5572170107413337</v>
      </c>
      <c r="E314" s="49">
        <v>0</v>
      </c>
      <c r="F314" s="49">
        <v>20.009345685420001</v>
      </c>
      <c r="G314" s="49">
        <v>0</v>
      </c>
      <c r="H314" s="49">
        <v>1.2250781249999998</v>
      </c>
      <c r="I314" s="58">
        <v>78</v>
      </c>
      <c r="J314" s="58">
        <v>105</v>
      </c>
      <c r="K314" s="58">
        <v>32</v>
      </c>
      <c r="L314" s="58">
        <v>0</v>
      </c>
      <c r="M314" s="58">
        <v>180</v>
      </c>
      <c r="N314" s="58">
        <v>0</v>
      </c>
      <c r="O314" s="58">
        <v>16.712500000000002</v>
      </c>
      <c r="P314" s="127">
        <v>13.0875</v>
      </c>
      <c r="Q314" s="127">
        <v>0</v>
      </c>
    </row>
    <row r="315" spans="1:17" x14ac:dyDescent="0.15">
      <c r="A315" s="51">
        <v>41949</v>
      </c>
      <c r="B315" s="49">
        <v>5.3707865430006665</v>
      </c>
      <c r="C315" s="49">
        <v>6.5764733179599997</v>
      </c>
      <c r="D315" s="49">
        <v>2.8498051044493331</v>
      </c>
      <c r="E315" s="49">
        <v>0</v>
      </c>
      <c r="F315" s="49">
        <v>9.8647099769399986</v>
      </c>
      <c r="G315" s="49">
        <v>0</v>
      </c>
      <c r="H315" s="49">
        <v>1.1849739583333332</v>
      </c>
      <c r="I315" s="58">
        <v>49</v>
      </c>
      <c r="J315" s="58">
        <v>60</v>
      </c>
      <c r="K315" s="58">
        <v>26</v>
      </c>
      <c r="L315" s="58">
        <v>0</v>
      </c>
      <c r="M315" s="58">
        <v>90</v>
      </c>
      <c r="N315" s="58">
        <v>0</v>
      </c>
      <c r="O315" s="58">
        <v>17.629166666666666</v>
      </c>
      <c r="P315" s="127">
        <v>16.512499999999999</v>
      </c>
      <c r="Q315" s="127">
        <v>0</v>
      </c>
    </row>
    <row r="316" spans="1:17" x14ac:dyDescent="0.15">
      <c r="A316" s="51">
        <v>41950</v>
      </c>
      <c r="B316" s="49">
        <v>4.2503779130539998</v>
      </c>
      <c r="C316" s="49">
        <v>9.2636441694766667</v>
      </c>
      <c r="D316" s="49">
        <v>1.7437447848426666</v>
      </c>
      <c r="E316" s="49">
        <v>0</v>
      </c>
      <c r="F316" s="49">
        <v>0</v>
      </c>
      <c r="G316" s="49">
        <v>0</v>
      </c>
      <c r="H316" s="49">
        <v>0</v>
      </c>
      <c r="I316" s="58">
        <v>39</v>
      </c>
      <c r="J316" s="58">
        <v>85</v>
      </c>
      <c r="K316" s="58">
        <v>16</v>
      </c>
      <c r="L316" s="58">
        <v>0</v>
      </c>
      <c r="M316" s="58">
        <v>0</v>
      </c>
      <c r="N316" s="58">
        <v>0</v>
      </c>
      <c r="O316" s="58">
        <v>17.225000000000001</v>
      </c>
      <c r="P316" s="127">
        <v>16.775000000000002</v>
      </c>
      <c r="Q316" s="127">
        <v>0</v>
      </c>
    </row>
    <row r="317" spans="1:17" x14ac:dyDescent="0.15">
      <c r="A317" s="51">
        <v>41951</v>
      </c>
      <c r="B317" s="49">
        <v>5.2886892542726667</v>
      </c>
      <c r="C317" s="49">
        <v>6.475946025639999</v>
      </c>
      <c r="D317" s="49">
        <v>2.806243277777333</v>
      </c>
      <c r="E317" s="49">
        <v>0</v>
      </c>
      <c r="F317" s="49">
        <v>9.7139190384599985</v>
      </c>
      <c r="G317" s="49">
        <v>0</v>
      </c>
      <c r="H317" s="49">
        <v>1.32078125</v>
      </c>
      <c r="I317" s="58">
        <v>49</v>
      </c>
      <c r="J317" s="58">
        <v>60</v>
      </c>
      <c r="K317" s="58">
        <v>26</v>
      </c>
      <c r="L317" s="58">
        <v>0</v>
      </c>
      <c r="M317" s="58">
        <v>90</v>
      </c>
      <c r="N317" s="58">
        <v>0</v>
      </c>
      <c r="O317" s="58">
        <v>15.445833333333338</v>
      </c>
      <c r="P317" s="127">
        <v>13.0875</v>
      </c>
      <c r="Q317" s="127">
        <v>0</v>
      </c>
    </row>
    <row r="318" spans="1:17" x14ac:dyDescent="0.15">
      <c r="A318" s="51">
        <v>41952</v>
      </c>
      <c r="B318" s="49">
        <v>5.2528080810963331</v>
      </c>
      <c r="C318" s="49">
        <v>6.4320098952199993</v>
      </c>
      <c r="D318" s="49">
        <v>2.7872042879286667</v>
      </c>
      <c r="E318" s="49">
        <v>0</v>
      </c>
      <c r="F318" s="49">
        <v>9.6480148428299994</v>
      </c>
      <c r="G318" s="49">
        <v>0</v>
      </c>
      <c r="H318" s="49">
        <v>1.3679687500000004</v>
      </c>
      <c r="I318" s="58">
        <v>49</v>
      </c>
      <c r="J318" s="58">
        <v>60</v>
      </c>
      <c r="K318" s="58">
        <v>26</v>
      </c>
      <c r="L318" s="58">
        <v>0</v>
      </c>
      <c r="M318" s="58">
        <v>90</v>
      </c>
      <c r="N318" s="58">
        <v>0</v>
      </c>
      <c r="O318" s="58">
        <v>14.187499999999995</v>
      </c>
      <c r="P318" s="127">
        <v>13.65</v>
      </c>
      <c r="Q318" s="127">
        <v>0</v>
      </c>
    </row>
    <row r="319" spans="1:17" x14ac:dyDescent="0.15">
      <c r="A319" s="51">
        <v>41953</v>
      </c>
      <c r="B319" s="49">
        <v>5.1952380851886666</v>
      </c>
      <c r="C319" s="49">
        <v>6.36151602268</v>
      </c>
      <c r="D319" s="49">
        <v>2.7566569431613335</v>
      </c>
      <c r="E319" s="49">
        <v>0</v>
      </c>
      <c r="F319" s="49">
        <v>9.5422740340200001</v>
      </c>
      <c r="G319" s="49">
        <v>0</v>
      </c>
      <c r="H319" s="49">
        <v>1.4471875000000001</v>
      </c>
      <c r="I319" s="58">
        <v>49</v>
      </c>
      <c r="J319" s="58">
        <v>60</v>
      </c>
      <c r="K319" s="58">
        <v>26</v>
      </c>
      <c r="L319" s="58">
        <v>0</v>
      </c>
      <c r="M319" s="58">
        <v>90</v>
      </c>
      <c r="N319" s="58">
        <v>0</v>
      </c>
      <c r="O319" s="58">
        <v>12.074999999999998</v>
      </c>
      <c r="P319" s="127">
        <v>11.85</v>
      </c>
      <c r="Q319" s="127">
        <v>0</v>
      </c>
    </row>
    <row r="320" spans="1:17" x14ac:dyDescent="0.15">
      <c r="A320" s="51">
        <v>41954</v>
      </c>
      <c r="B320" s="49">
        <v>6.4606552890273337</v>
      </c>
      <c r="C320" s="49">
        <v>4.7660571804299998</v>
      </c>
      <c r="D320" s="49">
        <v>2.5418971628960003</v>
      </c>
      <c r="E320" s="49">
        <v>0</v>
      </c>
      <c r="F320" s="49">
        <v>19.064228721719999</v>
      </c>
      <c r="G320" s="49">
        <v>0</v>
      </c>
      <c r="H320" s="49">
        <v>1.4754687500000001</v>
      </c>
      <c r="I320" s="58">
        <v>61</v>
      </c>
      <c r="J320" s="58">
        <v>45</v>
      </c>
      <c r="K320" s="58">
        <v>24</v>
      </c>
      <c r="L320" s="58">
        <v>0</v>
      </c>
      <c r="M320" s="58">
        <v>180</v>
      </c>
      <c r="N320" s="58">
        <v>0</v>
      </c>
      <c r="O320" s="58">
        <v>11.320833333333331</v>
      </c>
      <c r="P320" s="127">
        <v>7.9125000000000005</v>
      </c>
      <c r="Q320" s="127">
        <v>0</v>
      </c>
    </row>
    <row r="321" spans="1:17" x14ac:dyDescent="0.15">
      <c r="A321" s="51">
        <v>41955</v>
      </c>
      <c r="B321" s="49">
        <v>2.4419290811066667</v>
      </c>
      <c r="C321" s="49">
        <v>2.1234165922666666</v>
      </c>
      <c r="D321" s="49">
        <v>1.2740499553599998</v>
      </c>
      <c r="E321" s="49">
        <v>0</v>
      </c>
      <c r="F321" s="49">
        <v>0</v>
      </c>
      <c r="G321" s="49">
        <v>0</v>
      </c>
      <c r="H321" s="49">
        <v>0</v>
      </c>
      <c r="I321" s="58">
        <v>23</v>
      </c>
      <c r="J321" s="58">
        <v>20</v>
      </c>
      <c r="K321" s="58">
        <v>12</v>
      </c>
      <c r="L321" s="58">
        <v>0</v>
      </c>
      <c r="M321" s="58">
        <v>0</v>
      </c>
      <c r="N321" s="58">
        <v>0</v>
      </c>
      <c r="O321" s="58">
        <v>13.1625</v>
      </c>
      <c r="P321" s="127">
        <v>10.7875</v>
      </c>
      <c r="Q321" s="127">
        <v>0</v>
      </c>
    </row>
    <row r="322" spans="1:17" x14ac:dyDescent="0.15">
      <c r="A322" s="51">
        <v>41956</v>
      </c>
      <c r="B322" s="49">
        <v>5.1542622221089998</v>
      </c>
      <c r="C322" s="49">
        <v>6.311341496459999</v>
      </c>
      <c r="D322" s="49">
        <v>2.7349146484659999</v>
      </c>
      <c r="E322" s="49">
        <v>0</v>
      </c>
      <c r="F322" s="49">
        <v>9.4670122446899985</v>
      </c>
      <c r="G322" s="49">
        <v>0</v>
      </c>
      <c r="H322" s="49">
        <v>1.4025000000000001</v>
      </c>
      <c r="I322" s="58">
        <v>49</v>
      </c>
      <c r="J322" s="58">
        <v>60</v>
      </c>
      <c r="K322" s="58">
        <v>26</v>
      </c>
      <c r="L322" s="58">
        <v>0</v>
      </c>
      <c r="M322" s="58">
        <v>90</v>
      </c>
      <c r="N322" s="58">
        <v>0</v>
      </c>
      <c r="O322" s="58">
        <v>13.266666666666666</v>
      </c>
      <c r="P322" s="127">
        <v>10.549999999999999</v>
      </c>
      <c r="Q322" s="127">
        <v>0</v>
      </c>
    </row>
    <row r="323" spans="1:17" x14ac:dyDescent="0.15">
      <c r="A323" s="51">
        <v>41957</v>
      </c>
      <c r="B323" s="49">
        <v>4.0900333170059993</v>
      </c>
      <c r="C323" s="49">
        <v>8.9141751780899998</v>
      </c>
      <c r="D323" s="49">
        <v>1.6779623864639999</v>
      </c>
      <c r="E323" s="49">
        <v>0</v>
      </c>
      <c r="F323" s="49">
        <v>0</v>
      </c>
      <c r="G323" s="49">
        <v>0</v>
      </c>
      <c r="H323" s="49">
        <v>0</v>
      </c>
      <c r="I323" s="58">
        <v>39</v>
      </c>
      <c r="J323" s="58">
        <v>85</v>
      </c>
      <c r="K323" s="58">
        <v>16</v>
      </c>
      <c r="L323" s="58">
        <v>0</v>
      </c>
      <c r="M323" s="58">
        <v>0</v>
      </c>
      <c r="N323" s="58">
        <v>0</v>
      </c>
      <c r="O323" s="58">
        <v>12.979166666666666</v>
      </c>
      <c r="P323" s="127">
        <v>9.5250000000000004</v>
      </c>
      <c r="Q323" s="127">
        <v>0</v>
      </c>
    </row>
    <row r="324" spans="1:17" x14ac:dyDescent="0.15">
      <c r="A324" s="51">
        <v>41958</v>
      </c>
      <c r="B324" s="49">
        <v>6.4509605248876669</v>
      </c>
      <c r="C324" s="49">
        <v>4.7589053052450003</v>
      </c>
      <c r="D324" s="49">
        <v>2.5380828294639999</v>
      </c>
      <c r="E324" s="49">
        <v>0</v>
      </c>
      <c r="F324" s="49">
        <v>19.035621220980005</v>
      </c>
      <c r="G324" s="49">
        <v>0</v>
      </c>
      <c r="H324" s="49">
        <v>1.3996875</v>
      </c>
      <c r="I324" s="58">
        <v>61</v>
      </c>
      <c r="J324" s="58">
        <v>45</v>
      </c>
      <c r="K324" s="58">
        <v>24</v>
      </c>
      <c r="L324" s="58">
        <v>0</v>
      </c>
      <c r="M324" s="58">
        <v>180</v>
      </c>
      <c r="N324" s="58">
        <v>0</v>
      </c>
      <c r="O324" s="58">
        <v>13.341666666666667</v>
      </c>
      <c r="P324" s="127">
        <v>10.412500000000001</v>
      </c>
      <c r="Q324" s="127">
        <v>0</v>
      </c>
    </row>
    <row r="325" spans="1:17" x14ac:dyDescent="0.15">
      <c r="A325" s="51">
        <v>41959</v>
      </c>
      <c r="B325" s="49">
        <v>4.1712483183279998</v>
      </c>
      <c r="C325" s="49">
        <v>9.0911822322533347</v>
      </c>
      <c r="D325" s="49">
        <v>1.7112813613653335</v>
      </c>
      <c r="E325" s="49">
        <v>0</v>
      </c>
      <c r="F325" s="49">
        <v>0</v>
      </c>
      <c r="G325" s="49">
        <v>0</v>
      </c>
      <c r="H325" s="49">
        <v>0</v>
      </c>
      <c r="I325" s="58">
        <v>39</v>
      </c>
      <c r="J325" s="58">
        <v>85</v>
      </c>
      <c r="K325" s="58">
        <v>16</v>
      </c>
      <c r="L325" s="58">
        <v>0</v>
      </c>
      <c r="M325" s="58">
        <v>0</v>
      </c>
      <c r="N325" s="58">
        <v>0</v>
      </c>
      <c r="O325" s="58">
        <v>12.541666666666666</v>
      </c>
      <c r="P325" s="127">
        <v>10.6625</v>
      </c>
      <c r="Q325" s="127">
        <v>0</v>
      </c>
    </row>
    <row r="326" spans="1:17" x14ac:dyDescent="0.15">
      <c r="A326" s="51">
        <v>41960</v>
      </c>
      <c r="B326" s="49">
        <v>5.3296651173523344</v>
      </c>
      <c r="C326" s="49">
        <v>6.526120551860001</v>
      </c>
      <c r="D326" s="49">
        <v>2.8279855724726666</v>
      </c>
      <c r="E326" s="49">
        <v>0</v>
      </c>
      <c r="F326" s="49">
        <v>9.7891808277900019</v>
      </c>
      <c r="G326" s="49">
        <v>0</v>
      </c>
      <c r="H326" s="49">
        <v>1.4907812499999999</v>
      </c>
      <c r="I326" s="58">
        <v>49</v>
      </c>
      <c r="J326" s="58">
        <v>60</v>
      </c>
      <c r="K326" s="58">
        <v>26</v>
      </c>
      <c r="L326" s="58">
        <v>0</v>
      </c>
      <c r="M326" s="58">
        <v>90</v>
      </c>
      <c r="N326" s="58">
        <v>0</v>
      </c>
      <c r="O326" s="58">
        <v>10.912500000000001</v>
      </c>
      <c r="P326" s="127">
        <v>7.9749999999999996</v>
      </c>
      <c r="Q326" s="127">
        <v>0</v>
      </c>
    </row>
    <row r="327" spans="1:17" x14ac:dyDescent="0.15">
      <c r="A327" s="51">
        <v>41961</v>
      </c>
      <c r="B327" s="49">
        <v>6.7721562153093329</v>
      </c>
      <c r="C327" s="49">
        <v>4.9958529457199994</v>
      </c>
      <c r="D327" s="49">
        <v>2.6644549043839998</v>
      </c>
      <c r="E327" s="49">
        <v>0</v>
      </c>
      <c r="F327" s="49">
        <v>19.983411782879998</v>
      </c>
      <c r="G327" s="49">
        <v>0</v>
      </c>
      <c r="H327" s="49">
        <v>1.49171875</v>
      </c>
      <c r="I327" s="58">
        <v>61</v>
      </c>
      <c r="J327" s="58">
        <v>45</v>
      </c>
      <c r="K327" s="58">
        <v>24</v>
      </c>
      <c r="L327" s="58">
        <v>0</v>
      </c>
      <c r="M327" s="58">
        <v>180</v>
      </c>
      <c r="N327" s="58">
        <v>0</v>
      </c>
      <c r="O327" s="58">
        <v>10.887499999999998</v>
      </c>
      <c r="P327" s="127">
        <v>7.0500000000000007</v>
      </c>
      <c r="Q327" s="127">
        <v>0</v>
      </c>
    </row>
    <row r="328" spans="1:17" x14ac:dyDescent="0.15">
      <c r="A328" s="51">
        <v>41962</v>
      </c>
      <c r="B328" s="49">
        <v>8.7862248179160023</v>
      </c>
      <c r="C328" s="49">
        <v>11.82761033181</v>
      </c>
      <c r="D328" s="49">
        <v>3.6046050535040006</v>
      </c>
      <c r="E328" s="49">
        <v>0</v>
      </c>
      <c r="F328" s="49">
        <v>20.275903425960003</v>
      </c>
      <c r="G328" s="49">
        <v>0</v>
      </c>
      <c r="H328" s="49">
        <v>1.39359375</v>
      </c>
      <c r="I328" s="58">
        <v>78</v>
      </c>
      <c r="J328" s="58">
        <v>105</v>
      </c>
      <c r="K328" s="58">
        <v>32</v>
      </c>
      <c r="L328" s="58">
        <v>0</v>
      </c>
      <c r="M328" s="58">
        <v>180</v>
      </c>
      <c r="N328" s="58">
        <v>0</v>
      </c>
      <c r="O328" s="58">
        <v>13.504166666666668</v>
      </c>
      <c r="P328" s="127">
        <v>8.1749999999999989</v>
      </c>
      <c r="Q328" s="127">
        <v>0</v>
      </c>
    </row>
    <row r="329" spans="1:17" x14ac:dyDescent="0.15">
      <c r="A329" s="51">
        <v>41963</v>
      </c>
      <c r="B329" s="49">
        <v>5.5314876188086668</v>
      </c>
      <c r="C329" s="49">
        <v>6.7732501454800005</v>
      </c>
      <c r="D329" s="49">
        <v>2.9350750630413334</v>
      </c>
      <c r="E329" s="49">
        <v>0</v>
      </c>
      <c r="F329" s="49">
        <v>10.159875218220002</v>
      </c>
      <c r="G329" s="49">
        <v>0</v>
      </c>
      <c r="H329" s="49">
        <v>1.3674999999999997</v>
      </c>
      <c r="I329" s="58">
        <v>49</v>
      </c>
      <c r="J329" s="58">
        <v>60</v>
      </c>
      <c r="K329" s="58">
        <v>26</v>
      </c>
      <c r="L329" s="58">
        <v>0</v>
      </c>
      <c r="M329" s="58">
        <v>90</v>
      </c>
      <c r="N329" s="58">
        <v>0</v>
      </c>
      <c r="O329" s="58">
        <v>14.200000000000003</v>
      </c>
      <c r="P329" s="127">
        <v>16.337499999999999</v>
      </c>
      <c r="Q329" s="127">
        <v>0</v>
      </c>
    </row>
    <row r="330" spans="1:17" x14ac:dyDescent="0.15">
      <c r="A330" s="51">
        <v>41964</v>
      </c>
      <c r="B330" s="49">
        <v>4.3730693344519995</v>
      </c>
      <c r="C330" s="49">
        <v>9.5310485494466661</v>
      </c>
      <c r="D330" s="49">
        <v>1.7940797269546664</v>
      </c>
      <c r="E330" s="49">
        <v>0</v>
      </c>
      <c r="F330" s="49">
        <v>0</v>
      </c>
      <c r="G330" s="49">
        <v>0</v>
      </c>
      <c r="H330" s="49">
        <v>0</v>
      </c>
      <c r="I330" s="58">
        <v>39</v>
      </c>
      <c r="J330" s="58">
        <v>85</v>
      </c>
      <c r="K330" s="58">
        <v>16</v>
      </c>
      <c r="L330" s="58">
        <v>0</v>
      </c>
      <c r="M330" s="58">
        <v>0</v>
      </c>
      <c r="N330" s="58">
        <v>0</v>
      </c>
      <c r="O330" s="58">
        <v>8.8583333333333361</v>
      </c>
      <c r="P330" s="127">
        <v>9.3125</v>
      </c>
      <c r="Q330" s="127">
        <v>0</v>
      </c>
    </row>
    <row r="331" spans="1:17" x14ac:dyDescent="0.15">
      <c r="A331" s="51">
        <v>41965</v>
      </c>
      <c r="B331" s="49">
        <v>5.5373829028396662</v>
      </c>
      <c r="C331" s="49">
        <v>6.7804688606199992</v>
      </c>
      <c r="D331" s="49">
        <v>2.9382031729353328</v>
      </c>
      <c r="E331" s="49">
        <v>0</v>
      </c>
      <c r="F331" s="49">
        <v>10.170703290929998</v>
      </c>
      <c r="G331" s="49">
        <v>0</v>
      </c>
      <c r="H331" s="49">
        <v>1.6195312500000001</v>
      </c>
      <c r="I331" s="58">
        <v>49</v>
      </c>
      <c r="J331" s="58">
        <v>60</v>
      </c>
      <c r="K331" s="58">
        <v>26</v>
      </c>
      <c r="L331" s="58">
        <v>0</v>
      </c>
      <c r="M331" s="58">
        <v>90</v>
      </c>
      <c r="N331" s="58">
        <v>0</v>
      </c>
      <c r="O331" s="58">
        <v>7.479166666666667</v>
      </c>
      <c r="P331" s="127">
        <v>3.2375000000000003</v>
      </c>
      <c r="Q331" s="127">
        <v>0</v>
      </c>
    </row>
    <row r="332" spans="1:17" x14ac:dyDescent="0.15">
      <c r="A332" s="51">
        <v>41966</v>
      </c>
      <c r="B332" s="49">
        <v>7.0170622664263327</v>
      </c>
      <c r="C332" s="49">
        <v>5.1765213440849998</v>
      </c>
      <c r="D332" s="49">
        <v>2.7608113835119998</v>
      </c>
      <c r="E332" s="49">
        <v>0</v>
      </c>
      <c r="F332" s="49">
        <v>20.706085376339999</v>
      </c>
      <c r="G332" s="49">
        <v>0</v>
      </c>
      <c r="H332" s="49">
        <v>1.5024999999999999</v>
      </c>
      <c r="I332" s="58">
        <v>61</v>
      </c>
      <c r="J332" s="58">
        <v>45</v>
      </c>
      <c r="K332" s="58">
        <v>24</v>
      </c>
      <c r="L332" s="58">
        <v>0</v>
      </c>
      <c r="M332" s="58">
        <v>180</v>
      </c>
      <c r="N332" s="58">
        <v>0</v>
      </c>
      <c r="O332" s="58">
        <v>10.600000000000001</v>
      </c>
      <c r="P332" s="127">
        <v>6.2624999999999993</v>
      </c>
      <c r="Q332" s="127">
        <v>0</v>
      </c>
    </row>
    <row r="333" spans="1:17" x14ac:dyDescent="0.15">
      <c r="A333" s="51">
        <v>41967</v>
      </c>
      <c r="B333" s="49">
        <v>5.6832365966436669</v>
      </c>
      <c r="C333" s="49">
        <v>6.9590652203800003</v>
      </c>
      <c r="D333" s="49">
        <v>3.0155949288313333</v>
      </c>
      <c r="E333" s="49">
        <v>0</v>
      </c>
      <c r="F333" s="49">
        <v>10.43859783057</v>
      </c>
      <c r="G333" s="49">
        <v>0</v>
      </c>
      <c r="H333" s="49">
        <v>1.4989062500000001</v>
      </c>
      <c r="I333" s="58">
        <v>49</v>
      </c>
      <c r="J333" s="58">
        <v>60</v>
      </c>
      <c r="K333" s="58">
        <v>26</v>
      </c>
      <c r="L333" s="58">
        <v>0</v>
      </c>
      <c r="M333" s="58">
        <v>90</v>
      </c>
      <c r="N333" s="58">
        <v>0</v>
      </c>
      <c r="O333" s="58">
        <v>10.695833333333335</v>
      </c>
      <c r="P333" s="127">
        <v>7.05</v>
      </c>
      <c r="Q333" s="127">
        <v>0</v>
      </c>
    </row>
    <row r="334" spans="1:17" x14ac:dyDescent="0.15">
      <c r="A334" s="51">
        <v>41968</v>
      </c>
      <c r="B334" s="49">
        <v>7.1247013299583335</v>
      </c>
      <c r="C334" s="49">
        <v>5.2559272106249999</v>
      </c>
      <c r="D334" s="49">
        <v>2.8031611789999999</v>
      </c>
      <c r="E334" s="49">
        <v>0</v>
      </c>
      <c r="F334" s="49">
        <v>21.023708842499996</v>
      </c>
      <c r="G334" s="49">
        <v>0</v>
      </c>
      <c r="H334" s="49">
        <v>1.4684374999999998</v>
      </c>
      <c r="I334" s="58">
        <v>61</v>
      </c>
      <c r="J334" s="58">
        <v>45</v>
      </c>
      <c r="K334" s="58">
        <v>24</v>
      </c>
      <c r="L334" s="58">
        <v>0</v>
      </c>
      <c r="M334" s="58">
        <v>180</v>
      </c>
      <c r="N334" s="58">
        <v>0</v>
      </c>
      <c r="O334" s="58">
        <v>11.508333333333331</v>
      </c>
      <c r="P334" s="127">
        <v>7.1</v>
      </c>
      <c r="Q334" s="127">
        <v>0</v>
      </c>
    </row>
    <row r="335" spans="1:17" x14ac:dyDescent="0.15">
      <c r="A335" s="51">
        <v>41969</v>
      </c>
      <c r="B335" s="49">
        <v>2.7013943597549996</v>
      </c>
      <c r="C335" s="49">
        <v>2.3490385736999997</v>
      </c>
      <c r="D335" s="49">
        <v>1.4094231442199998</v>
      </c>
      <c r="E335" s="49">
        <v>0</v>
      </c>
      <c r="F335" s="49">
        <v>0</v>
      </c>
      <c r="G335" s="49">
        <v>0</v>
      </c>
      <c r="H335" s="49">
        <v>0</v>
      </c>
      <c r="I335" s="58">
        <v>23</v>
      </c>
      <c r="J335" s="58">
        <v>20</v>
      </c>
      <c r="K335" s="58">
        <v>12</v>
      </c>
      <c r="L335" s="58">
        <v>0</v>
      </c>
      <c r="M335" s="58">
        <v>0</v>
      </c>
      <c r="N335" s="58">
        <v>0</v>
      </c>
      <c r="O335" s="58">
        <v>8.1583333333333332</v>
      </c>
      <c r="P335" s="127">
        <v>11.0375</v>
      </c>
      <c r="Q335" s="127">
        <v>0</v>
      </c>
    </row>
    <row r="336" spans="1:17" x14ac:dyDescent="0.15">
      <c r="A336" s="51">
        <v>41970</v>
      </c>
      <c r="B336" s="49">
        <v>5.8317104166836673</v>
      </c>
      <c r="C336" s="49">
        <v>7.14086989798</v>
      </c>
      <c r="D336" s="49">
        <v>3.0943769557913336</v>
      </c>
      <c r="E336" s="49">
        <v>0</v>
      </c>
      <c r="F336" s="49">
        <v>10.71130484697</v>
      </c>
      <c r="G336" s="49">
        <v>0</v>
      </c>
      <c r="H336" s="49">
        <v>1.69234375</v>
      </c>
      <c r="I336" s="58">
        <v>49</v>
      </c>
      <c r="J336" s="58">
        <v>60</v>
      </c>
      <c r="K336" s="58">
        <v>26</v>
      </c>
      <c r="L336" s="58">
        <v>0</v>
      </c>
      <c r="M336" s="58">
        <v>90</v>
      </c>
      <c r="N336" s="58">
        <v>0</v>
      </c>
      <c r="O336" s="58">
        <v>5.2041666666666666</v>
      </c>
      <c r="P336" s="127">
        <v>2.3874999999999997</v>
      </c>
      <c r="Q336" s="127">
        <v>0</v>
      </c>
    </row>
    <row r="337" spans="1:17" x14ac:dyDescent="0.15">
      <c r="A337" s="51">
        <v>41971</v>
      </c>
      <c r="B337" s="49">
        <v>4.720926740257001</v>
      </c>
      <c r="C337" s="49">
        <v>10.289199305688335</v>
      </c>
      <c r="D337" s="49">
        <v>1.9367904575413335</v>
      </c>
      <c r="E337" s="49">
        <v>0</v>
      </c>
      <c r="F337" s="49">
        <v>0</v>
      </c>
      <c r="G337" s="49">
        <v>0</v>
      </c>
      <c r="H337" s="49">
        <v>0</v>
      </c>
      <c r="I337" s="58">
        <v>39</v>
      </c>
      <c r="J337" s="58">
        <v>85</v>
      </c>
      <c r="K337" s="58">
        <v>16</v>
      </c>
      <c r="L337" s="58">
        <v>0</v>
      </c>
      <c r="M337" s="58">
        <v>0</v>
      </c>
      <c r="N337" s="58">
        <v>0</v>
      </c>
      <c r="O337" s="58">
        <v>7.1624999999999988</v>
      </c>
      <c r="P337" s="127">
        <v>3.35</v>
      </c>
      <c r="Q337" s="127">
        <v>0</v>
      </c>
    </row>
    <row r="338" spans="1:17" x14ac:dyDescent="0.15">
      <c r="A338" s="51">
        <v>41972</v>
      </c>
      <c r="B338" s="49">
        <v>7.4650147328423326</v>
      </c>
      <c r="C338" s="49">
        <v>5.5069780816049994</v>
      </c>
      <c r="D338" s="49">
        <v>2.9370549768559999</v>
      </c>
      <c r="E338" s="49">
        <v>0</v>
      </c>
      <c r="F338" s="49">
        <v>22.027912326420001</v>
      </c>
      <c r="G338" s="49">
        <v>0</v>
      </c>
      <c r="H338" s="49">
        <v>1.5618750000000001</v>
      </c>
      <c r="I338" s="58">
        <v>61</v>
      </c>
      <c r="J338" s="58">
        <v>45</v>
      </c>
      <c r="K338" s="58">
        <v>24</v>
      </c>
      <c r="L338" s="58">
        <v>0</v>
      </c>
      <c r="M338" s="58">
        <v>180</v>
      </c>
      <c r="N338" s="58">
        <v>0</v>
      </c>
      <c r="O338" s="58">
        <v>9.0166666666666675</v>
      </c>
      <c r="P338" s="127">
        <v>4.2874999999999996</v>
      </c>
      <c r="Q338" s="127">
        <v>0</v>
      </c>
    </row>
    <row r="339" spans="1:17" x14ac:dyDescent="0.15">
      <c r="A339" s="51">
        <v>41973</v>
      </c>
      <c r="B339" s="49">
        <v>4.8351027513879998</v>
      </c>
      <c r="C339" s="49">
        <v>10.538044458153333</v>
      </c>
      <c r="D339" s="49">
        <v>1.9836318980053333</v>
      </c>
      <c r="E339" s="49">
        <v>0</v>
      </c>
      <c r="F339" s="49">
        <v>0</v>
      </c>
      <c r="G339" s="49">
        <v>0</v>
      </c>
      <c r="H339" s="49">
        <v>0</v>
      </c>
      <c r="I339" s="58">
        <v>39</v>
      </c>
      <c r="J339" s="58">
        <v>85</v>
      </c>
      <c r="K339" s="58">
        <v>16</v>
      </c>
      <c r="L339" s="58">
        <v>0</v>
      </c>
      <c r="M339" s="58">
        <v>0</v>
      </c>
      <c r="N339" s="58">
        <v>0</v>
      </c>
      <c r="O339" s="58">
        <v>10.241666666666667</v>
      </c>
      <c r="P339" s="127">
        <v>6.5125000000000002</v>
      </c>
      <c r="Q339" s="127">
        <v>0</v>
      </c>
    </row>
    <row r="340" spans="1:17" x14ac:dyDescent="0.15">
      <c r="A340" s="51">
        <v>41974</v>
      </c>
      <c r="B340" s="49">
        <v>6.1440149077580006</v>
      </c>
      <c r="C340" s="49">
        <v>7.5232835605199995</v>
      </c>
      <c r="D340" s="49">
        <v>3.2600895428919996</v>
      </c>
      <c r="E340" s="49">
        <v>0</v>
      </c>
      <c r="F340" s="49">
        <v>11.284925340779999</v>
      </c>
      <c r="G340" s="49">
        <v>0</v>
      </c>
      <c r="H340" s="49">
        <v>1.54</v>
      </c>
      <c r="I340" s="58">
        <v>49</v>
      </c>
      <c r="J340" s="58">
        <v>60</v>
      </c>
      <c r="K340" s="58">
        <v>26</v>
      </c>
      <c r="L340" s="58">
        <v>0</v>
      </c>
      <c r="M340" s="58">
        <v>90</v>
      </c>
      <c r="N340" s="58">
        <v>0</v>
      </c>
      <c r="O340" s="58">
        <v>9.6</v>
      </c>
      <c r="P340" s="127">
        <v>6.2875000000000005</v>
      </c>
      <c r="Q340" s="127">
        <v>0</v>
      </c>
    </row>
    <row r="341" spans="1:17" x14ac:dyDescent="0.15">
      <c r="A341" s="51">
        <v>41975</v>
      </c>
      <c r="B341" s="49">
        <v>7.6325438813866677</v>
      </c>
      <c r="C341" s="49">
        <v>5.6305651584000005</v>
      </c>
      <c r="D341" s="49">
        <v>3.0029680844800004</v>
      </c>
      <c r="E341" s="49">
        <v>0</v>
      </c>
      <c r="F341" s="49">
        <v>22.522260633600002</v>
      </c>
      <c r="G341" s="49">
        <v>0</v>
      </c>
      <c r="H341" s="49">
        <v>1.58546875</v>
      </c>
      <c r="I341" s="58">
        <v>61</v>
      </c>
      <c r="J341" s="58">
        <v>45</v>
      </c>
      <c r="K341" s="58">
        <v>24</v>
      </c>
      <c r="L341" s="58">
        <v>0</v>
      </c>
      <c r="M341" s="58">
        <v>180</v>
      </c>
      <c r="N341" s="58">
        <v>0</v>
      </c>
      <c r="O341" s="58">
        <v>8.3875000000000011</v>
      </c>
      <c r="P341" s="127">
        <v>7.375</v>
      </c>
      <c r="Q341" s="127">
        <v>0</v>
      </c>
    </row>
    <row r="342" spans="1:17" x14ac:dyDescent="0.15">
      <c r="A342" s="51">
        <v>41976</v>
      </c>
      <c r="B342" s="49">
        <v>9.7343896835639985</v>
      </c>
      <c r="C342" s="49">
        <v>13.103986112489999</v>
      </c>
      <c r="D342" s="49">
        <v>3.9935957676159997</v>
      </c>
      <c r="E342" s="49">
        <v>0</v>
      </c>
      <c r="F342" s="49">
        <v>22.463976192840001</v>
      </c>
      <c r="G342" s="49">
        <v>0</v>
      </c>
      <c r="H342" s="49">
        <v>1.5993750000000002</v>
      </c>
      <c r="I342" s="58">
        <v>78</v>
      </c>
      <c r="J342" s="58">
        <v>105</v>
      </c>
      <c r="K342" s="58">
        <v>32</v>
      </c>
      <c r="L342" s="58">
        <v>0</v>
      </c>
      <c r="M342" s="58">
        <v>180</v>
      </c>
      <c r="N342" s="58">
        <v>0</v>
      </c>
      <c r="O342" s="58">
        <v>8.0166666666666657</v>
      </c>
      <c r="P342" s="127">
        <v>4.0125000000000002</v>
      </c>
      <c r="Q342" s="127">
        <v>0</v>
      </c>
    </row>
    <row r="343" spans="1:17" x14ac:dyDescent="0.15">
      <c r="A343" s="51">
        <v>41977</v>
      </c>
      <c r="B343" s="49">
        <v>6.1603179154486671</v>
      </c>
      <c r="C343" s="49">
        <v>7.5432464270799988</v>
      </c>
      <c r="D343" s="49">
        <v>3.2687401184013334</v>
      </c>
      <c r="E343" s="49">
        <v>0</v>
      </c>
      <c r="F343" s="49">
        <v>11.314869640619998</v>
      </c>
      <c r="G343" s="49">
        <v>0</v>
      </c>
      <c r="H343" s="49">
        <v>1.6129687500000001</v>
      </c>
      <c r="I343" s="58">
        <v>49</v>
      </c>
      <c r="J343" s="58">
        <v>60</v>
      </c>
      <c r="K343" s="58">
        <v>26</v>
      </c>
      <c r="L343" s="58">
        <v>0</v>
      </c>
      <c r="M343" s="58">
        <v>90</v>
      </c>
      <c r="N343" s="58">
        <v>0</v>
      </c>
      <c r="O343" s="58">
        <v>7.6541666666666677</v>
      </c>
      <c r="P343" s="127">
        <v>3.9750000000000001</v>
      </c>
      <c r="Q343" s="127">
        <v>0</v>
      </c>
    </row>
    <row r="344" spans="1:17" x14ac:dyDescent="0.15">
      <c r="A344" s="51">
        <v>41978</v>
      </c>
      <c r="B344" s="49">
        <v>4.9453975891319999</v>
      </c>
      <c r="C344" s="49">
        <v>10.77843064298</v>
      </c>
      <c r="D344" s="49">
        <v>2.0288810622080002</v>
      </c>
      <c r="E344" s="49">
        <v>0</v>
      </c>
      <c r="F344" s="49">
        <v>0</v>
      </c>
      <c r="G344" s="49">
        <v>0</v>
      </c>
      <c r="H344" s="49">
        <v>0</v>
      </c>
      <c r="I344" s="58">
        <v>39</v>
      </c>
      <c r="J344" s="58">
        <v>85</v>
      </c>
      <c r="K344" s="58">
        <v>16</v>
      </c>
      <c r="L344" s="58">
        <v>0</v>
      </c>
      <c r="M344" s="58">
        <v>0</v>
      </c>
      <c r="N344" s="58">
        <v>0</v>
      </c>
      <c r="O344" s="58">
        <v>10.216666666666667</v>
      </c>
      <c r="P344" s="127">
        <v>4.6750000000000007</v>
      </c>
      <c r="Q344" s="127">
        <v>0</v>
      </c>
    </row>
    <row r="345" spans="1:17" x14ac:dyDescent="0.15">
      <c r="A345" s="51">
        <v>41979</v>
      </c>
      <c r="B345" s="49">
        <v>6.2360104511553338</v>
      </c>
      <c r="C345" s="49">
        <v>7.6359311646799997</v>
      </c>
      <c r="D345" s="49">
        <v>3.3089035046946664</v>
      </c>
      <c r="E345" s="49">
        <v>0</v>
      </c>
      <c r="F345" s="49">
        <v>11.45389674702</v>
      </c>
      <c r="G345" s="49">
        <v>0</v>
      </c>
      <c r="H345" s="49">
        <v>1.52734375</v>
      </c>
      <c r="I345" s="58">
        <v>49</v>
      </c>
      <c r="J345" s="58">
        <v>60</v>
      </c>
      <c r="K345" s="58">
        <v>26</v>
      </c>
      <c r="L345" s="58">
        <v>0</v>
      </c>
      <c r="M345" s="58">
        <v>90</v>
      </c>
      <c r="N345" s="58">
        <v>0</v>
      </c>
      <c r="O345" s="58">
        <v>9.9375000000000018</v>
      </c>
      <c r="P345" s="127">
        <v>11.762500000000001</v>
      </c>
      <c r="Q345" s="127">
        <v>0</v>
      </c>
    </row>
    <row r="346" spans="1:17" x14ac:dyDescent="0.15">
      <c r="A346" s="51">
        <v>41980</v>
      </c>
      <c r="B346" s="49">
        <v>6.2049328427450003</v>
      </c>
      <c r="C346" s="49">
        <v>7.5978769502999999</v>
      </c>
      <c r="D346" s="49">
        <v>3.2924133451299999</v>
      </c>
      <c r="E346" s="49">
        <v>0</v>
      </c>
      <c r="F346" s="49">
        <v>11.396815425450001</v>
      </c>
      <c r="G346" s="49">
        <v>0</v>
      </c>
      <c r="H346" s="49">
        <v>1.6443750000000001</v>
      </c>
      <c r="I346" s="58">
        <v>49</v>
      </c>
      <c r="J346" s="58">
        <v>60</v>
      </c>
      <c r="K346" s="58">
        <v>26</v>
      </c>
      <c r="L346" s="58">
        <v>0</v>
      </c>
      <c r="M346" s="58">
        <v>90</v>
      </c>
      <c r="N346" s="58">
        <v>0</v>
      </c>
      <c r="O346" s="58">
        <v>6.4833333333333316</v>
      </c>
      <c r="P346" s="127">
        <v>2.95</v>
      </c>
      <c r="Q346" s="127">
        <v>0</v>
      </c>
    </row>
    <row r="347" spans="1:17" x14ac:dyDescent="0.15">
      <c r="A347" s="51">
        <v>41981</v>
      </c>
      <c r="B347" s="49">
        <v>6.1825889884546674</v>
      </c>
      <c r="C347" s="49">
        <v>7.5705171287200006</v>
      </c>
      <c r="D347" s="49">
        <v>3.2805574224453333</v>
      </c>
      <c r="E347" s="49">
        <v>0</v>
      </c>
      <c r="F347" s="49">
        <v>11.35577569308</v>
      </c>
      <c r="G347" s="49">
        <v>0</v>
      </c>
      <c r="H347" s="49">
        <v>1.6526562499999999</v>
      </c>
      <c r="I347" s="58">
        <v>49</v>
      </c>
      <c r="J347" s="58">
        <v>60</v>
      </c>
      <c r="K347" s="58">
        <v>26</v>
      </c>
      <c r="L347" s="58">
        <v>0</v>
      </c>
      <c r="M347" s="58">
        <v>90</v>
      </c>
      <c r="N347" s="58">
        <v>0</v>
      </c>
      <c r="O347" s="58">
        <v>6.2625000000000002</v>
      </c>
      <c r="P347" s="127">
        <v>2.1875</v>
      </c>
      <c r="Q347" s="127">
        <v>0</v>
      </c>
    </row>
    <row r="348" spans="1:17" x14ac:dyDescent="0.15">
      <c r="A348" s="51">
        <v>41982</v>
      </c>
      <c r="B348" s="49">
        <v>7.7162631530226662</v>
      </c>
      <c r="C348" s="49">
        <v>5.6923252768200001</v>
      </c>
      <c r="D348" s="49">
        <v>3.035906814304</v>
      </c>
      <c r="E348" s="49">
        <v>0</v>
      </c>
      <c r="F348" s="49">
        <v>22.76930110728</v>
      </c>
      <c r="G348" s="49">
        <v>0</v>
      </c>
      <c r="H348" s="49">
        <v>1.5926562499999999</v>
      </c>
      <c r="I348" s="58">
        <v>61</v>
      </c>
      <c r="J348" s="58">
        <v>45</v>
      </c>
      <c r="K348" s="58">
        <v>24</v>
      </c>
      <c r="L348" s="58">
        <v>0</v>
      </c>
      <c r="M348" s="58">
        <v>180</v>
      </c>
      <c r="N348" s="58">
        <v>0</v>
      </c>
      <c r="O348" s="58">
        <v>8.1958333333333329</v>
      </c>
      <c r="P348" s="127">
        <v>3.0500000000000003</v>
      </c>
      <c r="Q348" s="127">
        <v>0</v>
      </c>
    </row>
    <row r="349" spans="1:17" x14ac:dyDescent="0.15">
      <c r="A349" s="51">
        <v>41983</v>
      </c>
      <c r="B349" s="49">
        <v>2.9161407378436666</v>
      </c>
      <c r="C349" s="49">
        <v>2.5357745546466663</v>
      </c>
      <c r="D349" s="49">
        <v>1.521464732788</v>
      </c>
      <c r="E349" s="49">
        <v>0</v>
      </c>
      <c r="F349" s="49">
        <v>0</v>
      </c>
      <c r="G349" s="49">
        <v>0</v>
      </c>
      <c r="H349" s="49">
        <v>0</v>
      </c>
      <c r="I349" s="58">
        <v>23</v>
      </c>
      <c r="J349" s="58">
        <v>20</v>
      </c>
      <c r="K349" s="58">
        <v>12</v>
      </c>
      <c r="L349" s="58">
        <v>0</v>
      </c>
      <c r="M349" s="58">
        <v>0</v>
      </c>
      <c r="N349" s="58">
        <v>0</v>
      </c>
      <c r="O349" s="58">
        <v>13.9375</v>
      </c>
      <c r="P349" s="127">
        <v>8.9875000000000007</v>
      </c>
      <c r="Q349" s="127">
        <v>0</v>
      </c>
    </row>
    <row r="350" spans="1:17" x14ac:dyDescent="0.15">
      <c r="A350" s="51">
        <v>41984</v>
      </c>
      <c r="B350" s="49">
        <v>6.1480906596806673</v>
      </c>
      <c r="C350" s="49">
        <v>7.5282742771600004</v>
      </c>
      <c r="D350" s="49">
        <v>3.2622521867693335</v>
      </c>
      <c r="E350" s="49">
        <v>0</v>
      </c>
      <c r="F350" s="49">
        <v>11.29241141574</v>
      </c>
      <c r="G350" s="49">
        <v>0</v>
      </c>
      <c r="H350" s="49">
        <v>1.3546875</v>
      </c>
      <c r="I350" s="58">
        <v>49</v>
      </c>
      <c r="J350" s="58">
        <v>60</v>
      </c>
      <c r="K350" s="58">
        <v>26</v>
      </c>
      <c r="L350" s="58">
        <v>0</v>
      </c>
      <c r="M350" s="58">
        <v>90</v>
      </c>
      <c r="N350" s="58">
        <v>0</v>
      </c>
      <c r="O350" s="58">
        <v>14.541666666666666</v>
      </c>
      <c r="P350" s="127">
        <v>15.049999999999999</v>
      </c>
      <c r="Q350" s="127">
        <v>0</v>
      </c>
    </row>
    <row r="351" spans="1:17" x14ac:dyDescent="0.15">
      <c r="A351" s="51">
        <v>41985</v>
      </c>
      <c r="B351" s="49">
        <v>4.8246757184079998</v>
      </c>
      <c r="C351" s="49">
        <v>10.515318873453333</v>
      </c>
      <c r="D351" s="49">
        <v>1.9793541408853332</v>
      </c>
      <c r="E351" s="49">
        <v>0</v>
      </c>
      <c r="F351" s="49">
        <v>0</v>
      </c>
      <c r="G351" s="49">
        <v>0</v>
      </c>
      <c r="H351" s="49">
        <v>0</v>
      </c>
      <c r="I351" s="58">
        <v>39</v>
      </c>
      <c r="J351" s="58">
        <v>85</v>
      </c>
      <c r="K351" s="58">
        <v>16</v>
      </c>
      <c r="L351" s="58">
        <v>0</v>
      </c>
      <c r="M351" s="58">
        <v>0</v>
      </c>
      <c r="N351" s="58">
        <v>0</v>
      </c>
      <c r="O351" s="58">
        <v>13.829166666666666</v>
      </c>
      <c r="P351" s="127">
        <v>12.0375</v>
      </c>
      <c r="Q351" s="127">
        <v>0</v>
      </c>
    </row>
    <row r="352" spans="1:17" x14ac:dyDescent="0.15">
      <c r="A352" s="51">
        <v>41986</v>
      </c>
      <c r="B352" s="49">
        <v>7.4279571764579995</v>
      </c>
      <c r="C352" s="49">
        <v>5.4796405400099992</v>
      </c>
      <c r="D352" s="49">
        <v>2.9224749546719999</v>
      </c>
      <c r="E352" s="49">
        <v>0</v>
      </c>
      <c r="F352" s="49">
        <v>21.918562160039997</v>
      </c>
      <c r="G352" s="49">
        <v>0</v>
      </c>
      <c r="H352" s="49">
        <v>1.4793750000000001</v>
      </c>
      <c r="I352" s="58">
        <v>61</v>
      </c>
      <c r="J352" s="58">
        <v>45</v>
      </c>
      <c r="K352" s="58">
        <v>24</v>
      </c>
      <c r="L352" s="58">
        <v>0</v>
      </c>
      <c r="M352" s="58">
        <v>180</v>
      </c>
      <c r="N352" s="58">
        <v>0</v>
      </c>
      <c r="O352" s="58">
        <v>11.216666666666667</v>
      </c>
      <c r="P352" s="127">
        <v>10.700000000000001</v>
      </c>
      <c r="Q352" s="127">
        <v>0</v>
      </c>
    </row>
    <row r="353" spans="1:17" x14ac:dyDescent="0.15">
      <c r="A353" s="51">
        <v>41987</v>
      </c>
      <c r="B353" s="49">
        <v>4.704533127293999</v>
      </c>
      <c r="C353" s="49">
        <v>10.253469636409999</v>
      </c>
      <c r="D353" s="49">
        <v>1.9300648727359999</v>
      </c>
      <c r="E353" s="49">
        <v>0</v>
      </c>
      <c r="F353" s="49">
        <v>0</v>
      </c>
      <c r="G353" s="49">
        <v>0</v>
      </c>
      <c r="H353" s="49">
        <v>0</v>
      </c>
      <c r="I353" s="58">
        <v>39</v>
      </c>
      <c r="J353" s="58">
        <v>85</v>
      </c>
      <c r="K353" s="58">
        <v>16</v>
      </c>
      <c r="L353" s="58">
        <v>0</v>
      </c>
      <c r="M353" s="58">
        <v>0</v>
      </c>
      <c r="N353" s="58">
        <v>0</v>
      </c>
      <c r="O353" s="58">
        <v>9.3875000000000011</v>
      </c>
      <c r="P353" s="127">
        <v>8.1625000000000014</v>
      </c>
      <c r="Q353" s="127">
        <v>0</v>
      </c>
    </row>
    <row r="354" spans="1:17" x14ac:dyDescent="0.15">
      <c r="A354" s="51">
        <v>41988</v>
      </c>
      <c r="B354" s="49">
        <v>5.8805466584713333</v>
      </c>
      <c r="C354" s="49">
        <v>7.2006693777199997</v>
      </c>
      <c r="D354" s="49">
        <v>3.120290063678667</v>
      </c>
      <c r="E354" s="49">
        <v>0</v>
      </c>
      <c r="F354" s="49">
        <v>10.801004066579999</v>
      </c>
      <c r="G354" s="49">
        <v>0</v>
      </c>
      <c r="H354" s="49">
        <v>1.6315625</v>
      </c>
      <c r="I354" s="58">
        <v>49</v>
      </c>
      <c r="J354" s="58">
        <v>60</v>
      </c>
      <c r="K354" s="58">
        <v>26</v>
      </c>
      <c r="L354" s="58">
        <v>0</v>
      </c>
      <c r="M354" s="58">
        <v>90</v>
      </c>
      <c r="N354" s="58">
        <v>0</v>
      </c>
      <c r="O354" s="58">
        <v>7.1583333333333314</v>
      </c>
      <c r="P354" s="127">
        <v>8.875</v>
      </c>
      <c r="Q354" s="127">
        <v>0</v>
      </c>
    </row>
    <row r="355" spans="1:17" x14ac:dyDescent="0.15">
      <c r="A355" s="51">
        <v>41989</v>
      </c>
      <c r="B355" s="49">
        <v>7.3871848039080001</v>
      </c>
      <c r="C355" s="49">
        <v>5.4495625602600004</v>
      </c>
      <c r="D355" s="49">
        <v>2.906433365472</v>
      </c>
      <c r="E355" s="49">
        <v>0</v>
      </c>
      <c r="F355" s="49">
        <v>21.798250241040002</v>
      </c>
      <c r="G355" s="49">
        <v>0</v>
      </c>
      <c r="H355" s="49">
        <v>1.7021875</v>
      </c>
      <c r="I355" s="58">
        <v>61</v>
      </c>
      <c r="J355" s="58">
        <v>45</v>
      </c>
      <c r="K355" s="58">
        <v>24</v>
      </c>
      <c r="L355" s="58">
        <v>0</v>
      </c>
      <c r="M355" s="58">
        <v>180</v>
      </c>
      <c r="N355" s="58">
        <v>0</v>
      </c>
      <c r="O355" s="58">
        <v>4.9416666666666673</v>
      </c>
      <c r="P355" s="127">
        <v>4.1625000000000005</v>
      </c>
      <c r="Q355" s="127">
        <v>0</v>
      </c>
    </row>
    <row r="356" spans="1:17" x14ac:dyDescent="0.15">
      <c r="A356" s="51">
        <v>41990</v>
      </c>
      <c r="B356" s="49">
        <v>9.5848196882619998</v>
      </c>
      <c r="C356" s="49">
        <v>12.902641888045</v>
      </c>
      <c r="D356" s="49">
        <v>3.9322337182613332</v>
      </c>
      <c r="E356" s="49">
        <v>0</v>
      </c>
      <c r="F356" s="49">
        <v>22.11881466522</v>
      </c>
      <c r="G356" s="49">
        <v>0</v>
      </c>
      <c r="H356" s="49">
        <v>1.5837500000000002</v>
      </c>
      <c r="I356" s="58">
        <v>78</v>
      </c>
      <c r="J356" s="58">
        <v>105</v>
      </c>
      <c r="K356" s="58">
        <v>32</v>
      </c>
      <c r="L356" s="58">
        <v>0</v>
      </c>
      <c r="M356" s="58">
        <v>180</v>
      </c>
      <c r="N356" s="58">
        <v>0</v>
      </c>
      <c r="O356" s="58">
        <v>8.4333333333333318</v>
      </c>
      <c r="P356" s="127">
        <v>5.0250000000000004</v>
      </c>
      <c r="Q356" s="127">
        <v>0</v>
      </c>
    </row>
    <row r="357" spans="1:17" x14ac:dyDescent="0.15">
      <c r="A357" s="51">
        <v>41991</v>
      </c>
      <c r="B357" s="49">
        <v>5.9871712400196664</v>
      </c>
      <c r="C357" s="49">
        <v>7.33123008982</v>
      </c>
      <c r="D357" s="49">
        <v>3.1768663722553336</v>
      </c>
      <c r="E357" s="49">
        <v>0</v>
      </c>
      <c r="F357" s="49">
        <v>10.99684513473</v>
      </c>
      <c r="G357" s="49">
        <v>0</v>
      </c>
      <c r="H357" s="49">
        <v>1.63546875</v>
      </c>
      <c r="I357" s="58">
        <v>49</v>
      </c>
      <c r="J357" s="58">
        <v>60</v>
      </c>
      <c r="K357" s="58">
        <v>26</v>
      </c>
      <c r="L357" s="58">
        <v>0</v>
      </c>
      <c r="M357" s="58">
        <v>90</v>
      </c>
      <c r="N357" s="58">
        <v>0</v>
      </c>
      <c r="O357" s="58">
        <v>6.7208333333333323</v>
      </c>
      <c r="P357" s="127">
        <v>5.8999999999999995</v>
      </c>
      <c r="Q357" s="127">
        <v>0</v>
      </c>
    </row>
    <row r="358" spans="1:17" x14ac:dyDescent="0.15">
      <c r="A358" s="51">
        <v>41992</v>
      </c>
      <c r="B358" s="49">
        <v>4.7589274826730001</v>
      </c>
      <c r="C358" s="49">
        <v>10.372021436595</v>
      </c>
      <c r="D358" s="49">
        <v>1.9523805057120001</v>
      </c>
      <c r="E358" s="49">
        <v>0</v>
      </c>
      <c r="F358" s="49">
        <v>0</v>
      </c>
      <c r="G358" s="49">
        <v>0</v>
      </c>
      <c r="H358" s="49">
        <v>0</v>
      </c>
      <c r="I358" s="58">
        <v>39</v>
      </c>
      <c r="J358" s="58">
        <v>85</v>
      </c>
      <c r="K358" s="58">
        <v>16</v>
      </c>
      <c r="L358" s="58">
        <v>0</v>
      </c>
      <c r="M358" s="58">
        <v>0</v>
      </c>
      <c r="N358" s="58">
        <v>0</v>
      </c>
      <c r="O358" s="58">
        <v>5.2333333333333352</v>
      </c>
      <c r="P358" s="127">
        <v>2.3499999999999996</v>
      </c>
      <c r="Q358" s="127">
        <v>0</v>
      </c>
    </row>
    <row r="359" spans="1:17" x14ac:dyDescent="0.15">
      <c r="A359" s="51">
        <v>41993</v>
      </c>
      <c r="B359" s="49">
        <v>6.0309127919040009</v>
      </c>
      <c r="C359" s="49">
        <v>7.38479117376</v>
      </c>
      <c r="D359" s="49">
        <v>3.2000761752960001</v>
      </c>
      <c r="E359" s="49">
        <v>0</v>
      </c>
      <c r="F359" s="49">
        <v>11.07718676064</v>
      </c>
      <c r="G359" s="49">
        <v>0</v>
      </c>
      <c r="H359" s="49">
        <v>1.6856249999999999</v>
      </c>
      <c r="I359" s="58">
        <v>49</v>
      </c>
      <c r="J359" s="58">
        <v>60</v>
      </c>
      <c r="K359" s="58">
        <v>26</v>
      </c>
      <c r="L359" s="58">
        <v>0</v>
      </c>
      <c r="M359" s="58">
        <v>90</v>
      </c>
      <c r="N359" s="58">
        <v>0</v>
      </c>
      <c r="O359" s="58">
        <v>5.3833333333333337</v>
      </c>
      <c r="P359" s="127">
        <v>2.4624999999999999</v>
      </c>
      <c r="Q359" s="127">
        <v>0</v>
      </c>
    </row>
    <row r="360" spans="1:17" x14ac:dyDescent="0.15">
      <c r="A360" s="51">
        <v>41994</v>
      </c>
      <c r="B360" s="49">
        <v>6.1803327686403335</v>
      </c>
      <c r="C360" s="49">
        <v>7.5677544105800001</v>
      </c>
      <c r="D360" s="49">
        <v>3.2793602445846668</v>
      </c>
      <c r="E360" s="49">
        <v>0</v>
      </c>
      <c r="F360" s="49">
        <v>11.35163161587</v>
      </c>
      <c r="G360" s="49">
        <v>0</v>
      </c>
      <c r="H360" s="49">
        <v>1.6448437500000002</v>
      </c>
      <c r="I360" s="58">
        <v>49</v>
      </c>
      <c r="J360" s="58">
        <v>60</v>
      </c>
      <c r="K360" s="58">
        <v>26</v>
      </c>
      <c r="L360" s="58">
        <v>0</v>
      </c>
      <c r="M360" s="58">
        <v>90</v>
      </c>
      <c r="N360" s="58">
        <v>0</v>
      </c>
      <c r="O360" s="58">
        <v>6.4708333333333314</v>
      </c>
      <c r="P360" s="127">
        <v>3.5624999999999996</v>
      </c>
      <c r="Q360" s="127">
        <v>0</v>
      </c>
    </row>
    <row r="361" spans="1:17" x14ac:dyDescent="0.15">
      <c r="A361" s="51">
        <v>41995</v>
      </c>
      <c r="B361" s="49">
        <v>6.3213101163940006</v>
      </c>
      <c r="C361" s="49">
        <v>7.7403797343600003</v>
      </c>
      <c r="D361" s="49">
        <v>3.3541645515560004</v>
      </c>
      <c r="E361" s="49">
        <v>0</v>
      </c>
      <c r="F361" s="49">
        <v>11.61056960154</v>
      </c>
      <c r="G361" s="49">
        <v>0</v>
      </c>
      <c r="H361" s="49">
        <v>1.7470312499999998</v>
      </c>
      <c r="I361" s="58">
        <v>49</v>
      </c>
      <c r="J361" s="58">
        <v>60</v>
      </c>
      <c r="K361" s="58">
        <v>26</v>
      </c>
      <c r="L361" s="58">
        <v>0</v>
      </c>
      <c r="M361" s="58">
        <v>90</v>
      </c>
      <c r="N361" s="58">
        <v>0</v>
      </c>
      <c r="O361" s="58">
        <v>3.745833333333334</v>
      </c>
      <c r="P361" s="127">
        <v>5.4</v>
      </c>
      <c r="Q361" s="127">
        <v>0</v>
      </c>
    </row>
    <row r="362" spans="1:17" x14ac:dyDescent="0.15">
      <c r="A362" s="51">
        <v>41996</v>
      </c>
      <c r="B362" s="49">
        <v>8.0886508223126672</v>
      </c>
      <c r="C362" s="49">
        <v>5.9670374918699993</v>
      </c>
      <c r="D362" s="49">
        <v>3.182419995664</v>
      </c>
      <c r="E362" s="49">
        <v>0</v>
      </c>
      <c r="F362" s="49">
        <v>23.868149967480001</v>
      </c>
      <c r="G362" s="49">
        <v>0</v>
      </c>
      <c r="H362" s="49">
        <v>1.80953125</v>
      </c>
      <c r="I362" s="58">
        <v>61</v>
      </c>
      <c r="J362" s="58">
        <v>45</v>
      </c>
      <c r="K362" s="58">
        <v>24</v>
      </c>
      <c r="L362" s="58">
        <v>0</v>
      </c>
      <c r="M362" s="58">
        <v>180</v>
      </c>
      <c r="N362" s="58">
        <v>0</v>
      </c>
      <c r="O362" s="58">
        <v>2.0791666666666666</v>
      </c>
      <c r="P362" s="127">
        <v>0.53749999999999998</v>
      </c>
      <c r="Q362" s="127">
        <v>0</v>
      </c>
    </row>
    <row r="363" spans="1:17" x14ac:dyDescent="0.15">
      <c r="A363" s="51">
        <v>41997</v>
      </c>
      <c r="B363" s="49">
        <v>3.1247378400723336</v>
      </c>
      <c r="C363" s="49">
        <v>2.7171633391933332</v>
      </c>
      <c r="D363" s="49">
        <v>1.6302980035160002</v>
      </c>
      <c r="E363" s="49">
        <v>0</v>
      </c>
      <c r="F363" s="49">
        <v>0</v>
      </c>
      <c r="G363" s="49">
        <v>0</v>
      </c>
      <c r="H363" s="49">
        <v>0</v>
      </c>
      <c r="I363" s="58">
        <v>23</v>
      </c>
      <c r="J363" s="58">
        <v>20</v>
      </c>
      <c r="K363" s="58">
        <v>12</v>
      </c>
      <c r="L363" s="58">
        <v>0</v>
      </c>
      <c r="M363" s="58">
        <v>0</v>
      </c>
      <c r="N363" s="58">
        <v>0</v>
      </c>
      <c r="O363" s="58">
        <v>1.0125</v>
      </c>
      <c r="P363" s="127">
        <v>-0.16249999999999998</v>
      </c>
      <c r="Q363" s="127">
        <v>0</v>
      </c>
    </row>
    <row r="364" spans="1:17" x14ac:dyDescent="0.15">
      <c r="A364" s="51">
        <v>41998</v>
      </c>
      <c r="B364" s="49">
        <v>6.8033405625336663</v>
      </c>
      <c r="C364" s="49">
        <v>8.3306210969799999</v>
      </c>
      <c r="D364" s="49">
        <v>3.6099358086913331</v>
      </c>
      <c r="E364" s="49">
        <v>0</v>
      </c>
      <c r="F364" s="49">
        <v>12.49593164547</v>
      </c>
      <c r="G364" s="49">
        <v>0</v>
      </c>
      <c r="H364" s="49">
        <v>1.8562500000000002</v>
      </c>
      <c r="I364" s="58">
        <v>49</v>
      </c>
      <c r="J364" s="58">
        <v>60</v>
      </c>
      <c r="K364" s="58">
        <v>26</v>
      </c>
      <c r="L364" s="58">
        <v>0</v>
      </c>
      <c r="M364" s="58">
        <v>90</v>
      </c>
      <c r="N364" s="58">
        <v>0</v>
      </c>
      <c r="O364" s="58">
        <v>0.83333333333333337</v>
      </c>
      <c r="P364" s="127">
        <v>-2.0375000000000001</v>
      </c>
      <c r="Q364" s="127">
        <v>0</v>
      </c>
    </row>
    <row r="365" spans="1:17" x14ac:dyDescent="0.15">
      <c r="A365" s="51">
        <v>41999</v>
      </c>
      <c r="B365" s="49">
        <v>5.5028383578349995</v>
      </c>
      <c r="C365" s="49">
        <v>11.993365651691668</v>
      </c>
      <c r="D365" s="49">
        <v>2.2575747109066668</v>
      </c>
      <c r="E365" s="49">
        <v>0</v>
      </c>
      <c r="F365" s="49">
        <v>0</v>
      </c>
      <c r="G365" s="49">
        <v>0</v>
      </c>
      <c r="H365" s="49">
        <v>0</v>
      </c>
      <c r="I365" s="58">
        <v>39</v>
      </c>
      <c r="J365" s="58">
        <v>85</v>
      </c>
      <c r="K365" s="58">
        <v>16</v>
      </c>
      <c r="L365" s="58">
        <v>0</v>
      </c>
      <c r="M365" s="58">
        <v>0</v>
      </c>
      <c r="N365" s="58">
        <v>0</v>
      </c>
      <c r="O365" s="58">
        <v>3.5083333333333333</v>
      </c>
      <c r="P365" s="127">
        <v>0.78749999999999987</v>
      </c>
      <c r="Q365" s="127">
        <v>0</v>
      </c>
    </row>
    <row r="366" spans="1:17" x14ac:dyDescent="0.15">
      <c r="A366" s="51">
        <v>42000</v>
      </c>
      <c r="B366" s="49">
        <v>8.6381717990143336</v>
      </c>
      <c r="C366" s="49">
        <v>6.3724218189449999</v>
      </c>
      <c r="D366" s="49">
        <v>3.3986249701039997</v>
      </c>
      <c r="E366" s="49">
        <v>0</v>
      </c>
      <c r="F366" s="49">
        <v>25.489687275780003</v>
      </c>
      <c r="G366" s="49">
        <v>0</v>
      </c>
      <c r="H366" s="49">
        <v>1.7004687500000002</v>
      </c>
      <c r="I366" s="58">
        <v>61</v>
      </c>
      <c r="J366" s="58">
        <v>45</v>
      </c>
      <c r="K366" s="58">
        <v>24</v>
      </c>
      <c r="L366" s="58">
        <v>0</v>
      </c>
      <c r="M366" s="58">
        <v>180</v>
      </c>
      <c r="N366" s="58">
        <v>0</v>
      </c>
      <c r="O366" s="58">
        <v>4.9874999999999998</v>
      </c>
      <c r="P366" s="127">
        <v>2.9624999999999995</v>
      </c>
      <c r="Q366" s="127">
        <v>0</v>
      </c>
    </row>
    <row r="367" spans="1:17" x14ac:dyDescent="0.15">
      <c r="A367" s="51">
        <v>42001</v>
      </c>
      <c r="B367" s="49">
        <v>5.5706720001659997</v>
      </c>
      <c r="C367" s="49">
        <v>12.141208205489999</v>
      </c>
      <c r="D367" s="49">
        <v>2.2854038975040001</v>
      </c>
      <c r="E367" s="49">
        <v>0</v>
      </c>
      <c r="F367" s="49">
        <v>0</v>
      </c>
      <c r="G367" s="49">
        <v>0</v>
      </c>
      <c r="H367" s="49">
        <v>0</v>
      </c>
      <c r="I367" s="58">
        <v>39</v>
      </c>
      <c r="J367" s="58">
        <v>85</v>
      </c>
      <c r="K367" s="58">
        <v>16</v>
      </c>
      <c r="L367" s="58">
        <v>0</v>
      </c>
      <c r="M367" s="58">
        <v>0</v>
      </c>
      <c r="N367" s="58">
        <v>0</v>
      </c>
      <c r="O367" s="58">
        <v>3.1375000000000006</v>
      </c>
      <c r="P367" s="127">
        <v>3.2999999999999994</v>
      </c>
      <c r="Q367" s="127">
        <v>0</v>
      </c>
    </row>
    <row r="368" spans="1:17" x14ac:dyDescent="0.15">
      <c r="A368" s="51">
        <v>42002</v>
      </c>
      <c r="B368" s="49">
        <v>7.0616413406326668</v>
      </c>
      <c r="C368" s="49">
        <v>8.6469077640399998</v>
      </c>
      <c r="D368" s="49">
        <v>3.7469933644173334</v>
      </c>
      <c r="E368" s="49">
        <v>0</v>
      </c>
      <c r="F368" s="49">
        <v>12.970361646060001</v>
      </c>
      <c r="G368" s="49">
        <v>0</v>
      </c>
      <c r="H368" s="49">
        <v>1.84984375</v>
      </c>
      <c r="I368" s="58">
        <v>49</v>
      </c>
      <c r="J368" s="58">
        <v>60</v>
      </c>
      <c r="K368" s="58">
        <v>26</v>
      </c>
      <c r="L368" s="58">
        <v>0</v>
      </c>
      <c r="M368" s="58">
        <v>90</v>
      </c>
      <c r="N368" s="58">
        <v>0</v>
      </c>
      <c r="O368" s="58">
        <v>1.0041666666666664</v>
      </c>
      <c r="P368" s="127">
        <v>-3.7499999999999992E-2</v>
      </c>
      <c r="Q368" s="127">
        <v>0</v>
      </c>
    </row>
    <row r="369" spans="1:17" x14ac:dyDescent="0.15">
      <c r="A369" s="51">
        <v>42003</v>
      </c>
      <c r="B369" s="49">
        <v>3.3493230595370003</v>
      </c>
      <c r="C369" s="49">
        <v>2.9124548343799996</v>
      </c>
      <c r="D369" s="49">
        <v>1.7474729006279999</v>
      </c>
      <c r="E369" s="49">
        <v>0</v>
      </c>
      <c r="F369" s="49">
        <v>0</v>
      </c>
      <c r="G369" s="49">
        <v>0</v>
      </c>
      <c r="H369" s="49">
        <v>0</v>
      </c>
      <c r="I369" s="58">
        <v>23</v>
      </c>
      <c r="J369" s="58">
        <v>20</v>
      </c>
      <c r="K369" s="58">
        <v>12</v>
      </c>
      <c r="L369" s="58">
        <v>0</v>
      </c>
      <c r="M369" s="58">
        <v>0</v>
      </c>
      <c r="N369" s="58">
        <v>0</v>
      </c>
      <c r="O369" s="58">
        <v>1.0374999999999999</v>
      </c>
      <c r="P369" s="127">
        <v>-2.0874999999999999</v>
      </c>
      <c r="Q369" s="127">
        <v>0</v>
      </c>
    </row>
    <row r="370" spans="1:17" x14ac:dyDescent="0.15">
      <c r="A370" s="51">
        <v>42004</v>
      </c>
      <c r="B370" s="49">
        <v>8.9774885439026679</v>
      </c>
      <c r="C370" s="49">
        <v>6.6227374504200007</v>
      </c>
      <c r="D370" s="49">
        <v>3.5321266402240004</v>
      </c>
      <c r="E370" s="49">
        <v>0</v>
      </c>
      <c r="F370" s="49">
        <v>26.490949801679999</v>
      </c>
      <c r="G370" s="49">
        <v>0</v>
      </c>
      <c r="H370" s="49">
        <v>1.7620312500000002</v>
      </c>
      <c r="I370" s="58">
        <v>61</v>
      </c>
      <c r="J370" s="58">
        <v>45</v>
      </c>
      <c r="K370" s="58">
        <v>24</v>
      </c>
      <c r="L370" s="58">
        <v>0</v>
      </c>
      <c r="M370" s="58">
        <v>180</v>
      </c>
      <c r="N370" s="58">
        <v>0</v>
      </c>
      <c r="O370" s="58">
        <v>3.3458333333333328</v>
      </c>
      <c r="P370" s="127">
        <v>-0.45</v>
      </c>
      <c r="Q370" s="127">
        <v>0</v>
      </c>
    </row>
  </sheetData>
  <mergeCells count="3">
    <mergeCell ref="B1:H1"/>
    <mergeCell ref="I1:N1"/>
    <mergeCell ref="O1:O2"/>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8765"/>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6.5" x14ac:dyDescent="0.15"/>
  <cols>
    <col min="1" max="1" width="10" style="7" bestFit="1" customWidth="1"/>
    <col min="2" max="2" width="5.875" style="7" bestFit="1" customWidth="1"/>
    <col min="3" max="3" width="18.875" style="7" bestFit="1" customWidth="1"/>
    <col min="4" max="16384" width="9" style="7"/>
  </cols>
  <sheetData>
    <row r="1" spans="1:3" ht="18.75" customHeight="1" x14ac:dyDescent="0.15">
      <c r="A1" s="46" t="s">
        <v>0</v>
      </c>
      <c r="B1" s="52"/>
      <c r="C1" s="25" t="s">
        <v>169</v>
      </c>
    </row>
    <row r="2" spans="1:3" x14ac:dyDescent="0.15">
      <c r="A2" s="46" t="s">
        <v>1</v>
      </c>
      <c r="B2" s="52"/>
      <c r="C2" s="25" t="s">
        <v>170</v>
      </c>
    </row>
    <row r="3" spans="1:3" x14ac:dyDescent="0.15">
      <c r="A3" s="46" t="s">
        <v>2</v>
      </c>
      <c r="B3" s="54"/>
      <c r="C3" s="19" t="s">
        <v>172</v>
      </c>
    </row>
    <row r="4" spans="1:3" x14ac:dyDescent="0.15">
      <c r="A4" s="47" t="s">
        <v>3</v>
      </c>
      <c r="B4" s="56"/>
      <c r="C4" s="17" t="s">
        <v>205</v>
      </c>
    </row>
    <row r="5" spans="1:3" x14ac:dyDescent="0.15">
      <c r="A5" s="46" t="s">
        <v>4</v>
      </c>
      <c r="B5" s="54"/>
      <c r="C5" s="17" t="s">
        <v>171</v>
      </c>
    </row>
    <row r="6" spans="1:3" x14ac:dyDescent="0.15">
      <c r="A6" s="48">
        <v>41640</v>
      </c>
      <c r="B6" s="57" t="s">
        <v>225</v>
      </c>
      <c r="C6" s="58">
        <v>100</v>
      </c>
    </row>
    <row r="7" spans="1:3" x14ac:dyDescent="0.15">
      <c r="A7" s="48">
        <v>41640</v>
      </c>
      <c r="B7" s="57" t="s">
        <v>226</v>
      </c>
      <c r="C7" s="58">
        <v>100</v>
      </c>
    </row>
    <row r="8" spans="1:3" x14ac:dyDescent="0.15">
      <c r="A8" s="48">
        <v>41640</v>
      </c>
      <c r="B8" s="57" t="s">
        <v>227</v>
      </c>
      <c r="C8" s="58">
        <v>100</v>
      </c>
    </row>
    <row r="9" spans="1:3" x14ac:dyDescent="0.15">
      <c r="A9" s="48">
        <v>41640</v>
      </c>
      <c r="B9" s="57" t="s">
        <v>228</v>
      </c>
      <c r="C9" s="58">
        <v>100</v>
      </c>
    </row>
    <row r="10" spans="1:3" x14ac:dyDescent="0.15">
      <c r="A10" s="48">
        <v>41640</v>
      </c>
      <c r="B10" s="57" t="s">
        <v>229</v>
      </c>
      <c r="C10" s="58">
        <v>100</v>
      </c>
    </row>
    <row r="11" spans="1:3" x14ac:dyDescent="0.15">
      <c r="A11" s="48">
        <v>41640</v>
      </c>
      <c r="B11" s="57" t="s">
        <v>230</v>
      </c>
      <c r="C11" s="58">
        <v>100</v>
      </c>
    </row>
    <row r="12" spans="1:3" x14ac:dyDescent="0.15">
      <c r="A12" s="48">
        <v>41640</v>
      </c>
      <c r="B12" s="57" t="s">
        <v>231</v>
      </c>
      <c r="C12" s="58">
        <v>100</v>
      </c>
    </row>
    <row r="13" spans="1:3" x14ac:dyDescent="0.15">
      <c r="A13" s="48">
        <v>41640</v>
      </c>
      <c r="B13" s="57" t="s">
        <v>232</v>
      </c>
      <c r="C13" s="58">
        <v>100</v>
      </c>
    </row>
    <row r="14" spans="1:3" x14ac:dyDescent="0.15">
      <c r="A14" s="48">
        <v>41640</v>
      </c>
      <c r="B14" s="57" t="s">
        <v>233</v>
      </c>
      <c r="C14" s="58">
        <v>100</v>
      </c>
    </row>
    <row r="15" spans="1:3" x14ac:dyDescent="0.15">
      <c r="A15" s="48">
        <v>41640</v>
      </c>
      <c r="B15" s="57" t="s">
        <v>234</v>
      </c>
      <c r="C15" s="58">
        <v>100</v>
      </c>
    </row>
    <row r="16" spans="1:3" x14ac:dyDescent="0.15">
      <c r="A16" s="48">
        <v>41640</v>
      </c>
      <c r="B16" s="57" t="s">
        <v>235</v>
      </c>
      <c r="C16" s="58">
        <v>100</v>
      </c>
    </row>
    <row r="17" spans="1:3" x14ac:dyDescent="0.15">
      <c r="A17" s="48">
        <v>41640</v>
      </c>
      <c r="B17" s="57" t="s">
        <v>236</v>
      </c>
      <c r="C17" s="58">
        <v>100</v>
      </c>
    </row>
    <row r="18" spans="1:3" x14ac:dyDescent="0.15">
      <c r="A18" s="48">
        <v>41640</v>
      </c>
      <c r="B18" s="57" t="s">
        <v>237</v>
      </c>
      <c r="C18" s="58">
        <v>100</v>
      </c>
    </row>
    <row r="19" spans="1:3" x14ac:dyDescent="0.15">
      <c r="A19" s="48">
        <v>41640</v>
      </c>
      <c r="B19" s="57" t="s">
        <v>238</v>
      </c>
      <c r="C19" s="58">
        <v>100</v>
      </c>
    </row>
    <row r="20" spans="1:3" x14ac:dyDescent="0.15">
      <c r="A20" s="48">
        <v>41640</v>
      </c>
      <c r="B20" s="57" t="s">
        <v>239</v>
      </c>
      <c r="C20" s="58">
        <v>100</v>
      </c>
    </row>
    <row r="21" spans="1:3" x14ac:dyDescent="0.15">
      <c r="A21" s="48">
        <v>41640</v>
      </c>
      <c r="B21" s="57" t="s">
        <v>240</v>
      </c>
      <c r="C21" s="58">
        <v>100</v>
      </c>
    </row>
    <row r="22" spans="1:3" x14ac:dyDescent="0.15">
      <c r="A22" s="48">
        <v>41640</v>
      </c>
      <c r="B22" s="57" t="s">
        <v>241</v>
      </c>
      <c r="C22" s="58">
        <v>100</v>
      </c>
    </row>
    <row r="23" spans="1:3" x14ac:dyDescent="0.15">
      <c r="A23" s="48">
        <v>41640</v>
      </c>
      <c r="B23" s="57" t="s">
        <v>242</v>
      </c>
      <c r="C23" s="58">
        <v>100</v>
      </c>
    </row>
    <row r="24" spans="1:3" x14ac:dyDescent="0.15">
      <c r="A24" s="48">
        <v>41640</v>
      </c>
      <c r="B24" s="57" t="s">
        <v>243</v>
      </c>
      <c r="C24" s="58">
        <v>100</v>
      </c>
    </row>
    <row r="25" spans="1:3" x14ac:dyDescent="0.15">
      <c r="A25" s="48">
        <v>41640</v>
      </c>
      <c r="B25" s="57" t="s">
        <v>244</v>
      </c>
      <c r="C25" s="58">
        <v>100</v>
      </c>
    </row>
    <row r="26" spans="1:3" x14ac:dyDescent="0.15">
      <c r="A26" s="48">
        <v>41640</v>
      </c>
      <c r="B26" s="57" t="s">
        <v>245</v>
      </c>
      <c r="C26" s="58">
        <v>100</v>
      </c>
    </row>
    <row r="27" spans="1:3" x14ac:dyDescent="0.15">
      <c r="A27" s="48">
        <v>41640</v>
      </c>
      <c r="B27" s="57" t="s">
        <v>246</v>
      </c>
      <c r="C27" s="58">
        <v>100</v>
      </c>
    </row>
    <row r="28" spans="1:3" x14ac:dyDescent="0.15">
      <c r="A28" s="48">
        <v>41640</v>
      </c>
      <c r="B28" s="57" t="s">
        <v>247</v>
      </c>
      <c r="C28" s="58">
        <v>100</v>
      </c>
    </row>
    <row r="29" spans="1:3" x14ac:dyDescent="0.15">
      <c r="A29" s="48">
        <v>41640</v>
      </c>
      <c r="B29" s="57" t="s">
        <v>248</v>
      </c>
      <c r="C29" s="58">
        <v>100</v>
      </c>
    </row>
    <row r="30" spans="1:3" x14ac:dyDescent="0.15">
      <c r="A30" s="48">
        <v>41641</v>
      </c>
      <c r="B30" s="57" t="s">
        <v>225</v>
      </c>
      <c r="C30" s="58">
        <v>100</v>
      </c>
    </row>
    <row r="31" spans="1:3" x14ac:dyDescent="0.15">
      <c r="A31" s="48">
        <v>41641</v>
      </c>
      <c r="B31" s="57" t="s">
        <v>226</v>
      </c>
      <c r="C31" s="58">
        <v>100</v>
      </c>
    </row>
    <row r="32" spans="1:3" x14ac:dyDescent="0.15">
      <c r="A32" s="48">
        <v>41641</v>
      </c>
      <c r="B32" s="57" t="s">
        <v>227</v>
      </c>
      <c r="C32" s="58">
        <v>100</v>
      </c>
    </row>
    <row r="33" spans="1:3" x14ac:dyDescent="0.15">
      <c r="A33" s="48">
        <v>41641</v>
      </c>
      <c r="B33" s="57" t="s">
        <v>228</v>
      </c>
      <c r="C33" s="58">
        <v>100</v>
      </c>
    </row>
    <row r="34" spans="1:3" x14ac:dyDescent="0.15">
      <c r="A34" s="48">
        <v>41641</v>
      </c>
      <c r="B34" s="57" t="s">
        <v>229</v>
      </c>
      <c r="C34" s="58">
        <v>100</v>
      </c>
    </row>
    <row r="35" spans="1:3" x14ac:dyDescent="0.15">
      <c r="A35" s="48">
        <v>41641</v>
      </c>
      <c r="B35" s="57" t="s">
        <v>230</v>
      </c>
      <c r="C35" s="58">
        <v>100</v>
      </c>
    </row>
    <row r="36" spans="1:3" x14ac:dyDescent="0.15">
      <c r="A36" s="48">
        <v>41641</v>
      </c>
      <c r="B36" s="57" t="s">
        <v>231</v>
      </c>
      <c r="C36" s="58">
        <v>100</v>
      </c>
    </row>
    <row r="37" spans="1:3" x14ac:dyDescent="0.15">
      <c r="A37" s="48">
        <v>41641</v>
      </c>
      <c r="B37" s="57" t="s">
        <v>232</v>
      </c>
      <c r="C37" s="58">
        <v>100</v>
      </c>
    </row>
    <row r="38" spans="1:3" x14ac:dyDescent="0.15">
      <c r="A38" s="48">
        <v>41641</v>
      </c>
      <c r="B38" s="57" t="s">
        <v>233</v>
      </c>
      <c r="C38" s="58">
        <v>100</v>
      </c>
    </row>
    <row r="39" spans="1:3" x14ac:dyDescent="0.15">
      <c r="A39" s="48">
        <v>41641</v>
      </c>
      <c r="B39" s="57" t="s">
        <v>234</v>
      </c>
      <c r="C39" s="58">
        <v>100</v>
      </c>
    </row>
    <row r="40" spans="1:3" x14ac:dyDescent="0.15">
      <c r="A40" s="48">
        <v>41641</v>
      </c>
      <c r="B40" s="57" t="s">
        <v>235</v>
      </c>
      <c r="C40" s="58">
        <v>100</v>
      </c>
    </row>
    <row r="41" spans="1:3" x14ac:dyDescent="0.15">
      <c r="A41" s="48">
        <v>41641</v>
      </c>
      <c r="B41" s="57" t="s">
        <v>236</v>
      </c>
      <c r="C41" s="58">
        <v>100</v>
      </c>
    </row>
    <row r="42" spans="1:3" x14ac:dyDescent="0.15">
      <c r="A42" s="48">
        <v>41641</v>
      </c>
      <c r="B42" s="57" t="s">
        <v>237</v>
      </c>
      <c r="C42" s="58">
        <v>100</v>
      </c>
    </row>
    <row r="43" spans="1:3" x14ac:dyDescent="0.15">
      <c r="A43" s="48">
        <v>41641</v>
      </c>
      <c r="B43" s="57" t="s">
        <v>238</v>
      </c>
      <c r="C43" s="58">
        <v>100</v>
      </c>
    </row>
    <row r="44" spans="1:3" x14ac:dyDescent="0.15">
      <c r="A44" s="48">
        <v>41641</v>
      </c>
      <c r="B44" s="57" t="s">
        <v>239</v>
      </c>
      <c r="C44" s="58">
        <v>100</v>
      </c>
    </row>
    <row r="45" spans="1:3" x14ac:dyDescent="0.15">
      <c r="A45" s="48">
        <v>41641</v>
      </c>
      <c r="B45" s="57" t="s">
        <v>240</v>
      </c>
      <c r="C45" s="58">
        <v>100</v>
      </c>
    </row>
    <row r="46" spans="1:3" x14ac:dyDescent="0.15">
      <c r="A46" s="48">
        <v>41641</v>
      </c>
      <c r="B46" s="57" t="s">
        <v>241</v>
      </c>
      <c r="C46" s="58">
        <v>100</v>
      </c>
    </row>
    <row r="47" spans="1:3" x14ac:dyDescent="0.15">
      <c r="A47" s="48">
        <v>41641</v>
      </c>
      <c r="B47" s="57" t="s">
        <v>242</v>
      </c>
      <c r="C47" s="58">
        <v>100</v>
      </c>
    </row>
    <row r="48" spans="1:3" x14ac:dyDescent="0.15">
      <c r="A48" s="48">
        <v>41641</v>
      </c>
      <c r="B48" s="57" t="s">
        <v>243</v>
      </c>
      <c r="C48" s="58">
        <v>100</v>
      </c>
    </row>
    <row r="49" spans="1:3" x14ac:dyDescent="0.15">
      <c r="A49" s="48">
        <v>41641</v>
      </c>
      <c r="B49" s="57" t="s">
        <v>244</v>
      </c>
      <c r="C49" s="58">
        <v>100</v>
      </c>
    </row>
    <row r="50" spans="1:3" x14ac:dyDescent="0.15">
      <c r="A50" s="48">
        <v>41641</v>
      </c>
      <c r="B50" s="57" t="s">
        <v>245</v>
      </c>
      <c r="C50" s="58">
        <v>100</v>
      </c>
    </row>
    <row r="51" spans="1:3" x14ac:dyDescent="0.15">
      <c r="A51" s="48">
        <v>41641</v>
      </c>
      <c r="B51" s="57" t="s">
        <v>246</v>
      </c>
      <c r="C51" s="58">
        <v>100</v>
      </c>
    </row>
    <row r="52" spans="1:3" x14ac:dyDescent="0.15">
      <c r="A52" s="48">
        <v>41641</v>
      </c>
      <c r="B52" s="57" t="s">
        <v>247</v>
      </c>
      <c r="C52" s="58">
        <v>100</v>
      </c>
    </row>
    <row r="53" spans="1:3" x14ac:dyDescent="0.15">
      <c r="A53" s="48">
        <v>41641</v>
      </c>
      <c r="B53" s="57" t="s">
        <v>248</v>
      </c>
      <c r="C53" s="58">
        <v>100</v>
      </c>
    </row>
    <row r="54" spans="1:3" x14ac:dyDescent="0.15">
      <c r="A54" s="48">
        <v>41642</v>
      </c>
      <c r="B54" s="57" t="s">
        <v>225</v>
      </c>
      <c r="C54" s="58">
        <v>100</v>
      </c>
    </row>
    <row r="55" spans="1:3" x14ac:dyDescent="0.15">
      <c r="A55" s="48">
        <v>41642</v>
      </c>
      <c r="B55" s="57" t="s">
        <v>226</v>
      </c>
      <c r="C55" s="58">
        <v>100</v>
      </c>
    </row>
    <row r="56" spans="1:3" x14ac:dyDescent="0.15">
      <c r="A56" s="48">
        <v>41642</v>
      </c>
      <c r="B56" s="57" t="s">
        <v>227</v>
      </c>
      <c r="C56" s="58">
        <v>100</v>
      </c>
    </row>
    <row r="57" spans="1:3" x14ac:dyDescent="0.15">
      <c r="A57" s="48">
        <v>41642</v>
      </c>
      <c r="B57" s="57" t="s">
        <v>228</v>
      </c>
      <c r="C57" s="58">
        <v>100</v>
      </c>
    </row>
    <row r="58" spans="1:3" x14ac:dyDescent="0.15">
      <c r="A58" s="48">
        <v>41642</v>
      </c>
      <c r="B58" s="57" t="s">
        <v>229</v>
      </c>
      <c r="C58" s="58">
        <v>100</v>
      </c>
    </row>
    <row r="59" spans="1:3" x14ac:dyDescent="0.15">
      <c r="A59" s="48">
        <v>41642</v>
      </c>
      <c r="B59" s="57" t="s">
        <v>230</v>
      </c>
      <c r="C59" s="58">
        <v>100</v>
      </c>
    </row>
    <row r="60" spans="1:3" x14ac:dyDescent="0.15">
      <c r="A60" s="48">
        <v>41642</v>
      </c>
      <c r="B60" s="57" t="s">
        <v>231</v>
      </c>
      <c r="C60" s="58">
        <v>100</v>
      </c>
    </row>
    <row r="61" spans="1:3" x14ac:dyDescent="0.15">
      <c r="A61" s="48">
        <v>41642</v>
      </c>
      <c r="B61" s="57" t="s">
        <v>232</v>
      </c>
      <c r="C61" s="58">
        <v>100</v>
      </c>
    </row>
    <row r="62" spans="1:3" x14ac:dyDescent="0.15">
      <c r="A62" s="48">
        <v>41642</v>
      </c>
      <c r="B62" s="57" t="s">
        <v>233</v>
      </c>
      <c r="C62" s="58">
        <v>100</v>
      </c>
    </row>
    <row r="63" spans="1:3" x14ac:dyDescent="0.15">
      <c r="A63" s="48">
        <v>41642</v>
      </c>
      <c r="B63" s="57" t="s">
        <v>234</v>
      </c>
      <c r="C63" s="58">
        <v>100</v>
      </c>
    </row>
    <row r="64" spans="1:3" x14ac:dyDescent="0.15">
      <c r="A64" s="48">
        <v>41642</v>
      </c>
      <c r="B64" s="57" t="s">
        <v>235</v>
      </c>
      <c r="C64" s="58">
        <v>100</v>
      </c>
    </row>
    <row r="65" spans="1:3" x14ac:dyDescent="0.15">
      <c r="A65" s="48">
        <v>41642</v>
      </c>
      <c r="B65" s="57" t="s">
        <v>236</v>
      </c>
      <c r="C65" s="58">
        <v>100</v>
      </c>
    </row>
    <row r="66" spans="1:3" x14ac:dyDescent="0.15">
      <c r="A66" s="48">
        <v>41642</v>
      </c>
      <c r="B66" s="57" t="s">
        <v>237</v>
      </c>
      <c r="C66" s="58">
        <v>100</v>
      </c>
    </row>
    <row r="67" spans="1:3" x14ac:dyDescent="0.15">
      <c r="A67" s="48">
        <v>41642</v>
      </c>
      <c r="B67" s="57" t="s">
        <v>238</v>
      </c>
      <c r="C67" s="58">
        <v>100</v>
      </c>
    </row>
    <row r="68" spans="1:3" x14ac:dyDescent="0.15">
      <c r="A68" s="48">
        <v>41642</v>
      </c>
      <c r="B68" s="57" t="s">
        <v>239</v>
      </c>
      <c r="C68" s="58">
        <v>100</v>
      </c>
    </row>
    <row r="69" spans="1:3" x14ac:dyDescent="0.15">
      <c r="A69" s="48">
        <v>41642</v>
      </c>
      <c r="B69" s="57" t="s">
        <v>240</v>
      </c>
      <c r="C69" s="58">
        <v>100</v>
      </c>
    </row>
    <row r="70" spans="1:3" x14ac:dyDescent="0.15">
      <c r="A70" s="48">
        <v>41642</v>
      </c>
      <c r="B70" s="57" t="s">
        <v>241</v>
      </c>
      <c r="C70" s="58">
        <v>100</v>
      </c>
    </row>
    <row r="71" spans="1:3" x14ac:dyDescent="0.15">
      <c r="A71" s="48">
        <v>41642</v>
      </c>
      <c r="B71" s="57" t="s">
        <v>242</v>
      </c>
      <c r="C71" s="58">
        <v>100</v>
      </c>
    </row>
    <row r="72" spans="1:3" x14ac:dyDescent="0.15">
      <c r="A72" s="48">
        <v>41642</v>
      </c>
      <c r="B72" s="57" t="s">
        <v>243</v>
      </c>
      <c r="C72" s="58">
        <v>100</v>
      </c>
    </row>
    <row r="73" spans="1:3" x14ac:dyDescent="0.15">
      <c r="A73" s="48">
        <v>41642</v>
      </c>
      <c r="B73" s="57" t="s">
        <v>244</v>
      </c>
      <c r="C73" s="58">
        <v>100</v>
      </c>
    </row>
    <row r="74" spans="1:3" x14ac:dyDescent="0.15">
      <c r="A74" s="48">
        <v>41642</v>
      </c>
      <c r="B74" s="57" t="s">
        <v>245</v>
      </c>
      <c r="C74" s="58">
        <v>100</v>
      </c>
    </row>
    <row r="75" spans="1:3" x14ac:dyDescent="0.15">
      <c r="A75" s="48">
        <v>41642</v>
      </c>
      <c r="B75" s="57" t="s">
        <v>246</v>
      </c>
      <c r="C75" s="58">
        <v>100</v>
      </c>
    </row>
    <row r="76" spans="1:3" x14ac:dyDescent="0.15">
      <c r="A76" s="48">
        <v>41642</v>
      </c>
      <c r="B76" s="57" t="s">
        <v>247</v>
      </c>
      <c r="C76" s="58">
        <v>100</v>
      </c>
    </row>
    <row r="77" spans="1:3" x14ac:dyDescent="0.15">
      <c r="A77" s="48">
        <v>41642</v>
      </c>
      <c r="B77" s="57" t="s">
        <v>248</v>
      </c>
      <c r="C77" s="58">
        <v>100</v>
      </c>
    </row>
    <row r="78" spans="1:3" x14ac:dyDescent="0.15">
      <c r="A78" s="48">
        <v>41643</v>
      </c>
      <c r="B78" s="57" t="s">
        <v>225</v>
      </c>
      <c r="C78" s="58">
        <v>100</v>
      </c>
    </row>
    <row r="79" spans="1:3" x14ac:dyDescent="0.15">
      <c r="A79" s="48">
        <v>41643</v>
      </c>
      <c r="B79" s="57" t="s">
        <v>226</v>
      </c>
      <c r="C79" s="58">
        <v>100</v>
      </c>
    </row>
    <row r="80" spans="1:3" x14ac:dyDescent="0.15">
      <c r="A80" s="48">
        <v>41643</v>
      </c>
      <c r="B80" s="57" t="s">
        <v>227</v>
      </c>
      <c r="C80" s="58">
        <v>100</v>
      </c>
    </row>
    <row r="81" spans="1:3" x14ac:dyDescent="0.15">
      <c r="A81" s="48">
        <v>41643</v>
      </c>
      <c r="B81" s="57" t="s">
        <v>228</v>
      </c>
      <c r="C81" s="58">
        <v>100</v>
      </c>
    </row>
    <row r="82" spans="1:3" x14ac:dyDescent="0.15">
      <c r="A82" s="48">
        <v>41643</v>
      </c>
      <c r="B82" s="57" t="s">
        <v>229</v>
      </c>
      <c r="C82" s="58">
        <v>100</v>
      </c>
    </row>
    <row r="83" spans="1:3" x14ac:dyDescent="0.15">
      <c r="A83" s="48">
        <v>41643</v>
      </c>
      <c r="B83" s="57" t="s">
        <v>230</v>
      </c>
      <c r="C83" s="58">
        <v>100</v>
      </c>
    </row>
    <row r="84" spans="1:3" x14ac:dyDescent="0.15">
      <c r="A84" s="48">
        <v>41643</v>
      </c>
      <c r="B84" s="57" t="s">
        <v>231</v>
      </c>
      <c r="C84" s="58">
        <v>100</v>
      </c>
    </row>
    <row r="85" spans="1:3" x14ac:dyDescent="0.15">
      <c r="A85" s="48">
        <v>41643</v>
      </c>
      <c r="B85" s="57" t="s">
        <v>232</v>
      </c>
      <c r="C85" s="58">
        <v>100</v>
      </c>
    </row>
    <row r="86" spans="1:3" x14ac:dyDescent="0.15">
      <c r="A86" s="48">
        <v>41643</v>
      </c>
      <c r="B86" s="57" t="s">
        <v>233</v>
      </c>
      <c r="C86" s="58">
        <v>100</v>
      </c>
    </row>
    <row r="87" spans="1:3" x14ac:dyDescent="0.15">
      <c r="A87" s="48">
        <v>41643</v>
      </c>
      <c r="B87" s="57" t="s">
        <v>234</v>
      </c>
      <c r="C87" s="58">
        <v>100</v>
      </c>
    </row>
    <row r="88" spans="1:3" x14ac:dyDescent="0.15">
      <c r="A88" s="48">
        <v>41643</v>
      </c>
      <c r="B88" s="57" t="s">
        <v>235</v>
      </c>
      <c r="C88" s="58">
        <v>100</v>
      </c>
    </row>
    <row r="89" spans="1:3" x14ac:dyDescent="0.15">
      <c r="A89" s="48">
        <v>41643</v>
      </c>
      <c r="B89" s="57" t="s">
        <v>236</v>
      </c>
      <c r="C89" s="58">
        <v>100</v>
      </c>
    </row>
    <row r="90" spans="1:3" x14ac:dyDescent="0.15">
      <c r="A90" s="48">
        <v>41643</v>
      </c>
      <c r="B90" s="57" t="s">
        <v>237</v>
      </c>
      <c r="C90" s="58">
        <v>100</v>
      </c>
    </row>
    <row r="91" spans="1:3" x14ac:dyDescent="0.15">
      <c r="A91" s="48">
        <v>41643</v>
      </c>
      <c r="B91" s="57" t="s">
        <v>238</v>
      </c>
      <c r="C91" s="58">
        <v>100</v>
      </c>
    </row>
    <row r="92" spans="1:3" x14ac:dyDescent="0.15">
      <c r="A92" s="48">
        <v>41643</v>
      </c>
      <c r="B92" s="57" t="s">
        <v>239</v>
      </c>
      <c r="C92" s="58">
        <v>100</v>
      </c>
    </row>
    <row r="93" spans="1:3" x14ac:dyDescent="0.15">
      <c r="A93" s="48">
        <v>41643</v>
      </c>
      <c r="B93" s="57" t="s">
        <v>240</v>
      </c>
      <c r="C93" s="58">
        <v>100</v>
      </c>
    </row>
    <row r="94" spans="1:3" x14ac:dyDescent="0.15">
      <c r="A94" s="48">
        <v>41643</v>
      </c>
      <c r="B94" s="57" t="s">
        <v>241</v>
      </c>
      <c r="C94" s="58">
        <v>100</v>
      </c>
    </row>
    <row r="95" spans="1:3" x14ac:dyDescent="0.15">
      <c r="A95" s="48">
        <v>41643</v>
      </c>
      <c r="B95" s="57" t="s">
        <v>242</v>
      </c>
      <c r="C95" s="58">
        <v>100</v>
      </c>
    </row>
    <row r="96" spans="1:3" x14ac:dyDescent="0.15">
      <c r="A96" s="48">
        <v>41643</v>
      </c>
      <c r="B96" s="57" t="s">
        <v>243</v>
      </c>
      <c r="C96" s="58">
        <v>100</v>
      </c>
    </row>
    <row r="97" spans="1:3" x14ac:dyDescent="0.15">
      <c r="A97" s="48">
        <v>41643</v>
      </c>
      <c r="B97" s="57" t="s">
        <v>244</v>
      </c>
      <c r="C97" s="58">
        <v>100</v>
      </c>
    </row>
    <row r="98" spans="1:3" x14ac:dyDescent="0.15">
      <c r="A98" s="48">
        <v>41643</v>
      </c>
      <c r="B98" s="57" t="s">
        <v>245</v>
      </c>
      <c r="C98" s="58">
        <v>100</v>
      </c>
    </row>
    <row r="99" spans="1:3" x14ac:dyDescent="0.15">
      <c r="A99" s="48">
        <v>41643</v>
      </c>
      <c r="B99" s="57" t="s">
        <v>246</v>
      </c>
      <c r="C99" s="58">
        <v>100</v>
      </c>
    </row>
    <row r="100" spans="1:3" x14ac:dyDescent="0.15">
      <c r="A100" s="48">
        <v>41643</v>
      </c>
      <c r="B100" s="57" t="s">
        <v>247</v>
      </c>
      <c r="C100" s="58">
        <v>100</v>
      </c>
    </row>
    <row r="101" spans="1:3" x14ac:dyDescent="0.15">
      <c r="A101" s="48">
        <v>41643</v>
      </c>
      <c r="B101" s="57" t="s">
        <v>248</v>
      </c>
      <c r="C101" s="58">
        <v>100</v>
      </c>
    </row>
    <row r="102" spans="1:3" x14ac:dyDescent="0.15">
      <c r="A102" s="48">
        <v>41644</v>
      </c>
      <c r="B102" s="57" t="s">
        <v>225</v>
      </c>
      <c r="C102" s="58">
        <v>100</v>
      </c>
    </row>
    <row r="103" spans="1:3" x14ac:dyDescent="0.15">
      <c r="A103" s="48">
        <v>41644</v>
      </c>
      <c r="B103" s="57" t="s">
        <v>226</v>
      </c>
      <c r="C103" s="58">
        <v>100</v>
      </c>
    </row>
    <row r="104" spans="1:3" x14ac:dyDescent="0.15">
      <c r="A104" s="48">
        <v>41644</v>
      </c>
      <c r="B104" s="57" t="s">
        <v>227</v>
      </c>
      <c r="C104" s="58">
        <v>100</v>
      </c>
    </row>
    <row r="105" spans="1:3" x14ac:dyDescent="0.15">
      <c r="A105" s="48">
        <v>41644</v>
      </c>
      <c r="B105" s="57" t="s">
        <v>228</v>
      </c>
      <c r="C105" s="58">
        <v>100</v>
      </c>
    </row>
    <row r="106" spans="1:3" x14ac:dyDescent="0.15">
      <c r="A106" s="48">
        <v>41644</v>
      </c>
      <c r="B106" s="57" t="s">
        <v>229</v>
      </c>
      <c r="C106" s="58">
        <v>100</v>
      </c>
    </row>
    <row r="107" spans="1:3" x14ac:dyDescent="0.15">
      <c r="A107" s="48">
        <v>41644</v>
      </c>
      <c r="B107" s="57" t="s">
        <v>230</v>
      </c>
      <c r="C107" s="58">
        <v>100</v>
      </c>
    </row>
    <row r="108" spans="1:3" x14ac:dyDescent="0.15">
      <c r="A108" s="48">
        <v>41644</v>
      </c>
      <c r="B108" s="57" t="s">
        <v>231</v>
      </c>
      <c r="C108" s="58">
        <v>100</v>
      </c>
    </row>
    <row r="109" spans="1:3" x14ac:dyDescent="0.15">
      <c r="A109" s="48">
        <v>41644</v>
      </c>
      <c r="B109" s="57" t="s">
        <v>232</v>
      </c>
      <c r="C109" s="58">
        <v>100</v>
      </c>
    </row>
    <row r="110" spans="1:3" x14ac:dyDescent="0.15">
      <c r="A110" s="48">
        <v>41644</v>
      </c>
      <c r="B110" s="57" t="s">
        <v>233</v>
      </c>
      <c r="C110" s="58">
        <v>100</v>
      </c>
    </row>
    <row r="111" spans="1:3" x14ac:dyDescent="0.15">
      <c r="A111" s="48">
        <v>41644</v>
      </c>
      <c r="B111" s="57" t="s">
        <v>234</v>
      </c>
      <c r="C111" s="58">
        <v>100</v>
      </c>
    </row>
    <row r="112" spans="1:3" x14ac:dyDescent="0.15">
      <c r="A112" s="48">
        <v>41644</v>
      </c>
      <c r="B112" s="57" t="s">
        <v>235</v>
      </c>
      <c r="C112" s="58">
        <v>100</v>
      </c>
    </row>
    <row r="113" spans="1:3" x14ac:dyDescent="0.15">
      <c r="A113" s="48">
        <v>41644</v>
      </c>
      <c r="B113" s="57" t="s">
        <v>236</v>
      </c>
      <c r="C113" s="58">
        <v>100</v>
      </c>
    </row>
    <row r="114" spans="1:3" x14ac:dyDescent="0.15">
      <c r="A114" s="48">
        <v>41644</v>
      </c>
      <c r="B114" s="57" t="s">
        <v>237</v>
      </c>
      <c r="C114" s="58">
        <v>100</v>
      </c>
    </row>
    <row r="115" spans="1:3" x14ac:dyDescent="0.15">
      <c r="A115" s="48">
        <v>41644</v>
      </c>
      <c r="B115" s="57" t="s">
        <v>238</v>
      </c>
      <c r="C115" s="58">
        <v>100</v>
      </c>
    </row>
    <row r="116" spans="1:3" x14ac:dyDescent="0.15">
      <c r="A116" s="48">
        <v>41644</v>
      </c>
      <c r="B116" s="57" t="s">
        <v>239</v>
      </c>
      <c r="C116" s="58">
        <v>100</v>
      </c>
    </row>
    <row r="117" spans="1:3" x14ac:dyDescent="0.15">
      <c r="A117" s="48">
        <v>41644</v>
      </c>
      <c r="B117" s="57" t="s">
        <v>240</v>
      </c>
      <c r="C117" s="58">
        <v>100</v>
      </c>
    </row>
    <row r="118" spans="1:3" x14ac:dyDescent="0.15">
      <c r="A118" s="48">
        <v>41644</v>
      </c>
      <c r="B118" s="57" t="s">
        <v>241</v>
      </c>
      <c r="C118" s="58">
        <v>100</v>
      </c>
    </row>
    <row r="119" spans="1:3" x14ac:dyDescent="0.15">
      <c r="A119" s="48">
        <v>41644</v>
      </c>
      <c r="B119" s="57" t="s">
        <v>242</v>
      </c>
      <c r="C119" s="58">
        <v>100</v>
      </c>
    </row>
    <row r="120" spans="1:3" x14ac:dyDescent="0.15">
      <c r="A120" s="48">
        <v>41644</v>
      </c>
      <c r="B120" s="57" t="s">
        <v>243</v>
      </c>
      <c r="C120" s="58">
        <v>100</v>
      </c>
    </row>
    <row r="121" spans="1:3" x14ac:dyDescent="0.15">
      <c r="A121" s="48">
        <v>41644</v>
      </c>
      <c r="B121" s="57" t="s">
        <v>244</v>
      </c>
      <c r="C121" s="58">
        <v>100</v>
      </c>
    </row>
    <row r="122" spans="1:3" x14ac:dyDescent="0.15">
      <c r="A122" s="48">
        <v>41644</v>
      </c>
      <c r="B122" s="57" t="s">
        <v>245</v>
      </c>
      <c r="C122" s="58">
        <v>100</v>
      </c>
    </row>
    <row r="123" spans="1:3" x14ac:dyDescent="0.15">
      <c r="A123" s="48">
        <v>41644</v>
      </c>
      <c r="B123" s="57" t="s">
        <v>246</v>
      </c>
      <c r="C123" s="58">
        <v>100</v>
      </c>
    </row>
    <row r="124" spans="1:3" x14ac:dyDescent="0.15">
      <c r="A124" s="48">
        <v>41644</v>
      </c>
      <c r="B124" s="57" t="s">
        <v>247</v>
      </c>
      <c r="C124" s="58">
        <v>100</v>
      </c>
    </row>
    <row r="125" spans="1:3" x14ac:dyDescent="0.15">
      <c r="A125" s="48">
        <v>41644</v>
      </c>
      <c r="B125" s="57" t="s">
        <v>248</v>
      </c>
      <c r="C125" s="58">
        <v>100</v>
      </c>
    </row>
    <row r="126" spans="1:3" x14ac:dyDescent="0.15">
      <c r="A126" s="48">
        <v>41645</v>
      </c>
      <c r="B126" s="57" t="s">
        <v>225</v>
      </c>
      <c r="C126" s="58">
        <v>100</v>
      </c>
    </row>
    <row r="127" spans="1:3" x14ac:dyDescent="0.15">
      <c r="A127" s="48">
        <v>41645</v>
      </c>
      <c r="B127" s="57" t="s">
        <v>226</v>
      </c>
      <c r="C127" s="58">
        <v>100</v>
      </c>
    </row>
    <row r="128" spans="1:3" x14ac:dyDescent="0.15">
      <c r="A128" s="48">
        <v>41645</v>
      </c>
      <c r="B128" s="57" t="s">
        <v>227</v>
      </c>
      <c r="C128" s="58">
        <v>100</v>
      </c>
    </row>
    <row r="129" spans="1:3" x14ac:dyDescent="0.15">
      <c r="A129" s="48">
        <v>41645</v>
      </c>
      <c r="B129" s="57" t="s">
        <v>228</v>
      </c>
      <c r="C129" s="58">
        <v>100</v>
      </c>
    </row>
    <row r="130" spans="1:3" x14ac:dyDescent="0.15">
      <c r="A130" s="48">
        <v>41645</v>
      </c>
      <c r="B130" s="57" t="s">
        <v>229</v>
      </c>
      <c r="C130" s="58">
        <v>100</v>
      </c>
    </row>
    <row r="131" spans="1:3" x14ac:dyDescent="0.15">
      <c r="A131" s="48">
        <v>41645</v>
      </c>
      <c r="B131" s="57" t="s">
        <v>230</v>
      </c>
      <c r="C131" s="58">
        <v>100</v>
      </c>
    </row>
    <row r="132" spans="1:3" x14ac:dyDescent="0.15">
      <c r="A132" s="48">
        <v>41645</v>
      </c>
      <c r="B132" s="57" t="s">
        <v>231</v>
      </c>
      <c r="C132" s="58">
        <v>100</v>
      </c>
    </row>
    <row r="133" spans="1:3" x14ac:dyDescent="0.15">
      <c r="A133" s="48">
        <v>41645</v>
      </c>
      <c r="B133" s="57" t="s">
        <v>232</v>
      </c>
      <c r="C133" s="58">
        <v>100</v>
      </c>
    </row>
    <row r="134" spans="1:3" x14ac:dyDescent="0.15">
      <c r="A134" s="48">
        <v>41645</v>
      </c>
      <c r="B134" s="57" t="s">
        <v>233</v>
      </c>
      <c r="C134" s="58">
        <v>100</v>
      </c>
    </row>
    <row r="135" spans="1:3" x14ac:dyDescent="0.15">
      <c r="A135" s="48">
        <v>41645</v>
      </c>
      <c r="B135" s="57" t="s">
        <v>234</v>
      </c>
      <c r="C135" s="58">
        <v>100</v>
      </c>
    </row>
    <row r="136" spans="1:3" x14ac:dyDescent="0.15">
      <c r="A136" s="48">
        <v>41645</v>
      </c>
      <c r="B136" s="57" t="s">
        <v>235</v>
      </c>
      <c r="C136" s="58">
        <v>100</v>
      </c>
    </row>
    <row r="137" spans="1:3" x14ac:dyDescent="0.15">
      <c r="A137" s="48">
        <v>41645</v>
      </c>
      <c r="B137" s="57" t="s">
        <v>236</v>
      </c>
      <c r="C137" s="58">
        <v>100</v>
      </c>
    </row>
    <row r="138" spans="1:3" x14ac:dyDescent="0.15">
      <c r="A138" s="48">
        <v>41645</v>
      </c>
      <c r="B138" s="57" t="s">
        <v>237</v>
      </c>
      <c r="C138" s="58">
        <v>100</v>
      </c>
    </row>
    <row r="139" spans="1:3" x14ac:dyDescent="0.15">
      <c r="A139" s="48">
        <v>41645</v>
      </c>
      <c r="B139" s="57" t="s">
        <v>238</v>
      </c>
      <c r="C139" s="58">
        <v>100</v>
      </c>
    </row>
    <row r="140" spans="1:3" x14ac:dyDescent="0.15">
      <c r="A140" s="48">
        <v>41645</v>
      </c>
      <c r="B140" s="57" t="s">
        <v>239</v>
      </c>
      <c r="C140" s="58">
        <v>100</v>
      </c>
    </row>
    <row r="141" spans="1:3" x14ac:dyDescent="0.15">
      <c r="A141" s="48">
        <v>41645</v>
      </c>
      <c r="B141" s="57" t="s">
        <v>240</v>
      </c>
      <c r="C141" s="58">
        <v>100</v>
      </c>
    </row>
    <row r="142" spans="1:3" x14ac:dyDescent="0.15">
      <c r="A142" s="48">
        <v>41645</v>
      </c>
      <c r="B142" s="57" t="s">
        <v>241</v>
      </c>
      <c r="C142" s="58">
        <v>100</v>
      </c>
    </row>
    <row r="143" spans="1:3" x14ac:dyDescent="0.15">
      <c r="A143" s="48">
        <v>41645</v>
      </c>
      <c r="B143" s="57" t="s">
        <v>242</v>
      </c>
      <c r="C143" s="58">
        <v>100</v>
      </c>
    </row>
    <row r="144" spans="1:3" x14ac:dyDescent="0.15">
      <c r="A144" s="48">
        <v>41645</v>
      </c>
      <c r="B144" s="57" t="s">
        <v>243</v>
      </c>
      <c r="C144" s="58">
        <v>100</v>
      </c>
    </row>
    <row r="145" spans="1:3" x14ac:dyDescent="0.15">
      <c r="A145" s="48">
        <v>41645</v>
      </c>
      <c r="B145" s="57" t="s">
        <v>244</v>
      </c>
      <c r="C145" s="58">
        <v>100</v>
      </c>
    </row>
    <row r="146" spans="1:3" x14ac:dyDescent="0.15">
      <c r="A146" s="48">
        <v>41645</v>
      </c>
      <c r="B146" s="57" t="s">
        <v>245</v>
      </c>
      <c r="C146" s="58">
        <v>100</v>
      </c>
    </row>
    <row r="147" spans="1:3" x14ac:dyDescent="0.15">
      <c r="A147" s="48">
        <v>41645</v>
      </c>
      <c r="B147" s="57" t="s">
        <v>246</v>
      </c>
      <c r="C147" s="58">
        <v>100</v>
      </c>
    </row>
    <row r="148" spans="1:3" x14ac:dyDescent="0.15">
      <c r="A148" s="48">
        <v>41645</v>
      </c>
      <c r="B148" s="57" t="s">
        <v>247</v>
      </c>
      <c r="C148" s="58">
        <v>100</v>
      </c>
    </row>
    <row r="149" spans="1:3" x14ac:dyDescent="0.15">
      <c r="A149" s="48">
        <v>41645</v>
      </c>
      <c r="B149" s="57" t="s">
        <v>248</v>
      </c>
      <c r="C149" s="58">
        <v>100</v>
      </c>
    </row>
    <row r="150" spans="1:3" x14ac:dyDescent="0.15">
      <c r="A150" s="48">
        <v>41646</v>
      </c>
      <c r="B150" s="57" t="s">
        <v>225</v>
      </c>
      <c r="C150" s="58">
        <v>100</v>
      </c>
    </row>
    <row r="151" spans="1:3" x14ac:dyDescent="0.15">
      <c r="A151" s="48">
        <v>41646</v>
      </c>
      <c r="B151" s="57" t="s">
        <v>226</v>
      </c>
      <c r="C151" s="58">
        <v>100</v>
      </c>
    </row>
    <row r="152" spans="1:3" x14ac:dyDescent="0.15">
      <c r="A152" s="48">
        <v>41646</v>
      </c>
      <c r="B152" s="57" t="s">
        <v>227</v>
      </c>
      <c r="C152" s="58">
        <v>100</v>
      </c>
    </row>
    <row r="153" spans="1:3" x14ac:dyDescent="0.15">
      <c r="A153" s="48">
        <v>41646</v>
      </c>
      <c r="B153" s="57" t="s">
        <v>228</v>
      </c>
      <c r="C153" s="58">
        <v>100</v>
      </c>
    </row>
    <row r="154" spans="1:3" x14ac:dyDescent="0.15">
      <c r="A154" s="48">
        <v>41646</v>
      </c>
      <c r="B154" s="57" t="s">
        <v>229</v>
      </c>
      <c r="C154" s="58">
        <v>100</v>
      </c>
    </row>
    <row r="155" spans="1:3" x14ac:dyDescent="0.15">
      <c r="A155" s="48">
        <v>41646</v>
      </c>
      <c r="B155" s="57" t="s">
        <v>230</v>
      </c>
      <c r="C155" s="58">
        <v>100</v>
      </c>
    </row>
    <row r="156" spans="1:3" x14ac:dyDescent="0.15">
      <c r="A156" s="48">
        <v>41646</v>
      </c>
      <c r="B156" s="57" t="s">
        <v>231</v>
      </c>
      <c r="C156" s="58">
        <v>100</v>
      </c>
    </row>
    <row r="157" spans="1:3" x14ac:dyDescent="0.15">
      <c r="A157" s="48">
        <v>41646</v>
      </c>
      <c r="B157" s="57" t="s">
        <v>232</v>
      </c>
      <c r="C157" s="58">
        <v>100</v>
      </c>
    </row>
    <row r="158" spans="1:3" x14ac:dyDescent="0.15">
      <c r="A158" s="48">
        <v>41646</v>
      </c>
      <c r="B158" s="57" t="s">
        <v>233</v>
      </c>
      <c r="C158" s="58">
        <v>100</v>
      </c>
    </row>
    <row r="159" spans="1:3" x14ac:dyDescent="0.15">
      <c r="A159" s="48">
        <v>41646</v>
      </c>
      <c r="B159" s="57" t="s">
        <v>234</v>
      </c>
      <c r="C159" s="58">
        <v>100</v>
      </c>
    </row>
    <row r="160" spans="1:3" x14ac:dyDescent="0.15">
      <c r="A160" s="48">
        <v>41646</v>
      </c>
      <c r="B160" s="57" t="s">
        <v>235</v>
      </c>
      <c r="C160" s="58">
        <v>100</v>
      </c>
    </row>
    <row r="161" spans="1:3" x14ac:dyDescent="0.15">
      <c r="A161" s="48">
        <v>41646</v>
      </c>
      <c r="B161" s="57" t="s">
        <v>236</v>
      </c>
      <c r="C161" s="58">
        <v>100</v>
      </c>
    </row>
    <row r="162" spans="1:3" x14ac:dyDescent="0.15">
      <c r="A162" s="48">
        <v>41646</v>
      </c>
      <c r="B162" s="57" t="s">
        <v>237</v>
      </c>
      <c r="C162" s="58">
        <v>100</v>
      </c>
    </row>
    <row r="163" spans="1:3" x14ac:dyDescent="0.15">
      <c r="A163" s="48">
        <v>41646</v>
      </c>
      <c r="B163" s="57" t="s">
        <v>238</v>
      </c>
      <c r="C163" s="58">
        <v>100</v>
      </c>
    </row>
    <row r="164" spans="1:3" x14ac:dyDescent="0.15">
      <c r="A164" s="48">
        <v>41646</v>
      </c>
      <c r="B164" s="57" t="s">
        <v>239</v>
      </c>
      <c r="C164" s="58">
        <v>100</v>
      </c>
    </row>
    <row r="165" spans="1:3" x14ac:dyDescent="0.15">
      <c r="A165" s="48">
        <v>41646</v>
      </c>
      <c r="B165" s="57" t="s">
        <v>240</v>
      </c>
      <c r="C165" s="58">
        <v>100</v>
      </c>
    </row>
    <row r="166" spans="1:3" x14ac:dyDescent="0.15">
      <c r="A166" s="48">
        <v>41646</v>
      </c>
      <c r="B166" s="57" t="s">
        <v>241</v>
      </c>
      <c r="C166" s="58">
        <v>100</v>
      </c>
    </row>
    <row r="167" spans="1:3" x14ac:dyDescent="0.15">
      <c r="A167" s="48">
        <v>41646</v>
      </c>
      <c r="B167" s="57" t="s">
        <v>242</v>
      </c>
      <c r="C167" s="58">
        <v>100</v>
      </c>
    </row>
    <row r="168" spans="1:3" x14ac:dyDescent="0.15">
      <c r="A168" s="48">
        <v>41646</v>
      </c>
      <c r="B168" s="57" t="s">
        <v>243</v>
      </c>
      <c r="C168" s="58">
        <v>100</v>
      </c>
    </row>
    <row r="169" spans="1:3" x14ac:dyDescent="0.15">
      <c r="A169" s="48">
        <v>41646</v>
      </c>
      <c r="B169" s="57" t="s">
        <v>244</v>
      </c>
      <c r="C169" s="58">
        <v>100</v>
      </c>
    </row>
    <row r="170" spans="1:3" x14ac:dyDescent="0.15">
      <c r="A170" s="48">
        <v>41646</v>
      </c>
      <c r="B170" s="57" t="s">
        <v>245</v>
      </c>
      <c r="C170" s="58">
        <v>100</v>
      </c>
    </row>
    <row r="171" spans="1:3" x14ac:dyDescent="0.15">
      <c r="A171" s="48">
        <v>41646</v>
      </c>
      <c r="B171" s="57" t="s">
        <v>246</v>
      </c>
      <c r="C171" s="58">
        <v>100</v>
      </c>
    </row>
    <row r="172" spans="1:3" x14ac:dyDescent="0.15">
      <c r="A172" s="48">
        <v>41646</v>
      </c>
      <c r="B172" s="57" t="s">
        <v>247</v>
      </c>
      <c r="C172" s="58">
        <v>100</v>
      </c>
    </row>
    <row r="173" spans="1:3" x14ac:dyDescent="0.15">
      <c r="A173" s="48">
        <v>41646</v>
      </c>
      <c r="B173" s="57" t="s">
        <v>248</v>
      </c>
      <c r="C173" s="58">
        <v>100</v>
      </c>
    </row>
    <row r="174" spans="1:3" x14ac:dyDescent="0.15">
      <c r="A174" s="48">
        <v>41647</v>
      </c>
      <c r="B174" s="57" t="s">
        <v>225</v>
      </c>
      <c r="C174" s="58">
        <v>100</v>
      </c>
    </row>
    <row r="175" spans="1:3" x14ac:dyDescent="0.15">
      <c r="A175" s="48">
        <v>41647</v>
      </c>
      <c r="B175" s="57" t="s">
        <v>226</v>
      </c>
      <c r="C175" s="58">
        <v>100</v>
      </c>
    </row>
    <row r="176" spans="1:3" x14ac:dyDescent="0.15">
      <c r="A176" s="48">
        <v>41647</v>
      </c>
      <c r="B176" s="57" t="s">
        <v>227</v>
      </c>
      <c r="C176" s="58">
        <v>100</v>
      </c>
    </row>
    <row r="177" spans="1:3" x14ac:dyDescent="0.15">
      <c r="A177" s="48">
        <v>41647</v>
      </c>
      <c r="B177" s="57" t="s">
        <v>228</v>
      </c>
      <c r="C177" s="58">
        <v>100</v>
      </c>
    </row>
    <row r="178" spans="1:3" x14ac:dyDescent="0.15">
      <c r="A178" s="48">
        <v>41647</v>
      </c>
      <c r="B178" s="57" t="s">
        <v>229</v>
      </c>
      <c r="C178" s="58">
        <v>100</v>
      </c>
    </row>
    <row r="179" spans="1:3" x14ac:dyDescent="0.15">
      <c r="A179" s="48">
        <v>41647</v>
      </c>
      <c r="B179" s="57" t="s">
        <v>230</v>
      </c>
      <c r="C179" s="58">
        <v>100</v>
      </c>
    </row>
    <row r="180" spans="1:3" x14ac:dyDescent="0.15">
      <c r="A180" s="48">
        <v>41647</v>
      </c>
      <c r="B180" s="57" t="s">
        <v>231</v>
      </c>
      <c r="C180" s="58">
        <v>100</v>
      </c>
    </row>
    <row r="181" spans="1:3" x14ac:dyDescent="0.15">
      <c r="A181" s="48">
        <v>41647</v>
      </c>
      <c r="B181" s="57" t="s">
        <v>232</v>
      </c>
      <c r="C181" s="58">
        <v>100</v>
      </c>
    </row>
    <row r="182" spans="1:3" x14ac:dyDescent="0.15">
      <c r="A182" s="48">
        <v>41647</v>
      </c>
      <c r="B182" s="57" t="s">
        <v>233</v>
      </c>
      <c r="C182" s="58">
        <v>100</v>
      </c>
    </row>
    <row r="183" spans="1:3" x14ac:dyDescent="0.15">
      <c r="A183" s="48">
        <v>41647</v>
      </c>
      <c r="B183" s="57" t="s">
        <v>234</v>
      </c>
      <c r="C183" s="58">
        <v>100</v>
      </c>
    </row>
    <row r="184" spans="1:3" x14ac:dyDescent="0.15">
      <c r="A184" s="48">
        <v>41647</v>
      </c>
      <c r="B184" s="57" t="s">
        <v>235</v>
      </c>
      <c r="C184" s="58">
        <v>100</v>
      </c>
    </row>
    <row r="185" spans="1:3" x14ac:dyDescent="0.15">
      <c r="A185" s="48">
        <v>41647</v>
      </c>
      <c r="B185" s="57" t="s">
        <v>236</v>
      </c>
      <c r="C185" s="58">
        <v>100</v>
      </c>
    </row>
    <row r="186" spans="1:3" x14ac:dyDescent="0.15">
      <c r="A186" s="48">
        <v>41647</v>
      </c>
      <c r="B186" s="57" t="s">
        <v>237</v>
      </c>
      <c r="C186" s="58">
        <v>100</v>
      </c>
    </row>
    <row r="187" spans="1:3" x14ac:dyDescent="0.15">
      <c r="A187" s="48">
        <v>41647</v>
      </c>
      <c r="B187" s="57" t="s">
        <v>238</v>
      </c>
      <c r="C187" s="58">
        <v>100</v>
      </c>
    </row>
    <row r="188" spans="1:3" x14ac:dyDescent="0.15">
      <c r="A188" s="48">
        <v>41647</v>
      </c>
      <c r="B188" s="57" t="s">
        <v>239</v>
      </c>
      <c r="C188" s="58">
        <v>100</v>
      </c>
    </row>
    <row r="189" spans="1:3" x14ac:dyDescent="0.15">
      <c r="A189" s="48">
        <v>41647</v>
      </c>
      <c r="B189" s="57" t="s">
        <v>240</v>
      </c>
      <c r="C189" s="58">
        <v>100</v>
      </c>
    </row>
    <row r="190" spans="1:3" x14ac:dyDescent="0.15">
      <c r="A190" s="48">
        <v>41647</v>
      </c>
      <c r="B190" s="57" t="s">
        <v>241</v>
      </c>
      <c r="C190" s="58">
        <v>100</v>
      </c>
    </row>
    <row r="191" spans="1:3" x14ac:dyDescent="0.15">
      <c r="A191" s="48">
        <v>41647</v>
      </c>
      <c r="B191" s="57" t="s">
        <v>242</v>
      </c>
      <c r="C191" s="58">
        <v>100</v>
      </c>
    </row>
    <row r="192" spans="1:3" x14ac:dyDescent="0.15">
      <c r="A192" s="48">
        <v>41647</v>
      </c>
      <c r="B192" s="57" t="s">
        <v>243</v>
      </c>
      <c r="C192" s="58">
        <v>100</v>
      </c>
    </row>
    <row r="193" spans="1:3" x14ac:dyDescent="0.15">
      <c r="A193" s="48">
        <v>41647</v>
      </c>
      <c r="B193" s="57" t="s">
        <v>244</v>
      </c>
      <c r="C193" s="58">
        <v>100</v>
      </c>
    </row>
    <row r="194" spans="1:3" x14ac:dyDescent="0.15">
      <c r="A194" s="48">
        <v>41647</v>
      </c>
      <c r="B194" s="57" t="s">
        <v>245</v>
      </c>
      <c r="C194" s="58">
        <v>100</v>
      </c>
    </row>
    <row r="195" spans="1:3" x14ac:dyDescent="0.15">
      <c r="A195" s="48">
        <v>41647</v>
      </c>
      <c r="B195" s="57" t="s">
        <v>246</v>
      </c>
      <c r="C195" s="58">
        <v>100</v>
      </c>
    </row>
    <row r="196" spans="1:3" x14ac:dyDescent="0.15">
      <c r="A196" s="48">
        <v>41647</v>
      </c>
      <c r="B196" s="57" t="s">
        <v>247</v>
      </c>
      <c r="C196" s="58">
        <v>100</v>
      </c>
    </row>
    <row r="197" spans="1:3" x14ac:dyDescent="0.15">
      <c r="A197" s="48">
        <v>41647</v>
      </c>
      <c r="B197" s="57" t="s">
        <v>248</v>
      </c>
      <c r="C197" s="58">
        <v>100</v>
      </c>
    </row>
    <row r="198" spans="1:3" x14ac:dyDescent="0.15">
      <c r="A198" s="48">
        <v>41648</v>
      </c>
      <c r="B198" s="57" t="s">
        <v>225</v>
      </c>
      <c r="C198" s="58">
        <v>100</v>
      </c>
    </row>
    <row r="199" spans="1:3" x14ac:dyDescent="0.15">
      <c r="A199" s="48">
        <v>41648</v>
      </c>
      <c r="B199" s="57" t="s">
        <v>226</v>
      </c>
      <c r="C199" s="58">
        <v>100</v>
      </c>
    </row>
    <row r="200" spans="1:3" x14ac:dyDescent="0.15">
      <c r="A200" s="48">
        <v>41648</v>
      </c>
      <c r="B200" s="57" t="s">
        <v>227</v>
      </c>
      <c r="C200" s="58">
        <v>100</v>
      </c>
    </row>
    <row r="201" spans="1:3" x14ac:dyDescent="0.15">
      <c r="A201" s="48">
        <v>41648</v>
      </c>
      <c r="B201" s="57" t="s">
        <v>228</v>
      </c>
      <c r="C201" s="58">
        <v>100</v>
      </c>
    </row>
    <row r="202" spans="1:3" x14ac:dyDescent="0.15">
      <c r="A202" s="48">
        <v>41648</v>
      </c>
      <c r="B202" s="57" t="s">
        <v>229</v>
      </c>
      <c r="C202" s="58">
        <v>100</v>
      </c>
    </row>
    <row r="203" spans="1:3" x14ac:dyDescent="0.15">
      <c r="A203" s="48">
        <v>41648</v>
      </c>
      <c r="B203" s="57" t="s">
        <v>230</v>
      </c>
      <c r="C203" s="58">
        <v>100</v>
      </c>
    </row>
    <row r="204" spans="1:3" x14ac:dyDescent="0.15">
      <c r="A204" s="48">
        <v>41648</v>
      </c>
      <c r="B204" s="57" t="s">
        <v>231</v>
      </c>
      <c r="C204" s="58">
        <v>100</v>
      </c>
    </row>
    <row r="205" spans="1:3" x14ac:dyDescent="0.15">
      <c r="A205" s="48">
        <v>41648</v>
      </c>
      <c r="B205" s="57" t="s">
        <v>232</v>
      </c>
      <c r="C205" s="58">
        <v>100</v>
      </c>
    </row>
    <row r="206" spans="1:3" x14ac:dyDescent="0.15">
      <c r="A206" s="48">
        <v>41648</v>
      </c>
      <c r="B206" s="57" t="s">
        <v>233</v>
      </c>
      <c r="C206" s="58">
        <v>100</v>
      </c>
    </row>
    <row r="207" spans="1:3" x14ac:dyDescent="0.15">
      <c r="A207" s="48">
        <v>41648</v>
      </c>
      <c r="B207" s="57" t="s">
        <v>234</v>
      </c>
      <c r="C207" s="58">
        <v>100</v>
      </c>
    </row>
    <row r="208" spans="1:3" x14ac:dyDescent="0.15">
      <c r="A208" s="48">
        <v>41648</v>
      </c>
      <c r="B208" s="57" t="s">
        <v>235</v>
      </c>
      <c r="C208" s="58">
        <v>100</v>
      </c>
    </row>
    <row r="209" spans="1:3" x14ac:dyDescent="0.15">
      <c r="A209" s="48">
        <v>41648</v>
      </c>
      <c r="B209" s="57" t="s">
        <v>236</v>
      </c>
      <c r="C209" s="58">
        <v>100</v>
      </c>
    </row>
    <row r="210" spans="1:3" x14ac:dyDescent="0.15">
      <c r="A210" s="48">
        <v>41648</v>
      </c>
      <c r="B210" s="57" t="s">
        <v>237</v>
      </c>
      <c r="C210" s="58">
        <v>100</v>
      </c>
    </row>
    <row r="211" spans="1:3" x14ac:dyDescent="0.15">
      <c r="A211" s="48">
        <v>41648</v>
      </c>
      <c r="B211" s="57" t="s">
        <v>238</v>
      </c>
      <c r="C211" s="58">
        <v>100</v>
      </c>
    </row>
    <row r="212" spans="1:3" x14ac:dyDescent="0.15">
      <c r="A212" s="48">
        <v>41648</v>
      </c>
      <c r="B212" s="57" t="s">
        <v>239</v>
      </c>
      <c r="C212" s="58">
        <v>100</v>
      </c>
    </row>
    <row r="213" spans="1:3" x14ac:dyDescent="0.15">
      <c r="A213" s="48">
        <v>41648</v>
      </c>
      <c r="B213" s="57" t="s">
        <v>240</v>
      </c>
      <c r="C213" s="58">
        <v>100</v>
      </c>
    </row>
    <row r="214" spans="1:3" x14ac:dyDescent="0.15">
      <c r="A214" s="48">
        <v>41648</v>
      </c>
      <c r="B214" s="57" t="s">
        <v>241</v>
      </c>
      <c r="C214" s="58">
        <v>100</v>
      </c>
    </row>
    <row r="215" spans="1:3" x14ac:dyDescent="0.15">
      <c r="A215" s="48">
        <v>41648</v>
      </c>
      <c r="B215" s="57" t="s">
        <v>242</v>
      </c>
      <c r="C215" s="58">
        <v>100</v>
      </c>
    </row>
    <row r="216" spans="1:3" x14ac:dyDescent="0.15">
      <c r="A216" s="48">
        <v>41648</v>
      </c>
      <c r="B216" s="57" t="s">
        <v>243</v>
      </c>
      <c r="C216" s="58">
        <v>100</v>
      </c>
    </row>
    <row r="217" spans="1:3" x14ac:dyDescent="0.15">
      <c r="A217" s="48">
        <v>41648</v>
      </c>
      <c r="B217" s="57" t="s">
        <v>244</v>
      </c>
      <c r="C217" s="58">
        <v>100</v>
      </c>
    </row>
    <row r="218" spans="1:3" x14ac:dyDescent="0.15">
      <c r="A218" s="48">
        <v>41648</v>
      </c>
      <c r="B218" s="57" t="s">
        <v>245</v>
      </c>
      <c r="C218" s="58">
        <v>100</v>
      </c>
    </row>
    <row r="219" spans="1:3" x14ac:dyDescent="0.15">
      <c r="A219" s="48">
        <v>41648</v>
      </c>
      <c r="B219" s="57" t="s">
        <v>246</v>
      </c>
      <c r="C219" s="58">
        <v>100</v>
      </c>
    </row>
    <row r="220" spans="1:3" x14ac:dyDescent="0.15">
      <c r="A220" s="48">
        <v>41648</v>
      </c>
      <c r="B220" s="57" t="s">
        <v>247</v>
      </c>
      <c r="C220" s="58">
        <v>100</v>
      </c>
    </row>
    <row r="221" spans="1:3" x14ac:dyDescent="0.15">
      <c r="A221" s="48">
        <v>41648</v>
      </c>
      <c r="B221" s="57" t="s">
        <v>248</v>
      </c>
      <c r="C221" s="58">
        <v>100</v>
      </c>
    </row>
    <row r="222" spans="1:3" x14ac:dyDescent="0.15">
      <c r="A222" s="48">
        <v>41649</v>
      </c>
      <c r="B222" s="57" t="s">
        <v>225</v>
      </c>
      <c r="C222" s="58">
        <v>100</v>
      </c>
    </row>
    <row r="223" spans="1:3" x14ac:dyDescent="0.15">
      <c r="A223" s="48">
        <v>41649</v>
      </c>
      <c r="B223" s="57" t="s">
        <v>226</v>
      </c>
      <c r="C223" s="58">
        <v>100</v>
      </c>
    </row>
    <row r="224" spans="1:3" x14ac:dyDescent="0.15">
      <c r="A224" s="48">
        <v>41649</v>
      </c>
      <c r="B224" s="57" t="s">
        <v>227</v>
      </c>
      <c r="C224" s="58">
        <v>100</v>
      </c>
    </row>
    <row r="225" spans="1:3" x14ac:dyDescent="0.15">
      <c r="A225" s="48">
        <v>41649</v>
      </c>
      <c r="B225" s="57" t="s">
        <v>228</v>
      </c>
      <c r="C225" s="58">
        <v>100</v>
      </c>
    </row>
    <row r="226" spans="1:3" x14ac:dyDescent="0.15">
      <c r="A226" s="48">
        <v>41649</v>
      </c>
      <c r="B226" s="57" t="s">
        <v>229</v>
      </c>
      <c r="C226" s="58">
        <v>100</v>
      </c>
    </row>
    <row r="227" spans="1:3" x14ac:dyDescent="0.15">
      <c r="A227" s="48">
        <v>41649</v>
      </c>
      <c r="B227" s="57" t="s">
        <v>230</v>
      </c>
      <c r="C227" s="58">
        <v>100</v>
      </c>
    </row>
    <row r="228" spans="1:3" x14ac:dyDescent="0.15">
      <c r="A228" s="48">
        <v>41649</v>
      </c>
      <c r="B228" s="57" t="s">
        <v>231</v>
      </c>
      <c r="C228" s="58">
        <v>100</v>
      </c>
    </row>
    <row r="229" spans="1:3" x14ac:dyDescent="0.15">
      <c r="A229" s="48">
        <v>41649</v>
      </c>
      <c r="B229" s="57" t="s">
        <v>232</v>
      </c>
      <c r="C229" s="58">
        <v>100</v>
      </c>
    </row>
    <row r="230" spans="1:3" x14ac:dyDescent="0.15">
      <c r="A230" s="48">
        <v>41649</v>
      </c>
      <c r="B230" s="57" t="s">
        <v>233</v>
      </c>
      <c r="C230" s="58">
        <v>100</v>
      </c>
    </row>
    <row r="231" spans="1:3" x14ac:dyDescent="0.15">
      <c r="A231" s="48">
        <v>41649</v>
      </c>
      <c r="B231" s="57" t="s">
        <v>234</v>
      </c>
      <c r="C231" s="58">
        <v>100</v>
      </c>
    </row>
    <row r="232" spans="1:3" x14ac:dyDescent="0.15">
      <c r="A232" s="48">
        <v>41649</v>
      </c>
      <c r="B232" s="57" t="s">
        <v>235</v>
      </c>
      <c r="C232" s="58">
        <v>100</v>
      </c>
    </row>
    <row r="233" spans="1:3" x14ac:dyDescent="0.15">
      <c r="A233" s="48">
        <v>41649</v>
      </c>
      <c r="B233" s="57" t="s">
        <v>236</v>
      </c>
      <c r="C233" s="58">
        <v>100</v>
      </c>
    </row>
    <row r="234" spans="1:3" x14ac:dyDescent="0.15">
      <c r="A234" s="48">
        <v>41649</v>
      </c>
      <c r="B234" s="57" t="s">
        <v>237</v>
      </c>
      <c r="C234" s="58">
        <v>100</v>
      </c>
    </row>
    <row r="235" spans="1:3" x14ac:dyDescent="0.15">
      <c r="A235" s="48">
        <v>41649</v>
      </c>
      <c r="B235" s="57" t="s">
        <v>238</v>
      </c>
      <c r="C235" s="58">
        <v>100</v>
      </c>
    </row>
    <row r="236" spans="1:3" x14ac:dyDescent="0.15">
      <c r="A236" s="48">
        <v>41649</v>
      </c>
      <c r="B236" s="57" t="s">
        <v>239</v>
      </c>
      <c r="C236" s="58">
        <v>100</v>
      </c>
    </row>
    <row r="237" spans="1:3" x14ac:dyDescent="0.15">
      <c r="A237" s="48">
        <v>41649</v>
      </c>
      <c r="B237" s="57" t="s">
        <v>240</v>
      </c>
      <c r="C237" s="58">
        <v>100</v>
      </c>
    </row>
    <row r="238" spans="1:3" x14ac:dyDescent="0.15">
      <c r="A238" s="48">
        <v>41649</v>
      </c>
      <c r="B238" s="57" t="s">
        <v>241</v>
      </c>
      <c r="C238" s="58">
        <v>100</v>
      </c>
    </row>
    <row r="239" spans="1:3" x14ac:dyDescent="0.15">
      <c r="A239" s="48">
        <v>41649</v>
      </c>
      <c r="B239" s="57" t="s">
        <v>242</v>
      </c>
      <c r="C239" s="58">
        <v>100</v>
      </c>
    </row>
    <row r="240" spans="1:3" x14ac:dyDescent="0.15">
      <c r="A240" s="48">
        <v>41649</v>
      </c>
      <c r="B240" s="57" t="s">
        <v>243</v>
      </c>
      <c r="C240" s="58">
        <v>100</v>
      </c>
    </row>
    <row r="241" spans="1:3" x14ac:dyDescent="0.15">
      <c r="A241" s="48">
        <v>41649</v>
      </c>
      <c r="B241" s="57" t="s">
        <v>244</v>
      </c>
      <c r="C241" s="58">
        <v>100</v>
      </c>
    </row>
    <row r="242" spans="1:3" x14ac:dyDescent="0.15">
      <c r="A242" s="48">
        <v>41649</v>
      </c>
      <c r="B242" s="57" t="s">
        <v>245</v>
      </c>
      <c r="C242" s="58">
        <v>100</v>
      </c>
    </row>
    <row r="243" spans="1:3" x14ac:dyDescent="0.15">
      <c r="A243" s="48">
        <v>41649</v>
      </c>
      <c r="B243" s="57" t="s">
        <v>246</v>
      </c>
      <c r="C243" s="58">
        <v>100</v>
      </c>
    </row>
    <row r="244" spans="1:3" x14ac:dyDescent="0.15">
      <c r="A244" s="48">
        <v>41649</v>
      </c>
      <c r="B244" s="57" t="s">
        <v>247</v>
      </c>
      <c r="C244" s="58">
        <v>100</v>
      </c>
    </row>
    <row r="245" spans="1:3" x14ac:dyDescent="0.15">
      <c r="A245" s="48">
        <v>41649</v>
      </c>
      <c r="B245" s="57" t="s">
        <v>248</v>
      </c>
      <c r="C245" s="58">
        <v>100</v>
      </c>
    </row>
    <row r="246" spans="1:3" x14ac:dyDescent="0.15">
      <c r="A246" s="48">
        <v>41650</v>
      </c>
      <c r="B246" s="57" t="s">
        <v>225</v>
      </c>
      <c r="C246" s="58">
        <v>100</v>
      </c>
    </row>
    <row r="247" spans="1:3" x14ac:dyDescent="0.15">
      <c r="A247" s="48">
        <v>41650</v>
      </c>
      <c r="B247" s="57" t="s">
        <v>226</v>
      </c>
      <c r="C247" s="58">
        <v>100</v>
      </c>
    </row>
    <row r="248" spans="1:3" x14ac:dyDescent="0.15">
      <c r="A248" s="48">
        <v>41650</v>
      </c>
      <c r="B248" s="57" t="s">
        <v>227</v>
      </c>
      <c r="C248" s="58">
        <v>100</v>
      </c>
    </row>
    <row r="249" spans="1:3" x14ac:dyDescent="0.15">
      <c r="A249" s="48">
        <v>41650</v>
      </c>
      <c r="B249" s="57" t="s">
        <v>228</v>
      </c>
      <c r="C249" s="58">
        <v>100</v>
      </c>
    </row>
    <row r="250" spans="1:3" x14ac:dyDescent="0.15">
      <c r="A250" s="48">
        <v>41650</v>
      </c>
      <c r="B250" s="57" t="s">
        <v>229</v>
      </c>
      <c r="C250" s="58">
        <v>100</v>
      </c>
    </row>
    <row r="251" spans="1:3" x14ac:dyDescent="0.15">
      <c r="A251" s="48">
        <v>41650</v>
      </c>
      <c r="B251" s="57" t="s">
        <v>230</v>
      </c>
      <c r="C251" s="58">
        <v>100</v>
      </c>
    </row>
    <row r="252" spans="1:3" x14ac:dyDescent="0.15">
      <c r="A252" s="48">
        <v>41650</v>
      </c>
      <c r="B252" s="57" t="s">
        <v>231</v>
      </c>
      <c r="C252" s="58">
        <v>100</v>
      </c>
    </row>
    <row r="253" spans="1:3" x14ac:dyDescent="0.15">
      <c r="A253" s="48">
        <v>41650</v>
      </c>
      <c r="B253" s="57" t="s">
        <v>232</v>
      </c>
      <c r="C253" s="58">
        <v>100</v>
      </c>
    </row>
    <row r="254" spans="1:3" x14ac:dyDescent="0.15">
      <c r="A254" s="48">
        <v>41650</v>
      </c>
      <c r="B254" s="57" t="s">
        <v>233</v>
      </c>
      <c r="C254" s="58">
        <v>100</v>
      </c>
    </row>
    <row r="255" spans="1:3" x14ac:dyDescent="0.15">
      <c r="A255" s="48">
        <v>41650</v>
      </c>
      <c r="B255" s="57" t="s">
        <v>234</v>
      </c>
      <c r="C255" s="58">
        <v>100</v>
      </c>
    </row>
    <row r="256" spans="1:3" x14ac:dyDescent="0.15">
      <c r="A256" s="48">
        <v>41650</v>
      </c>
      <c r="B256" s="57" t="s">
        <v>235</v>
      </c>
      <c r="C256" s="58">
        <v>100</v>
      </c>
    </row>
    <row r="257" spans="1:3" x14ac:dyDescent="0.15">
      <c r="A257" s="48">
        <v>41650</v>
      </c>
      <c r="B257" s="57" t="s">
        <v>236</v>
      </c>
      <c r="C257" s="58">
        <v>100</v>
      </c>
    </row>
    <row r="258" spans="1:3" x14ac:dyDescent="0.15">
      <c r="A258" s="48">
        <v>41650</v>
      </c>
      <c r="B258" s="57" t="s">
        <v>237</v>
      </c>
      <c r="C258" s="58">
        <v>100</v>
      </c>
    </row>
    <row r="259" spans="1:3" x14ac:dyDescent="0.15">
      <c r="A259" s="48">
        <v>41650</v>
      </c>
      <c r="B259" s="57" t="s">
        <v>238</v>
      </c>
      <c r="C259" s="58">
        <v>100</v>
      </c>
    </row>
    <row r="260" spans="1:3" x14ac:dyDescent="0.15">
      <c r="A260" s="48">
        <v>41650</v>
      </c>
      <c r="B260" s="57" t="s">
        <v>239</v>
      </c>
      <c r="C260" s="58">
        <v>100</v>
      </c>
    </row>
    <row r="261" spans="1:3" x14ac:dyDescent="0.15">
      <c r="A261" s="48">
        <v>41650</v>
      </c>
      <c r="B261" s="57" t="s">
        <v>240</v>
      </c>
      <c r="C261" s="58">
        <v>100</v>
      </c>
    </row>
    <row r="262" spans="1:3" x14ac:dyDescent="0.15">
      <c r="A262" s="48">
        <v>41650</v>
      </c>
      <c r="B262" s="57" t="s">
        <v>241</v>
      </c>
      <c r="C262" s="58">
        <v>100</v>
      </c>
    </row>
    <row r="263" spans="1:3" x14ac:dyDescent="0.15">
      <c r="A263" s="48">
        <v>41650</v>
      </c>
      <c r="B263" s="57" t="s">
        <v>242</v>
      </c>
      <c r="C263" s="58">
        <v>100</v>
      </c>
    </row>
    <row r="264" spans="1:3" x14ac:dyDescent="0.15">
      <c r="A264" s="48">
        <v>41650</v>
      </c>
      <c r="B264" s="57" t="s">
        <v>243</v>
      </c>
      <c r="C264" s="58">
        <v>100</v>
      </c>
    </row>
    <row r="265" spans="1:3" x14ac:dyDescent="0.15">
      <c r="A265" s="48">
        <v>41650</v>
      </c>
      <c r="B265" s="57" t="s">
        <v>244</v>
      </c>
      <c r="C265" s="58">
        <v>100</v>
      </c>
    </row>
    <row r="266" spans="1:3" x14ac:dyDescent="0.15">
      <c r="A266" s="48">
        <v>41650</v>
      </c>
      <c r="B266" s="57" t="s">
        <v>245</v>
      </c>
      <c r="C266" s="58">
        <v>100</v>
      </c>
    </row>
    <row r="267" spans="1:3" x14ac:dyDescent="0.15">
      <c r="A267" s="48">
        <v>41650</v>
      </c>
      <c r="B267" s="57" t="s">
        <v>246</v>
      </c>
      <c r="C267" s="58">
        <v>100</v>
      </c>
    </row>
    <row r="268" spans="1:3" x14ac:dyDescent="0.15">
      <c r="A268" s="48">
        <v>41650</v>
      </c>
      <c r="B268" s="57" t="s">
        <v>247</v>
      </c>
      <c r="C268" s="58">
        <v>100</v>
      </c>
    </row>
    <row r="269" spans="1:3" x14ac:dyDescent="0.15">
      <c r="A269" s="48">
        <v>41650</v>
      </c>
      <c r="B269" s="57" t="s">
        <v>248</v>
      </c>
      <c r="C269" s="58">
        <v>100</v>
      </c>
    </row>
    <row r="270" spans="1:3" x14ac:dyDescent="0.15">
      <c r="A270" s="48">
        <v>41651</v>
      </c>
      <c r="B270" s="57" t="s">
        <v>225</v>
      </c>
      <c r="C270" s="58">
        <v>100</v>
      </c>
    </row>
    <row r="271" spans="1:3" x14ac:dyDescent="0.15">
      <c r="A271" s="48">
        <v>41651</v>
      </c>
      <c r="B271" s="57" t="s">
        <v>226</v>
      </c>
      <c r="C271" s="58">
        <v>100</v>
      </c>
    </row>
    <row r="272" spans="1:3" x14ac:dyDescent="0.15">
      <c r="A272" s="48">
        <v>41651</v>
      </c>
      <c r="B272" s="57" t="s">
        <v>227</v>
      </c>
      <c r="C272" s="58">
        <v>100</v>
      </c>
    </row>
    <row r="273" spans="1:3" x14ac:dyDescent="0.15">
      <c r="A273" s="48">
        <v>41651</v>
      </c>
      <c r="B273" s="57" t="s">
        <v>228</v>
      </c>
      <c r="C273" s="58">
        <v>100</v>
      </c>
    </row>
    <row r="274" spans="1:3" x14ac:dyDescent="0.15">
      <c r="A274" s="48">
        <v>41651</v>
      </c>
      <c r="B274" s="57" t="s">
        <v>229</v>
      </c>
      <c r="C274" s="58">
        <v>100</v>
      </c>
    </row>
    <row r="275" spans="1:3" x14ac:dyDescent="0.15">
      <c r="A275" s="48">
        <v>41651</v>
      </c>
      <c r="B275" s="57" t="s">
        <v>230</v>
      </c>
      <c r="C275" s="58">
        <v>100</v>
      </c>
    </row>
    <row r="276" spans="1:3" x14ac:dyDescent="0.15">
      <c r="A276" s="48">
        <v>41651</v>
      </c>
      <c r="B276" s="57" t="s">
        <v>231</v>
      </c>
      <c r="C276" s="58">
        <v>100</v>
      </c>
    </row>
    <row r="277" spans="1:3" x14ac:dyDescent="0.15">
      <c r="A277" s="48">
        <v>41651</v>
      </c>
      <c r="B277" s="57" t="s">
        <v>232</v>
      </c>
      <c r="C277" s="58">
        <v>100</v>
      </c>
    </row>
    <row r="278" spans="1:3" x14ac:dyDescent="0.15">
      <c r="A278" s="48">
        <v>41651</v>
      </c>
      <c r="B278" s="57" t="s">
        <v>233</v>
      </c>
      <c r="C278" s="58">
        <v>100</v>
      </c>
    </row>
    <row r="279" spans="1:3" x14ac:dyDescent="0.15">
      <c r="A279" s="48">
        <v>41651</v>
      </c>
      <c r="B279" s="57" t="s">
        <v>234</v>
      </c>
      <c r="C279" s="58">
        <v>100</v>
      </c>
    </row>
    <row r="280" spans="1:3" x14ac:dyDescent="0.15">
      <c r="A280" s="48">
        <v>41651</v>
      </c>
      <c r="B280" s="57" t="s">
        <v>235</v>
      </c>
      <c r="C280" s="58">
        <v>100</v>
      </c>
    </row>
    <row r="281" spans="1:3" x14ac:dyDescent="0.15">
      <c r="A281" s="48">
        <v>41651</v>
      </c>
      <c r="B281" s="57" t="s">
        <v>236</v>
      </c>
      <c r="C281" s="58">
        <v>100</v>
      </c>
    </row>
    <row r="282" spans="1:3" x14ac:dyDescent="0.15">
      <c r="A282" s="48">
        <v>41651</v>
      </c>
      <c r="B282" s="57" t="s">
        <v>237</v>
      </c>
      <c r="C282" s="58">
        <v>100</v>
      </c>
    </row>
    <row r="283" spans="1:3" x14ac:dyDescent="0.15">
      <c r="A283" s="48">
        <v>41651</v>
      </c>
      <c r="B283" s="57" t="s">
        <v>238</v>
      </c>
      <c r="C283" s="58">
        <v>100</v>
      </c>
    </row>
    <row r="284" spans="1:3" x14ac:dyDescent="0.15">
      <c r="A284" s="48">
        <v>41651</v>
      </c>
      <c r="B284" s="57" t="s">
        <v>239</v>
      </c>
      <c r="C284" s="58">
        <v>100</v>
      </c>
    </row>
    <row r="285" spans="1:3" x14ac:dyDescent="0.15">
      <c r="A285" s="48">
        <v>41651</v>
      </c>
      <c r="B285" s="57" t="s">
        <v>240</v>
      </c>
      <c r="C285" s="58">
        <v>100</v>
      </c>
    </row>
    <row r="286" spans="1:3" x14ac:dyDescent="0.15">
      <c r="A286" s="48">
        <v>41651</v>
      </c>
      <c r="B286" s="57" t="s">
        <v>241</v>
      </c>
      <c r="C286" s="58">
        <v>100</v>
      </c>
    </row>
    <row r="287" spans="1:3" x14ac:dyDescent="0.15">
      <c r="A287" s="48">
        <v>41651</v>
      </c>
      <c r="B287" s="57" t="s">
        <v>242</v>
      </c>
      <c r="C287" s="58">
        <v>100</v>
      </c>
    </row>
    <row r="288" spans="1:3" x14ac:dyDescent="0.15">
      <c r="A288" s="48">
        <v>41651</v>
      </c>
      <c r="B288" s="57" t="s">
        <v>243</v>
      </c>
      <c r="C288" s="58">
        <v>100</v>
      </c>
    </row>
    <row r="289" spans="1:3" x14ac:dyDescent="0.15">
      <c r="A289" s="48">
        <v>41651</v>
      </c>
      <c r="B289" s="57" t="s">
        <v>244</v>
      </c>
      <c r="C289" s="58">
        <v>100</v>
      </c>
    </row>
    <row r="290" spans="1:3" x14ac:dyDescent="0.15">
      <c r="A290" s="48">
        <v>41651</v>
      </c>
      <c r="B290" s="57" t="s">
        <v>245</v>
      </c>
      <c r="C290" s="58">
        <v>100</v>
      </c>
    </row>
    <row r="291" spans="1:3" x14ac:dyDescent="0.15">
      <c r="A291" s="48">
        <v>41651</v>
      </c>
      <c r="B291" s="57" t="s">
        <v>246</v>
      </c>
      <c r="C291" s="58">
        <v>100</v>
      </c>
    </row>
    <row r="292" spans="1:3" x14ac:dyDescent="0.15">
      <c r="A292" s="48">
        <v>41651</v>
      </c>
      <c r="B292" s="57" t="s">
        <v>247</v>
      </c>
      <c r="C292" s="58">
        <v>100</v>
      </c>
    </row>
    <row r="293" spans="1:3" x14ac:dyDescent="0.15">
      <c r="A293" s="48">
        <v>41651</v>
      </c>
      <c r="B293" s="57" t="s">
        <v>248</v>
      </c>
      <c r="C293" s="58">
        <v>100</v>
      </c>
    </row>
    <row r="294" spans="1:3" x14ac:dyDescent="0.15">
      <c r="A294" s="48">
        <v>41652</v>
      </c>
      <c r="B294" s="57" t="s">
        <v>225</v>
      </c>
      <c r="C294" s="58">
        <v>100</v>
      </c>
    </row>
    <row r="295" spans="1:3" x14ac:dyDescent="0.15">
      <c r="A295" s="48">
        <v>41652</v>
      </c>
      <c r="B295" s="57" t="s">
        <v>226</v>
      </c>
      <c r="C295" s="58">
        <v>100</v>
      </c>
    </row>
    <row r="296" spans="1:3" x14ac:dyDescent="0.15">
      <c r="A296" s="48">
        <v>41652</v>
      </c>
      <c r="B296" s="57" t="s">
        <v>227</v>
      </c>
      <c r="C296" s="58">
        <v>100</v>
      </c>
    </row>
    <row r="297" spans="1:3" x14ac:dyDescent="0.15">
      <c r="A297" s="48">
        <v>41652</v>
      </c>
      <c r="B297" s="57" t="s">
        <v>228</v>
      </c>
      <c r="C297" s="58">
        <v>100</v>
      </c>
    </row>
    <row r="298" spans="1:3" x14ac:dyDescent="0.15">
      <c r="A298" s="48">
        <v>41652</v>
      </c>
      <c r="B298" s="57" t="s">
        <v>229</v>
      </c>
      <c r="C298" s="58">
        <v>100</v>
      </c>
    </row>
    <row r="299" spans="1:3" x14ac:dyDescent="0.15">
      <c r="A299" s="48">
        <v>41652</v>
      </c>
      <c r="B299" s="57" t="s">
        <v>230</v>
      </c>
      <c r="C299" s="58">
        <v>100</v>
      </c>
    </row>
    <row r="300" spans="1:3" x14ac:dyDescent="0.15">
      <c r="A300" s="48">
        <v>41652</v>
      </c>
      <c r="B300" s="57" t="s">
        <v>231</v>
      </c>
      <c r="C300" s="58">
        <v>100</v>
      </c>
    </row>
    <row r="301" spans="1:3" x14ac:dyDescent="0.15">
      <c r="A301" s="48">
        <v>41652</v>
      </c>
      <c r="B301" s="57" t="s">
        <v>232</v>
      </c>
      <c r="C301" s="58">
        <v>100</v>
      </c>
    </row>
    <row r="302" spans="1:3" x14ac:dyDescent="0.15">
      <c r="A302" s="48">
        <v>41652</v>
      </c>
      <c r="B302" s="57" t="s">
        <v>233</v>
      </c>
      <c r="C302" s="58">
        <v>100</v>
      </c>
    </row>
    <row r="303" spans="1:3" x14ac:dyDescent="0.15">
      <c r="A303" s="48">
        <v>41652</v>
      </c>
      <c r="B303" s="57" t="s">
        <v>234</v>
      </c>
      <c r="C303" s="58">
        <v>100</v>
      </c>
    </row>
    <row r="304" spans="1:3" x14ac:dyDescent="0.15">
      <c r="A304" s="48">
        <v>41652</v>
      </c>
      <c r="B304" s="57" t="s">
        <v>235</v>
      </c>
      <c r="C304" s="58">
        <v>100</v>
      </c>
    </row>
    <row r="305" spans="1:3" x14ac:dyDescent="0.15">
      <c r="A305" s="48">
        <v>41652</v>
      </c>
      <c r="B305" s="57" t="s">
        <v>236</v>
      </c>
      <c r="C305" s="58">
        <v>100</v>
      </c>
    </row>
    <row r="306" spans="1:3" x14ac:dyDescent="0.15">
      <c r="A306" s="48">
        <v>41652</v>
      </c>
      <c r="B306" s="57" t="s">
        <v>237</v>
      </c>
      <c r="C306" s="58">
        <v>100</v>
      </c>
    </row>
    <row r="307" spans="1:3" x14ac:dyDescent="0.15">
      <c r="A307" s="48">
        <v>41652</v>
      </c>
      <c r="B307" s="57" t="s">
        <v>238</v>
      </c>
      <c r="C307" s="58">
        <v>100</v>
      </c>
    </row>
    <row r="308" spans="1:3" x14ac:dyDescent="0.15">
      <c r="A308" s="48">
        <v>41652</v>
      </c>
      <c r="B308" s="57" t="s">
        <v>239</v>
      </c>
      <c r="C308" s="58">
        <v>100</v>
      </c>
    </row>
    <row r="309" spans="1:3" x14ac:dyDescent="0.15">
      <c r="A309" s="48">
        <v>41652</v>
      </c>
      <c r="B309" s="57" t="s">
        <v>240</v>
      </c>
      <c r="C309" s="58">
        <v>100</v>
      </c>
    </row>
    <row r="310" spans="1:3" x14ac:dyDescent="0.15">
      <c r="A310" s="48">
        <v>41652</v>
      </c>
      <c r="B310" s="57" t="s">
        <v>241</v>
      </c>
      <c r="C310" s="58">
        <v>100</v>
      </c>
    </row>
    <row r="311" spans="1:3" x14ac:dyDescent="0.15">
      <c r="A311" s="48">
        <v>41652</v>
      </c>
      <c r="B311" s="57" t="s">
        <v>242</v>
      </c>
      <c r="C311" s="58">
        <v>100</v>
      </c>
    </row>
    <row r="312" spans="1:3" x14ac:dyDescent="0.15">
      <c r="A312" s="48">
        <v>41652</v>
      </c>
      <c r="B312" s="57" t="s">
        <v>243</v>
      </c>
      <c r="C312" s="58">
        <v>100</v>
      </c>
    </row>
    <row r="313" spans="1:3" x14ac:dyDescent="0.15">
      <c r="A313" s="48">
        <v>41652</v>
      </c>
      <c r="B313" s="57" t="s">
        <v>244</v>
      </c>
      <c r="C313" s="58">
        <v>100</v>
      </c>
    </row>
    <row r="314" spans="1:3" x14ac:dyDescent="0.15">
      <c r="A314" s="48">
        <v>41652</v>
      </c>
      <c r="B314" s="57" t="s">
        <v>245</v>
      </c>
      <c r="C314" s="58">
        <v>100</v>
      </c>
    </row>
    <row r="315" spans="1:3" x14ac:dyDescent="0.15">
      <c r="A315" s="48">
        <v>41652</v>
      </c>
      <c r="B315" s="57" t="s">
        <v>246</v>
      </c>
      <c r="C315" s="58">
        <v>100</v>
      </c>
    </row>
    <row r="316" spans="1:3" x14ac:dyDescent="0.15">
      <c r="A316" s="48">
        <v>41652</v>
      </c>
      <c r="B316" s="57" t="s">
        <v>247</v>
      </c>
      <c r="C316" s="58">
        <v>100</v>
      </c>
    </row>
    <row r="317" spans="1:3" x14ac:dyDescent="0.15">
      <c r="A317" s="48">
        <v>41652</v>
      </c>
      <c r="B317" s="57" t="s">
        <v>248</v>
      </c>
      <c r="C317" s="58">
        <v>100</v>
      </c>
    </row>
    <row r="318" spans="1:3" x14ac:dyDescent="0.15">
      <c r="A318" s="48">
        <v>41653</v>
      </c>
      <c r="B318" s="57" t="s">
        <v>225</v>
      </c>
      <c r="C318" s="58">
        <v>100</v>
      </c>
    </row>
    <row r="319" spans="1:3" x14ac:dyDescent="0.15">
      <c r="A319" s="48">
        <v>41653</v>
      </c>
      <c r="B319" s="57" t="s">
        <v>226</v>
      </c>
      <c r="C319" s="58">
        <v>100</v>
      </c>
    </row>
    <row r="320" spans="1:3" x14ac:dyDescent="0.15">
      <c r="A320" s="48">
        <v>41653</v>
      </c>
      <c r="B320" s="57" t="s">
        <v>227</v>
      </c>
      <c r="C320" s="58">
        <v>100</v>
      </c>
    </row>
    <row r="321" spans="1:3" x14ac:dyDescent="0.15">
      <c r="A321" s="48">
        <v>41653</v>
      </c>
      <c r="B321" s="57" t="s">
        <v>228</v>
      </c>
      <c r="C321" s="58">
        <v>100</v>
      </c>
    </row>
    <row r="322" spans="1:3" x14ac:dyDescent="0.15">
      <c r="A322" s="48">
        <v>41653</v>
      </c>
      <c r="B322" s="57" t="s">
        <v>229</v>
      </c>
      <c r="C322" s="58">
        <v>100</v>
      </c>
    </row>
    <row r="323" spans="1:3" x14ac:dyDescent="0.15">
      <c r="A323" s="48">
        <v>41653</v>
      </c>
      <c r="B323" s="57" t="s">
        <v>230</v>
      </c>
      <c r="C323" s="58">
        <v>100</v>
      </c>
    </row>
    <row r="324" spans="1:3" x14ac:dyDescent="0.15">
      <c r="A324" s="48">
        <v>41653</v>
      </c>
      <c r="B324" s="57" t="s">
        <v>231</v>
      </c>
      <c r="C324" s="58">
        <v>100</v>
      </c>
    </row>
    <row r="325" spans="1:3" x14ac:dyDescent="0.15">
      <c r="A325" s="48">
        <v>41653</v>
      </c>
      <c r="B325" s="57" t="s">
        <v>232</v>
      </c>
      <c r="C325" s="58">
        <v>100</v>
      </c>
    </row>
    <row r="326" spans="1:3" x14ac:dyDescent="0.15">
      <c r="A326" s="48">
        <v>41653</v>
      </c>
      <c r="B326" s="57" t="s">
        <v>233</v>
      </c>
      <c r="C326" s="58">
        <v>100</v>
      </c>
    </row>
    <row r="327" spans="1:3" x14ac:dyDescent="0.15">
      <c r="A327" s="48">
        <v>41653</v>
      </c>
      <c r="B327" s="57" t="s">
        <v>234</v>
      </c>
      <c r="C327" s="58">
        <v>100</v>
      </c>
    </row>
    <row r="328" spans="1:3" x14ac:dyDescent="0.15">
      <c r="A328" s="48">
        <v>41653</v>
      </c>
      <c r="B328" s="57" t="s">
        <v>235</v>
      </c>
      <c r="C328" s="58">
        <v>100</v>
      </c>
    </row>
    <row r="329" spans="1:3" x14ac:dyDescent="0.15">
      <c r="A329" s="48">
        <v>41653</v>
      </c>
      <c r="B329" s="57" t="s">
        <v>236</v>
      </c>
      <c r="C329" s="58">
        <v>100</v>
      </c>
    </row>
    <row r="330" spans="1:3" x14ac:dyDescent="0.15">
      <c r="A330" s="48">
        <v>41653</v>
      </c>
      <c r="B330" s="57" t="s">
        <v>237</v>
      </c>
      <c r="C330" s="58">
        <v>100</v>
      </c>
    </row>
    <row r="331" spans="1:3" x14ac:dyDescent="0.15">
      <c r="A331" s="48">
        <v>41653</v>
      </c>
      <c r="B331" s="57" t="s">
        <v>238</v>
      </c>
      <c r="C331" s="58">
        <v>100</v>
      </c>
    </row>
    <row r="332" spans="1:3" x14ac:dyDescent="0.15">
      <c r="A332" s="48">
        <v>41653</v>
      </c>
      <c r="B332" s="57" t="s">
        <v>239</v>
      </c>
      <c r="C332" s="58">
        <v>100</v>
      </c>
    </row>
    <row r="333" spans="1:3" x14ac:dyDescent="0.15">
      <c r="A333" s="48">
        <v>41653</v>
      </c>
      <c r="B333" s="57" t="s">
        <v>240</v>
      </c>
      <c r="C333" s="58">
        <v>100</v>
      </c>
    </row>
    <row r="334" spans="1:3" x14ac:dyDescent="0.15">
      <c r="A334" s="48">
        <v>41653</v>
      </c>
      <c r="B334" s="57" t="s">
        <v>241</v>
      </c>
      <c r="C334" s="58">
        <v>100</v>
      </c>
    </row>
    <row r="335" spans="1:3" x14ac:dyDescent="0.15">
      <c r="A335" s="48">
        <v>41653</v>
      </c>
      <c r="B335" s="57" t="s">
        <v>242</v>
      </c>
      <c r="C335" s="58">
        <v>100</v>
      </c>
    </row>
    <row r="336" spans="1:3" x14ac:dyDescent="0.15">
      <c r="A336" s="48">
        <v>41653</v>
      </c>
      <c r="B336" s="57" t="s">
        <v>243</v>
      </c>
      <c r="C336" s="58">
        <v>100</v>
      </c>
    </row>
    <row r="337" spans="1:3" x14ac:dyDescent="0.15">
      <c r="A337" s="48">
        <v>41653</v>
      </c>
      <c r="B337" s="57" t="s">
        <v>244</v>
      </c>
      <c r="C337" s="58">
        <v>100</v>
      </c>
    </row>
    <row r="338" spans="1:3" x14ac:dyDescent="0.15">
      <c r="A338" s="48">
        <v>41653</v>
      </c>
      <c r="B338" s="57" t="s">
        <v>245</v>
      </c>
      <c r="C338" s="58">
        <v>100</v>
      </c>
    </row>
    <row r="339" spans="1:3" x14ac:dyDescent="0.15">
      <c r="A339" s="48">
        <v>41653</v>
      </c>
      <c r="B339" s="57" t="s">
        <v>246</v>
      </c>
      <c r="C339" s="58">
        <v>100</v>
      </c>
    </row>
    <row r="340" spans="1:3" x14ac:dyDescent="0.15">
      <c r="A340" s="48">
        <v>41653</v>
      </c>
      <c r="B340" s="57" t="s">
        <v>247</v>
      </c>
      <c r="C340" s="58">
        <v>100</v>
      </c>
    </row>
    <row r="341" spans="1:3" x14ac:dyDescent="0.15">
      <c r="A341" s="48">
        <v>41653</v>
      </c>
      <c r="B341" s="57" t="s">
        <v>248</v>
      </c>
      <c r="C341" s="58">
        <v>100</v>
      </c>
    </row>
    <row r="342" spans="1:3" x14ac:dyDescent="0.15">
      <c r="A342" s="48">
        <v>41654</v>
      </c>
      <c r="B342" s="57" t="s">
        <v>225</v>
      </c>
      <c r="C342" s="58">
        <v>100</v>
      </c>
    </row>
    <row r="343" spans="1:3" x14ac:dyDescent="0.15">
      <c r="A343" s="48">
        <v>41654</v>
      </c>
      <c r="B343" s="57" t="s">
        <v>226</v>
      </c>
      <c r="C343" s="58">
        <v>100</v>
      </c>
    </row>
    <row r="344" spans="1:3" x14ac:dyDescent="0.15">
      <c r="A344" s="48">
        <v>41654</v>
      </c>
      <c r="B344" s="57" t="s">
        <v>227</v>
      </c>
      <c r="C344" s="58">
        <v>100</v>
      </c>
    </row>
    <row r="345" spans="1:3" x14ac:dyDescent="0.15">
      <c r="A345" s="48">
        <v>41654</v>
      </c>
      <c r="B345" s="57" t="s">
        <v>228</v>
      </c>
      <c r="C345" s="58">
        <v>100</v>
      </c>
    </row>
    <row r="346" spans="1:3" x14ac:dyDescent="0.15">
      <c r="A346" s="48">
        <v>41654</v>
      </c>
      <c r="B346" s="57" t="s">
        <v>229</v>
      </c>
      <c r="C346" s="58">
        <v>100</v>
      </c>
    </row>
    <row r="347" spans="1:3" x14ac:dyDescent="0.15">
      <c r="A347" s="48">
        <v>41654</v>
      </c>
      <c r="B347" s="57" t="s">
        <v>230</v>
      </c>
      <c r="C347" s="58">
        <v>100</v>
      </c>
    </row>
    <row r="348" spans="1:3" x14ac:dyDescent="0.15">
      <c r="A348" s="48">
        <v>41654</v>
      </c>
      <c r="B348" s="57" t="s">
        <v>231</v>
      </c>
      <c r="C348" s="58">
        <v>100</v>
      </c>
    </row>
    <row r="349" spans="1:3" x14ac:dyDescent="0.15">
      <c r="A349" s="48">
        <v>41654</v>
      </c>
      <c r="B349" s="57" t="s">
        <v>232</v>
      </c>
      <c r="C349" s="58">
        <v>100</v>
      </c>
    </row>
    <row r="350" spans="1:3" x14ac:dyDescent="0.15">
      <c r="A350" s="48">
        <v>41654</v>
      </c>
      <c r="B350" s="57" t="s">
        <v>233</v>
      </c>
      <c r="C350" s="58">
        <v>100</v>
      </c>
    </row>
    <row r="351" spans="1:3" x14ac:dyDescent="0.15">
      <c r="A351" s="48">
        <v>41654</v>
      </c>
      <c r="B351" s="57" t="s">
        <v>234</v>
      </c>
      <c r="C351" s="58">
        <v>100</v>
      </c>
    </row>
    <row r="352" spans="1:3" x14ac:dyDescent="0.15">
      <c r="A352" s="48">
        <v>41654</v>
      </c>
      <c r="B352" s="57" t="s">
        <v>235</v>
      </c>
      <c r="C352" s="58">
        <v>100</v>
      </c>
    </row>
    <row r="353" spans="1:3" x14ac:dyDescent="0.15">
      <c r="A353" s="48">
        <v>41654</v>
      </c>
      <c r="B353" s="57" t="s">
        <v>236</v>
      </c>
      <c r="C353" s="58">
        <v>100</v>
      </c>
    </row>
    <row r="354" spans="1:3" x14ac:dyDescent="0.15">
      <c r="A354" s="48">
        <v>41654</v>
      </c>
      <c r="B354" s="57" t="s">
        <v>237</v>
      </c>
      <c r="C354" s="58">
        <v>100</v>
      </c>
    </row>
    <row r="355" spans="1:3" x14ac:dyDescent="0.15">
      <c r="A355" s="48">
        <v>41654</v>
      </c>
      <c r="B355" s="57" t="s">
        <v>238</v>
      </c>
      <c r="C355" s="58">
        <v>100</v>
      </c>
    </row>
    <row r="356" spans="1:3" x14ac:dyDescent="0.15">
      <c r="A356" s="48">
        <v>41654</v>
      </c>
      <c r="B356" s="57" t="s">
        <v>239</v>
      </c>
      <c r="C356" s="58">
        <v>100</v>
      </c>
    </row>
    <row r="357" spans="1:3" x14ac:dyDescent="0.15">
      <c r="A357" s="48">
        <v>41654</v>
      </c>
      <c r="B357" s="57" t="s">
        <v>240</v>
      </c>
      <c r="C357" s="58">
        <v>100</v>
      </c>
    </row>
    <row r="358" spans="1:3" x14ac:dyDescent="0.15">
      <c r="A358" s="48">
        <v>41654</v>
      </c>
      <c r="B358" s="57" t="s">
        <v>241</v>
      </c>
      <c r="C358" s="58">
        <v>100</v>
      </c>
    </row>
    <row r="359" spans="1:3" x14ac:dyDescent="0.15">
      <c r="A359" s="48">
        <v>41654</v>
      </c>
      <c r="B359" s="57" t="s">
        <v>242</v>
      </c>
      <c r="C359" s="58">
        <v>100</v>
      </c>
    </row>
    <row r="360" spans="1:3" x14ac:dyDescent="0.15">
      <c r="A360" s="48">
        <v>41654</v>
      </c>
      <c r="B360" s="57" t="s">
        <v>243</v>
      </c>
      <c r="C360" s="58">
        <v>100</v>
      </c>
    </row>
    <row r="361" spans="1:3" x14ac:dyDescent="0.15">
      <c r="A361" s="48">
        <v>41654</v>
      </c>
      <c r="B361" s="57" t="s">
        <v>244</v>
      </c>
      <c r="C361" s="58">
        <v>100</v>
      </c>
    </row>
    <row r="362" spans="1:3" x14ac:dyDescent="0.15">
      <c r="A362" s="48">
        <v>41654</v>
      </c>
      <c r="B362" s="57" t="s">
        <v>245</v>
      </c>
      <c r="C362" s="58">
        <v>100</v>
      </c>
    </row>
    <row r="363" spans="1:3" x14ac:dyDescent="0.15">
      <c r="A363" s="48">
        <v>41654</v>
      </c>
      <c r="B363" s="57" t="s">
        <v>246</v>
      </c>
      <c r="C363" s="58">
        <v>100</v>
      </c>
    </row>
    <row r="364" spans="1:3" x14ac:dyDescent="0.15">
      <c r="A364" s="48">
        <v>41654</v>
      </c>
      <c r="B364" s="57" t="s">
        <v>247</v>
      </c>
      <c r="C364" s="58">
        <v>100</v>
      </c>
    </row>
    <row r="365" spans="1:3" x14ac:dyDescent="0.15">
      <c r="A365" s="48">
        <v>41654</v>
      </c>
      <c r="B365" s="57" t="s">
        <v>248</v>
      </c>
      <c r="C365" s="58">
        <v>100</v>
      </c>
    </row>
    <row r="366" spans="1:3" x14ac:dyDescent="0.15">
      <c r="A366" s="48">
        <v>41655</v>
      </c>
      <c r="B366" s="57" t="s">
        <v>225</v>
      </c>
      <c r="C366" s="58">
        <v>100</v>
      </c>
    </row>
    <row r="367" spans="1:3" x14ac:dyDescent="0.15">
      <c r="A367" s="48">
        <v>41655</v>
      </c>
      <c r="B367" s="57" t="s">
        <v>226</v>
      </c>
      <c r="C367" s="58">
        <v>100</v>
      </c>
    </row>
    <row r="368" spans="1:3" x14ac:dyDescent="0.15">
      <c r="A368" s="48">
        <v>41655</v>
      </c>
      <c r="B368" s="57" t="s">
        <v>227</v>
      </c>
      <c r="C368" s="58">
        <v>100</v>
      </c>
    </row>
    <row r="369" spans="1:3" x14ac:dyDescent="0.15">
      <c r="A369" s="48">
        <v>41655</v>
      </c>
      <c r="B369" s="57" t="s">
        <v>228</v>
      </c>
      <c r="C369" s="58">
        <v>100</v>
      </c>
    </row>
    <row r="370" spans="1:3" x14ac:dyDescent="0.15">
      <c r="A370" s="48">
        <v>41655</v>
      </c>
      <c r="B370" s="57" t="s">
        <v>229</v>
      </c>
      <c r="C370" s="58">
        <v>100</v>
      </c>
    </row>
    <row r="371" spans="1:3" x14ac:dyDescent="0.15">
      <c r="A371" s="48">
        <v>41655</v>
      </c>
      <c r="B371" s="57" t="s">
        <v>230</v>
      </c>
      <c r="C371" s="58">
        <v>100</v>
      </c>
    </row>
    <row r="372" spans="1:3" x14ac:dyDescent="0.15">
      <c r="A372" s="48">
        <v>41655</v>
      </c>
      <c r="B372" s="57" t="s">
        <v>231</v>
      </c>
      <c r="C372" s="58">
        <v>100</v>
      </c>
    </row>
    <row r="373" spans="1:3" x14ac:dyDescent="0.15">
      <c r="A373" s="48">
        <v>41655</v>
      </c>
      <c r="B373" s="57" t="s">
        <v>232</v>
      </c>
      <c r="C373" s="58">
        <v>100</v>
      </c>
    </row>
    <row r="374" spans="1:3" x14ac:dyDescent="0.15">
      <c r="A374" s="48">
        <v>41655</v>
      </c>
      <c r="B374" s="57" t="s">
        <v>233</v>
      </c>
      <c r="C374" s="58">
        <v>100</v>
      </c>
    </row>
    <row r="375" spans="1:3" x14ac:dyDescent="0.15">
      <c r="A375" s="48">
        <v>41655</v>
      </c>
      <c r="B375" s="57" t="s">
        <v>234</v>
      </c>
      <c r="C375" s="58">
        <v>100</v>
      </c>
    </row>
    <row r="376" spans="1:3" x14ac:dyDescent="0.15">
      <c r="A376" s="48">
        <v>41655</v>
      </c>
      <c r="B376" s="57" t="s">
        <v>235</v>
      </c>
      <c r="C376" s="58">
        <v>100</v>
      </c>
    </row>
    <row r="377" spans="1:3" x14ac:dyDescent="0.15">
      <c r="A377" s="48">
        <v>41655</v>
      </c>
      <c r="B377" s="57" t="s">
        <v>236</v>
      </c>
      <c r="C377" s="58">
        <v>100</v>
      </c>
    </row>
    <row r="378" spans="1:3" x14ac:dyDescent="0.15">
      <c r="A378" s="48">
        <v>41655</v>
      </c>
      <c r="B378" s="57" t="s">
        <v>237</v>
      </c>
      <c r="C378" s="58">
        <v>100</v>
      </c>
    </row>
    <row r="379" spans="1:3" x14ac:dyDescent="0.15">
      <c r="A379" s="48">
        <v>41655</v>
      </c>
      <c r="B379" s="57" t="s">
        <v>238</v>
      </c>
      <c r="C379" s="58">
        <v>100</v>
      </c>
    </row>
    <row r="380" spans="1:3" x14ac:dyDescent="0.15">
      <c r="A380" s="48">
        <v>41655</v>
      </c>
      <c r="B380" s="57" t="s">
        <v>239</v>
      </c>
      <c r="C380" s="58">
        <v>100</v>
      </c>
    </row>
    <row r="381" spans="1:3" x14ac:dyDescent="0.15">
      <c r="A381" s="48">
        <v>41655</v>
      </c>
      <c r="B381" s="57" t="s">
        <v>240</v>
      </c>
      <c r="C381" s="58">
        <v>100</v>
      </c>
    </row>
    <row r="382" spans="1:3" x14ac:dyDescent="0.15">
      <c r="A382" s="48">
        <v>41655</v>
      </c>
      <c r="B382" s="57" t="s">
        <v>241</v>
      </c>
      <c r="C382" s="58">
        <v>100</v>
      </c>
    </row>
    <row r="383" spans="1:3" x14ac:dyDescent="0.15">
      <c r="A383" s="48">
        <v>41655</v>
      </c>
      <c r="B383" s="57" t="s">
        <v>242</v>
      </c>
      <c r="C383" s="58">
        <v>100</v>
      </c>
    </row>
    <row r="384" spans="1:3" x14ac:dyDescent="0.15">
      <c r="A384" s="48">
        <v>41655</v>
      </c>
      <c r="B384" s="57" t="s">
        <v>243</v>
      </c>
      <c r="C384" s="58">
        <v>100</v>
      </c>
    </row>
    <row r="385" spans="1:3" x14ac:dyDescent="0.15">
      <c r="A385" s="48">
        <v>41655</v>
      </c>
      <c r="B385" s="57" t="s">
        <v>244</v>
      </c>
      <c r="C385" s="58">
        <v>100</v>
      </c>
    </row>
    <row r="386" spans="1:3" x14ac:dyDescent="0.15">
      <c r="A386" s="48">
        <v>41655</v>
      </c>
      <c r="B386" s="57" t="s">
        <v>245</v>
      </c>
      <c r="C386" s="58">
        <v>100</v>
      </c>
    </row>
    <row r="387" spans="1:3" x14ac:dyDescent="0.15">
      <c r="A387" s="48">
        <v>41655</v>
      </c>
      <c r="B387" s="57" t="s">
        <v>246</v>
      </c>
      <c r="C387" s="58">
        <v>100</v>
      </c>
    </row>
    <row r="388" spans="1:3" x14ac:dyDescent="0.15">
      <c r="A388" s="48">
        <v>41655</v>
      </c>
      <c r="B388" s="57" t="s">
        <v>247</v>
      </c>
      <c r="C388" s="58">
        <v>100</v>
      </c>
    </row>
    <row r="389" spans="1:3" x14ac:dyDescent="0.15">
      <c r="A389" s="48">
        <v>41655</v>
      </c>
      <c r="B389" s="57" t="s">
        <v>248</v>
      </c>
      <c r="C389" s="58">
        <v>100</v>
      </c>
    </row>
    <row r="390" spans="1:3" x14ac:dyDescent="0.15">
      <c r="A390" s="48">
        <v>41656</v>
      </c>
      <c r="B390" s="57" t="s">
        <v>225</v>
      </c>
      <c r="C390" s="58">
        <v>100</v>
      </c>
    </row>
    <row r="391" spans="1:3" x14ac:dyDescent="0.15">
      <c r="A391" s="48">
        <v>41656</v>
      </c>
      <c r="B391" s="57" t="s">
        <v>226</v>
      </c>
      <c r="C391" s="58">
        <v>100</v>
      </c>
    </row>
    <row r="392" spans="1:3" x14ac:dyDescent="0.15">
      <c r="A392" s="48">
        <v>41656</v>
      </c>
      <c r="B392" s="57" t="s">
        <v>227</v>
      </c>
      <c r="C392" s="58">
        <v>100</v>
      </c>
    </row>
    <row r="393" spans="1:3" x14ac:dyDescent="0.15">
      <c r="A393" s="48">
        <v>41656</v>
      </c>
      <c r="B393" s="57" t="s">
        <v>228</v>
      </c>
      <c r="C393" s="58">
        <v>100</v>
      </c>
    </row>
    <row r="394" spans="1:3" x14ac:dyDescent="0.15">
      <c r="A394" s="48">
        <v>41656</v>
      </c>
      <c r="B394" s="57" t="s">
        <v>229</v>
      </c>
      <c r="C394" s="58">
        <v>100</v>
      </c>
    </row>
    <row r="395" spans="1:3" x14ac:dyDescent="0.15">
      <c r="A395" s="48">
        <v>41656</v>
      </c>
      <c r="B395" s="57" t="s">
        <v>230</v>
      </c>
      <c r="C395" s="58">
        <v>100</v>
      </c>
    </row>
    <row r="396" spans="1:3" x14ac:dyDescent="0.15">
      <c r="A396" s="48">
        <v>41656</v>
      </c>
      <c r="B396" s="57" t="s">
        <v>231</v>
      </c>
      <c r="C396" s="58">
        <v>100</v>
      </c>
    </row>
    <row r="397" spans="1:3" x14ac:dyDescent="0.15">
      <c r="A397" s="48">
        <v>41656</v>
      </c>
      <c r="B397" s="57" t="s">
        <v>232</v>
      </c>
      <c r="C397" s="58">
        <v>100</v>
      </c>
    </row>
    <row r="398" spans="1:3" x14ac:dyDescent="0.15">
      <c r="A398" s="48">
        <v>41656</v>
      </c>
      <c r="B398" s="57" t="s">
        <v>233</v>
      </c>
      <c r="C398" s="58">
        <v>100</v>
      </c>
    </row>
    <row r="399" spans="1:3" x14ac:dyDescent="0.15">
      <c r="A399" s="48">
        <v>41656</v>
      </c>
      <c r="B399" s="57" t="s">
        <v>234</v>
      </c>
      <c r="C399" s="58">
        <v>100</v>
      </c>
    </row>
    <row r="400" spans="1:3" x14ac:dyDescent="0.15">
      <c r="A400" s="48">
        <v>41656</v>
      </c>
      <c r="B400" s="57" t="s">
        <v>235</v>
      </c>
      <c r="C400" s="58">
        <v>100</v>
      </c>
    </row>
    <row r="401" spans="1:3" x14ac:dyDescent="0.15">
      <c r="A401" s="48">
        <v>41656</v>
      </c>
      <c r="B401" s="57" t="s">
        <v>236</v>
      </c>
      <c r="C401" s="58">
        <v>100</v>
      </c>
    </row>
    <row r="402" spans="1:3" x14ac:dyDescent="0.15">
      <c r="A402" s="48">
        <v>41656</v>
      </c>
      <c r="B402" s="57" t="s">
        <v>237</v>
      </c>
      <c r="C402" s="58">
        <v>100</v>
      </c>
    </row>
    <row r="403" spans="1:3" x14ac:dyDescent="0.15">
      <c r="A403" s="48">
        <v>41656</v>
      </c>
      <c r="B403" s="57" t="s">
        <v>238</v>
      </c>
      <c r="C403" s="58">
        <v>100</v>
      </c>
    </row>
    <row r="404" spans="1:3" x14ac:dyDescent="0.15">
      <c r="A404" s="48">
        <v>41656</v>
      </c>
      <c r="B404" s="57" t="s">
        <v>239</v>
      </c>
      <c r="C404" s="58">
        <v>100</v>
      </c>
    </row>
    <row r="405" spans="1:3" x14ac:dyDescent="0.15">
      <c r="A405" s="48">
        <v>41656</v>
      </c>
      <c r="B405" s="57" t="s">
        <v>240</v>
      </c>
      <c r="C405" s="58">
        <v>100</v>
      </c>
    </row>
    <row r="406" spans="1:3" x14ac:dyDescent="0.15">
      <c r="A406" s="48">
        <v>41656</v>
      </c>
      <c r="B406" s="57" t="s">
        <v>241</v>
      </c>
      <c r="C406" s="58">
        <v>100</v>
      </c>
    </row>
    <row r="407" spans="1:3" x14ac:dyDescent="0.15">
      <c r="A407" s="48">
        <v>41656</v>
      </c>
      <c r="B407" s="57" t="s">
        <v>242</v>
      </c>
      <c r="C407" s="58">
        <v>100</v>
      </c>
    </row>
    <row r="408" spans="1:3" x14ac:dyDescent="0.15">
      <c r="A408" s="48">
        <v>41656</v>
      </c>
      <c r="B408" s="57" t="s">
        <v>243</v>
      </c>
      <c r="C408" s="58">
        <v>100</v>
      </c>
    </row>
    <row r="409" spans="1:3" x14ac:dyDescent="0.15">
      <c r="A409" s="48">
        <v>41656</v>
      </c>
      <c r="B409" s="57" t="s">
        <v>244</v>
      </c>
      <c r="C409" s="58">
        <v>100</v>
      </c>
    </row>
    <row r="410" spans="1:3" x14ac:dyDescent="0.15">
      <c r="A410" s="48">
        <v>41656</v>
      </c>
      <c r="B410" s="57" t="s">
        <v>245</v>
      </c>
      <c r="C410" s="58">
        <v>100</v>
      </c>
    </row>
    <row r="411" spans="1:3" x14ac:dyDescent="0.15">
      <c r="A411" s="48">
        <v>41656</v>
      </c>
      <c r="B411" s="57" t="s">
        <v>246</v>
      </c>
      <c r="C411" s="58">
        <v>100</v>
      </c>
    </row>
    <row r="412" spans="1:3" x14ac:dyDescent="0.15">
      <c r="A412" s="48">
        <v>41656</v>
      </c>
      <c r="B412" s="57" t="s">
        <v>247</v>
      </c>
      <c r="C412" s="58">
        <v>100</v>
      </c>
    </row>
    <row r="413" spans="1:3" x14ac:dyDescent="0.15">
      <c r="A413" s="48">
        <v>41656</v>
      </c>
      <c r="B413" s="57" t="s">
        <v>248</v>
      </c>
      <c r="C413" s="58">
        <v>100</v>
      </c>
    </row>
    <row r="414" spans="1:3" x14ac:dyDescent="0.15">
      <c r="A414" s="48">
        <v>41657</v>
      </c>
      <c r="B414" s="57" t="s">
        <v>225</v>
      </c>
      <c r="C414" s="58">
        <v>100</v>
      </c>
    </row>
    <row r="415" spans="1:3" x14ac:dyDescent="0.15">
      <c r="A415" s="48">
        <v>41657</v>
      </c>
      <c r="B415" s="57" t="s">
        <v>226</v>
      </c>
      <c r="C415" s="58">
        <v>100</v>
      </c>
    </row>
    <row r="416" spans="1:3" x14ac:dyDescent="0.15">
      <c r="A416" s="48">
        <v>41657</v>
      </c>
      <c r="B416" s="57" t="s">
        <v>227</v>
      </c>
      <c r="C416" s="58">
        <v>100</v>
      </c>
    </row>
    <row r="417" spans="1:3" x14ac:dyDescent="0.15">
      <c r="A417" s="48">
        <v>41657</v>
      </c>
      <c r="B417" s="57" t="s">
        <v>228</v>
      </c>
      <c r="C417" s="58">
        <v>100</v>
      </c>
    </row>
    <row r="418" spans="1:3" x14ac:dyDescent="0.15">
      <c r="A418" s="48">
        <v>41657</v>
      </c>
      <c r="B418" s="57" t="s">
        <v>229</v>
      </c>
      <c r="C418" s="58">
        <v>100</v>
      </c>
    </row>
    <row r="419" spans="1:3" x14ac:dyDescent="0.15">
      <c r="A419" s="48">
        <v>41657</v>
      </c>
      <c r="B419" s="57" t="s">
        <v>230</v>
      </c>
      <c r="C419" s="58">
        <v>100</v>
      </c>
    </row>
    <row r="420" spans="1:3" x14ac:dyDescent="0.15">
      <c r="A420" s="48">
        <v>41657</v>
      </c>
      <c r="B420" s="57" t="s">
        <v>231</v>
      </c>
      <c r="C420" s="58">
        <v>100</v>
      </c>
    </row>
    <row r="421" spans="1:3" x14ac:dyDescent="0.15">
      <c r="A421" s="48">
        <v>41657</v>
      </c>
      <c r="B421" s="57" t="s">
        <v>232</v>
      </c>
      <c r="C421" s="58">
        <v>100</v>
      </c>
    </row>
    <row r="422" spans="1:3" x14ac:dyDescent="0.15">
      <c r="A422" s="48">
        <v>41657</v>
      </c>
      <c r="B422" s="57" t="s">
        <v>233</v>
      </c>
      <c r="C422" s="58">
        <v>100</v>
      </c>
    </row>
    <row r="423" spans="1:3" x14ac:dyDescent="0.15">
      <c r="A423" s="48">
        <v>41657</v>
      </c>
      <c r="B423" s="57" t="s">
        <v>234</v>
      </c>
      <c r="C423" s="58">
        <v>100</v>
      </c>
    </row>
    <row r="424" spans="1:3" x14ac:dyDescent="0.15">
      <c r="A424" s="48">
        <v>41657</v>
      </c>
      <c r="B424" s="57" t="s">
        <v>235</v>
      </c>
      <c r="C424" s="58">
        <v>100</v>
      </c>
    </row>
    <row r="425" spans="1:3" x14ac:dyDescent="0.15">
      <c r="A425" s="48">
        <v>41657</v>
      </c>
      <c r="B425" s="57" t="s">
        <v>236</v>
      </c>
      <c r="C425" s="58">
        <v>100</v>
      </c>
    </row>
    <row r="426" spans="1:3" x14ac:dyDescent="0.15">
      <c r="A426" s="48">
        <v>41657</v>
      </c>
      <c r="B426" s="57" t="s">
        <v>237</v>
      </c>
      <c r="C426" s="58">
        <v>100</v>
      </c>
    </row>
    <row r="427" spans="1:3" x14ac:dyDescent="0.15">
      <c r="A427" s="48">
        <v>41657</v>
      </c>
      <c r="B427" s="57" t="s">
        <v>238</v>
      </c>
      <c r="C427" s="58">
        <v>100</v>
      </c>
    </row>
    <row r="428" spans="1:3" x14ac:dyDescent="0.15">
      <c r="A428" s="48">
        <v>41657</v>
      </c>
      <c r="B428" s="57" t="s">
        <v>239</v>
      </c>
      <c r="C428" s="58">
        <v>100</v>
      </c>
    </row>
    <row r="429" spans="1:3" x14ac:dyDescent="0.15">
      <c r="A429" s="48">
        <v>41657</v>
      </c>
      <c r="B429" s="57" t="s">
        <v>240</v>
      </c>
      <c r="C429" s="58">
        <v>100</v>
      </c>
    </row>
    <row r="430" spans="1:3" x14ac:dyDescent="0.15">
      <c r="A430" s="48">
        <v>41657</v>
      </c>
      <c r="B430" s="57" t="s">
        <v>241</v>
      </c>
      <c r="C430" s="58">
        <v>100</v>
      </c>
    </row>
    <row r="431" spans="1:3" x14ac:dyDescent="0.15">
      <c r="A431" s="48">
        <v>41657</v>
      </c>
      <c r="B431" s="57" t="s">
        <v>242</v>
      </c>
      <c r="C431" s="58">
        <v>100</v>
      </c>
    </row>
    <row r="432" spans="1:3" x14ac:dyDescent="0.15">
      <c r="A432" s="48">
        <v>41657</v>
      </c>
      <c r="B432" s="57" t="s">
        <v>243</v>
      </c>
      <c r="C432" s="58">
        <v>100</v>
      </c>
    </row>
    <row r="433" spans="1:3" x14ac:dyDescent="0.15">
      <c r="A433" s="48">
        <v>41657</v>
      </c>
      <c r="B433" s="57" t="s">
        <v>244</v>
      </c>
      <c r="C433" s="58">
        <v>100</v>
      </c>
    </row>
    <row r="434" spans="1:3" x14ac:dyDescent="0.15">
      <c r="A434" s="48">
        <v>41657</v>
      </c>
      <c r="B434" s="57" t="s">
        <v>245</v>
      </c>
      <c r="C434" s="58">
        <v>100</v>
      </c>
    </row>
    <row r="435" spans="1:3" x14ac:dyDescent="0.15">
      <c r="A435" s="48">
        <v>41657</v>
      </c>
      <c r="B435" s="57" t="s">
        <v>246</v>
      </c>
      <c r="C435" s="58">
        <v>100</v>
      </c>
    </row>
    <row r="436" spans="1:3" x14ac:dyDescent="0.15">
      <c r="A436" s="48">
        <v>41657</v>
      </c>
      <c r="B436" s="57" t="s">
        <v>247</v>
      </c>
      <c r="C436" s="58">
        <v>100</v>
      </c>
    </row>
    <row r="437" spans="1:3" x14ac:dyDescent="0.15">
      <c r="A437" s="48">
        <v>41657</v>
      </c>
      <c r="B437" s="57" t="s">
        <v>248</v>
      </c>
      <c r="C437" s="58">
        <v>100</v>
      </c>
    </row>
    <row r="438" spans="1:3" x14ac:dyDescent="0.15">
      <c r="A438" s="48">
        <v>41658</v>
      </c>
      <c r="B438" s="57" t="s">
        <v>225</v>
      </c>
      <c r="C438" s="58">
        <v>100</v>
      </c>
    </row>
    <row r="439" spans="1:3" x14ac:dyDescent="0.15">
      <c r="A439" s="48">
        <v>41658</v>
      </c>
      <c r="B439" s="57" t="s">
        <v>226</v>
      </c>
      <c r="C439" s="58">
        <v>100</v>
      </c>
    </row>
    <row r="440" spans="1:3" x14ac:dyDescent="0.15">
      <c r="A440" s="48">
        <v>41658</v>
      </c>
      <c r="B440" s="57" t="s">
        <v>227</v>
      </c>
      <c r="C440" s="58">
        <v>100</v>
      </c>
    </row>
    <row r="441" spans="1:3" x14ac:dyDescent="0.15">
      <c r="A441" s="48">
        <v>41658</v>
      </c>
      <c r="B441" s="57" t="s">
        <v>228</v>
      </c>
      <c r="C441" s="58">
        <v>100</v>
      </c>
    </row>
    <row r="442" spans="1:3" x14ac:dyDescent="0.15">
      <c r="A442" s="48">
        <v>41658</v>
      </c>
      <c r="B442" s="57" t="s">
        <v>229</v>
      </c>
      <c r="C442" s="58">
        <v>100</v>
      </c>
    </row>
    <row r="443" spans="1:3" x14ac:dyDescent="0.15">
      <c r="A443" s="48">
        <v>41658</v>
      </c>
      <c r="B443" s="57" t="s">
        <v>230</v>
      </c>
      <c r="C443" s="58">
        <v>100</v>
      </c>
    </row>
    <row r="444" spans="1:3" x14ac:dyDescent="0.15">
      <c r="A444" s="48">
        <v>41658</v>
      </c>
      <c r="B444" s="57" t="s">
        <v>231</v>
      </c>
      <c r="C444" s="58">
        <v>100</v>
      </c>
    </row>
    <row r="445" spans="1:3" x14ac:dyDescent="0.15">
      <c r="A445" s="48">
        <v>41658</v>
      </c>
      <c r="B445" s="57" t="s">
        <v>232</v>
      </c>
      <c r="C445" s="58">
        <v>100</v>
      </c>
    </row>
    <row r="446" spans="1:3" x14ac:dyDescent="0.15">
      <c r="A446" s="48">
        <v>41658</v>
      </c>
      <c r="B446" s="57" t="s">
        <v>233</v>
      </c>
      <c r="C446" s="58">
        <v>100</v>
      </c>
    </row>
    <row r="447" spans="1:3" x14ac:dyDescent="0.15">
      <c r="A447" s="48">
        <v>41658</v>
      </c>
      <c r="B447" s="57" t="s">
        <v>234</v>
      </c>
      <c r="C447" s="58">
        <v>100</v>
      </c>
    </row>
    <row r="448" spans="1:3" x14ac:dyDescent="0.15">
      <c r="A448" s="48">
        <v>41658</v>
      </c>
      <c r="B448" s="57" t="s">
        <v>235</v>
      </c>
      <c r="C448" s="58">
        <v>100</v>
      </c>
    </row>
    <row r="449" spans="1:3" x14ac:dyDescent="0.15">
      <c r="A449" s="48">
        <v>41658</v>
      </c>
      <c r="B449" s="57" t="s">
        <v>236</v>
      </c>
      <c r="C449" s="58">
        <v>100</v>
      </c>
    </row>
    <row r="450" spans="1:3" x14ac:dyDescent="0.15">
      <c r="A450" s="48">
        <v>41658</v>
      </c>
      <c r="B450" s="57" t="s">
        <v>237</v>
      </c>
      <c r="C450" s="58">
        <v>100</v>
      </c>
    </row>
    <row r="451" spans="1:3" x14ac:dyDescent="0.15">
      <c r="A451" s="48">
        <v>41658</v>
      </c>
      <c r="B451" s="57" t="s">
        <v>238</v>
      </c>
      <c r="C451" s="58">
        <v>100</v>
      </c>
    </row>
    <row r="452" spans="1:3" x14ac:dyDescent="0.15">
      <c r="A452" s="48">
        <v>41658</v>
      </c>
      <c r="B452" s="57" t="s">
        <v>239</v>
      </c>
      <c r="C452" s="58">
        <v>100</v>
      </c>
    </row>
    <row r="453" spans="1:3" x14ac:dyDescent="0.15">
      <c r="A453" s="48">
        <v>41658</v>
      </c>
      <c r="B453" s="57" t="s">
        <v>240</v>
      </c>
      <c r="C453" s="58">
        <v>100</v>
      </c>
    </row>
    <row r="454" spans="1:3" x14ac:dyDescent="0.15">
      <c r="A454" s="48">
        <v>41658</v>
      </c>
      <c r="B454" s="57" t="s">
        <v>241</v>
      </c>
      <c r="C454" s="58">
        <v>100</v>
      </c>
    </row>
    <row r="455" spans="1:3" x14ac:dyDescent="0.15">
      <c r="A455" s="48">
        <v>41658</v>
      </c>
      <c r="B455" s="57" t="s">
        <v>242</v>
      </c>
      <c r="C455" s="58">
        <v>100</v>
      </c>
    </row>
    <row r="456" spans="1:3" x14ac:dyDescent="0.15">
      <c r="A456" s="48">
        <v>41658</v>
      </c>
      <c r="B456" s="57" t="s">
        <v>243</v>
      </c>
      <c r="C456" s="58">
        <v>100</v>
      </c>
    </row>
    <row r="457" spans="1:3" x14ac:dyDescent="0.15">
      <c r="A457" s="48">
        <v>41658</v>
      </c>
      <c r="B457" s="57" t="s">
        <v>244</v>
      </c>
      <c r="C457" s="58">
        <v>100</v>
      </c>
    </row>
    <row r="458" spans="1:3" x14ac:dyDescent="0.15">
      <c r="A458" s="48">
        <v>41658</v>
      </c>
      <c r="B458" s="57" t="s">
        <v>245</v>
      </c>
      <c r="C458" s="58">
        <v>100</v>
      </c>
    </row>
    <row r="459" spans="1:3" x14ac:dyDescent="0.15">
      <c r="A459" s="48">
        <v>41658</v>
      </c>
      <c r="B459" s="57" t="s">
        <v>246</v>
      </c>
      <c r="C459" s="58">
        <v>100</v>
      </c>
    </row>
    <row r="460" spans="1:3" x14ac:dyDescent="0.15">
      <c r="A460" s="48">
        <v>41658</v>
      </c>
      <c r="B460" s="57" t="s">
        <v>247</v>
      </c>
      <c r="C460" s="58">
        <v>100</v>
      </c>
    </row>
    <row r="461" spans="1:3" x14ac:dyDescent="0.15">
      <c r="A461" s="48">
        <v>41658</v>
      </c>
      <c r="B461" s="57" t="s">
        <v>248</v>
      </c>
      <c r="C461" s="58">
        <v>100</v>
      </c>
    </row>
    <row r="462" spans="1:3" x14ac:dyDescent="0.15">
      <c r="A462" s="48">
        <v>41659</v>
      </c>
      <c r="B462" s="57" t="s">
        <v>225</v>
      </c>
      <c r="C462" s="58">
        <v>100</v>
      </c>
    </row>
    <row r="463" spans="1:3" x14ac:dyDescent="0.15">
      <c r="A463" s="48">
        <v>41659</v>
      </c>
      <c r="B463" s="57" t="s">
        <v>226</v>
      </c>
      <c r="C463" s="58">
        <v>100</v>
      </c>
    </row>
    <row r="464" spans="1:3" x14ac:dyDescent="0.15">
      <c r="A464" s="48">
        <v>41659</v>
      </c>
      <c r="B464" s="57" t="s">
        <v>227</v>
      </c>
      <c r="C464" s="58">
        <v>100</v>
      </c>
    </row>
    <row r="465" spans="1:3" x14ac:dyDescent="0.15">
      <c r="A465" s="48">
        <v>41659</v>
      </c>
      <c r="B465" s="57" t="s">
        <v>228</v>
      </c>
      <c r="C465" s="58">
        <v>100</v>
      </c>
    </row>
    <row r="466" spans="1:3" x14ac:dyDescent="0.15">
      <c r="A466" s="48">
        <v>41659</v>
      </c>
      <c r="B466" s="57" t="s">
        <v>229</v>
      </c>
      <c r="C466" s="58">
        <v>100</v>
      </c>
    </row>
    <row r="467" spans="1:3" x14ac:dyDescent="0.15">
      <c r="A467" s="48">
        <v>41659</v>
      </c>
      <c r="B467" s="57" t="s">
        <v>230</v>
      </c>
      <c r="C467" s="58">
        <v>100</v>
      </c>
    </row>
    <row r="468" spans="1:3" x14ac:dyDescent="0.15">
      <c r="A468" s="48">
        <v>41659</v>
      </c>
      <c r="B468" s="57" t="s">
        <v>231</v>
      </c>
      <c r="C468" s="58">
        <v>100</v>
      </c>
    </row>
    <row r="469" spans="1:3" x14ac:dyDescent="0.15">
      <c r="A469" s="48">
        <v>41659</v>
      </c>
      <c r="B469" s="57" t="s">
        <v>232</v>
      </c>
      <c r="C469" s="58">
        <v>100</v>
      </c>
    </row>
    <row r="470" spans="1:3" x14ac:dyDescent="0.15">
      <c r="A470" s="48">
        <v>41659</v>
      </c>
      <c r="B470" s="57" t="s">
        <v>233</v>
      </c>
      <c r="C470" s="58">
        <v>100</v>
      </c>
    </row>
    <row r="471" spans="1:3" x14ac:dyDescent="0.15">
      <c r="A471" s="48">
        <v>41659</v>
      </c>
      <c r="B471" s="57" t="s">
        <v>234</v>
      </c>
      <c r="C471" s="58">
        <v>100</v>
      </c>
    </row>
    <row r="472" spans="1:3" x14ac:dyDescent="0.15">
      <c r="A472" s="48">
        <v>41659</v>
      </c>
      <c r="B472" s="57" t="s">
        <v>235</v>
      </c>
      <c r="C472" s="58">
        <v>100</v>
      </c>
    </row>
    <row r="473" spans="1:3" x14ac:dyDescent="0.15">
      <c r="A473" s="48">
        <v>41659</v>
      </c>
      <c r="B473" s="57" t="s">
        <v>236</v>
      </c>
      <c r="C473" s="58">
        <v>100</v>
      </c>
    </row>
    <row r="474" spans="1:3" x14ac:dyDescent="0.15">
      <c r="A474" s="48">
        <v>41659</v>
      </c>
      <c r="B474" s="57" t="s">
        <v>237</v>
      </c>
      <c r="C474" s="58">
        <v>100</v>
      </c>
    </row>
    <row r="475" spans="1:3" x14ac:dyDescent="0.15">
      <c r="A475" s="48">
        <v>41659</v>
      </c>
      <c r="B475" s="57" t="s">
        <v>238</v>
      </c>
      <c r="C475" s="58">
        <v>100</v>
      </c>
    </row>
    <row r="476" spans="1:3" x14ac:dyDescent="0.15">
      <c r="A476" s="48">
        <v>41659</v>
      </c>
      <c r="B476" s="57" t="s">
        <v>239</v>
      </c>
      <c r="C476" s="58">
        <v>100</v>
      </c>
    </row>
    <row r="477" spans="1:3" x14ac:dyDescent="0.15">
      <c r="A477" s="48">
        <v>41659</v>
      </c>
      <c r="B477" s="57" t="s">
        <v>240</v>
      </c>
      <c r="C477" s="58">
        <v>100</v>
      </c>
    </row>
    <row r="478" spans="1:3" x14ac:dyDescent="0.15">
      <c r="A478" s="48">
        <v>41659</v>
      </c>
      <c r="B478" s="57" t="s">
        <v>241</v>
      </c>
      <c r="C478" s="58">
        <v>100</v>
      </c>
    </row>
    <row r="479" spans="1:3" x14ac:dyDescent="0.15">
      <c r="A479" s="48">
        <v>41659</v>
      </c>
      <c r="B479" s="57" t="s">
        <v>242</v>
      </c>
      <c r="C479" s="58">
        <v>100</v>
      </c>
    </row>
    <row r="480" spans="1:3" x14ac:dyDescent="0.15">
      <c r="A480" s="48">
        <v>41659</v>
      </c>
      <c r="B480" s="57" t="s">
        <v>243</v>
      </c>
      <c r="C480" s="58">
        <v>100</v>
      </c>
    </row>
    <row r="481" spans="1:3" x14ac:dyDescent="0.15">
      <c r="A481" s="48">
        <v>41659</v>
      </c>
      <c r="B481" s="57" t="s">
        <v>244</v>
      </c>
      <c r="C481" s="58">
        <v>100</v>
      </c>
    </row>
    <row r="482" spans="1:3" x14ac:dyDescent="0.15">
      <c r="A482" s="48">
        <v>41659</v>
      </c>
      <c r="B482" s="57" t="s">
        <v>245</v>
      </c>
      <c r="C482" s="58">
        <v>100</v>
      </c>
    </row>
    <row r="483" spans="1:3" x14ac:dyDescent="0.15">
      <c r="A483" s="48">
        <v>41659</v>
      </c>
      <c r="B483" s="57" t="s">
        <v>246</v>
      </c>
      <c r="C483" s="58">
        <v>100</v>
      </c>
    </row>
    <row r="484" spans="1:3" x14ac:dyDescent="0.15">
      <c r="A484" s="48">
        <v>41659</v>
      </c>
      <c r="B484" s="57" t="s">
        <v>247</v>
      </c>
      <c r="C484" s="58">
        <v>100</v>
      </c>
    </row>
    <row r="485" spans="1:3" x14ac:dyDescent="0.15">
      <c r="A485" s="48">
        <v>41659</v>
      </c>
      <c r="B485" s="57" t="s">
        <v>248</v>
      </c>
      <c r="C485" s="58">
        <v>100</v>
      </c>
    </row>
    <row r="486" spans="1:3" x14ac:dyDescent="0.15">
      <c r="A486" s="48">
        <v>41660</v>
      </c>
      <c r="B486" s="57" t="s">
        <v>225</v>
      </c>
      <c r="C486" s="58">
        <v>100</v>
      </c>
    </row>
    <row r="487" spans="1:3" x14ac:dyDescent="0.15">
      <c r="A487" s="48">
        <v>41660</v>
      </c>
      <c r="B487" s="57" t="s">
        <v>226</v>
      </c>
      <c r="C487" s="58">
        <v>100</v>
      </c>
    </row>
    <row r="488" spans="1:3" x14ac:dyDescent="0.15">
      <c r="A488" s="48">
        <v>41660</v>
      </c>
      <c r="B488" s="57" t="s">
        <v>227</v>
      </c>
      <c r="C488" s="58">
        <v>100</v>
      </c>
    </row>
    <row r="489" spans="1:3" x14ac:dyDescent="0.15">
      <c r="A489" s="48">
        <v>41660</v>
      </c>
      <c r="B489" s="57" t="s">
        <v>228</v>
      </c>
      <c r="C489" s="58">
        <v>100</v>
      </c>
    </row>
    <row r="490" spans="1:3" x14ac:dyDescent="0.15">
      <c r="A490" s="48">
        <v>41660</v>
      </c>
      <c r="B490" s="57" t="s">
        <v>229</v>
      </c>
      <c r="C490" s="58">
        <v>100</v>
      </c>
    </row>
    <row r="491" spans="1:3" x14ac:dyDescent="0.15">
      <c r="A491" s="48">
        <v>41660</v>
      </c>
      <c r="B491" s="57" t="s">
        <v>230</v>
      </c>
      <c r="C491" s="58">
        <v>100</v>
      </c>
    </row>
    <row r="492" spans="1:3" x14ac:dyDescent="0.15">
      <c r="A492" s="48">
        <v>41660</v>
      </c>
      <c r="B492" s="57" t="s">
        <v>231</v>
      </c>
      <c r="C492" s="58">
        <v>100</v>
      </c>
    </row>
    <row r="493" spans="1:3" x14ac:dyDescent="0.15">
      <c r="A493" s="48">
        <v>41660</v>
      </c>
      <c r="B493" s="57" t="s">
        <v>232</v>
      </c>
      <c r="C493" s="58">
        <v>100</v>
      </c>
    </row>
    <row r="494" spans="1:3" x14ac:dyDescent="0.15">
      <c r="A494" s="48">
        <v>41660</v>
      </c>
      <c r="B494" s="57" t="s">
        <v>233</v>
      </c>
      <c r="C494" s="58">
        <v>100</v>
      </c>
    </row>
    <row r="495" spans="1:3" x14ac:dyDescent="0.15">
      <c r="A495" s="48">
        <v>41660</v>
      </c>
      <c r="B495" s="57" t="s">
        <v>234</v>
      </c>
      <c r="C495" s="58">
        <v>100</v>
      </c>
    </row>
    <row r="496" spans="1:3" x14ac:dyDescent="0.15">
      <c r="A496" s="48">
        <v>41660</v>
      </c>
      <c r="B496" s="57" t="s">
        <v>235</v>
      </c>
      <c r="C496" s="58">
        <v>100</v>
      </c>
    </row>
    <row r="497" spans="1:3" x14ac:dyDescent="0.15">
      <c r="A497" s="48">
        <v>41660</v>
      </c>
      <c r="B497" s="57" t="s">
        <v>236</v>
      </c>
      <c r="C497" s="58">
        <v>100</v>
      </c>
    </row>
    <row r="498" spans="1:3" x14ac:dyDescent="0.15">
      <c r="A498" s="48">
        <v>41660</v>
      </c>
      <c r="B498" s="57" t="s">
        <v>237</v>
      </c>
      <c r="C498" s="58">
        <v>100</v>
      </c>
    </row>
    <row r="499" spans="1:3" x14ac:dyDescent="0.15">
      <c r="A499" s="48">
        <v>41660</v>
      </c>
      <c r="B499" s="57" t="s">
        <v>238</v>
      </c>
      <c r="C499" s="58">
        <v>100</v>
      </c>
    </row>
    <row r="500" spans="1:3" x14ac:dyDescent="0.15">
      <c r="A500" s="48">
        <v>41660</v>
      </c>
      <c r="B500" s="57" t="s">
        <v>239</v>
      </c>
      <c r="C500" s="58">
        <v>100</v>
      </c>
    </row>
    <row r="501" spans="1:3" x14ac:dyDescent="0.15">
      <c r="A501" s="48">
        <v>41660</v>
      </c>
      <c r="B501" s="57" t="s">
        <v>240</v>
      </c>
      <c r="C501" s="58">
        <v>100</v>
      </c>
    </row>
    <row r="502" spans="1:3" x14ac:dyDescent="0.15">
      <c r="A502" s="48">
        <v>41660</v>
      </c>
      <c r="B502" s="57" t="s">
        <v>241</v>
      </c>
      <c r="C502" s="58">
        <v>100</v>
      </c>
    </row>
    <row r="503" spans="1:3" x14ac:dyDescent="0.15">
      <c r="A503" s="48">
        <v>41660</v>
      </c>
      <c r="B503" s="57" t="s">
        <v>242</v>
      </c>
      <c r="C503" s="58">
        <v>100</v>
      </c>
    </row>
    <row r="504" spans="1:3" x14ac:dyDescent="0.15">
      <c r="A504" s="48">
        <v>41660</v>
      </c>
      <c r="B504" s="57" t="s">
        <v>243</v>
      </c>
      <c r="C504" s="58">
        <v>100</v>
      </c>
    </row>
    <row r="505" spans="1:3" x14ac:dyDescent="0.15">
      <c r="A505" s="48">
        <v>41660</v>
      </c>
      <c r="B505" s="57" t="s">
        <v>244</v>
      </c>
      <c r="C505" s="58">
        <v>100</v>
      </c>
    </row>
    <row r="506" spans="1:3" x14ac:dyDescent="0.15">
      <c r="A506" s="48">
        <v>41660</v>
      </c>
      <c r="B506" s="57" t="s">
        <v>245</v>
      </c>
      <c r="C506" s="58">
        <v>100</v>
      </c>
    </row>
    <row r="507" spans="1:3" x14ac:dyDescent="0.15">
      <c r="A507" s="48">
        <v>41660</v>
      </c>
      <c r="B507" s="57" t="s">
        <v>246</v>
      </c>
      <c r="C507" s="58">
        <v>100</v>
      </c>
    </row>
    <row r="508" spans="1:3" x14ac:dyDescent="0.15">
      <c r="A508" s="48">
        <v>41660</v>
      </c>
      <c r="B508" s="57" t="s">
        <v>247</v>
      </c>
      <c r="C508" s="58">
        <v>100</v>
      </c>
    </row>
    <row r="509" spans="1:3" x14ac:dyDescent="0.15">
      <c r="A509" s="48">
        <v>41660</v>
      </c>
      <c r="B509" s="57" t="s">
        <v>248</v>
      </c>
      <c r="C509" s="58">
        <v>100</v>
      </c>
    </row>
    <row r="510" spans="1:3" x14ac:dyDescent="0.15">
      <c r="A510" s="48">
        <v>41661</v>
      </c>
      <c r="B510" s="57" t="s">
        <v>225</v>
      </c>
      <c r="C510" s="58">
        <v>100</v>
      </c>
    </row>
    <row r="511" spans="1:3" x14ac:dyDescent="0.15">
      <c r="A511" s="48">
        <v>41661</v>
      </c>
      <c r="B511" s="57" t="s">
        <v>226</v>
      </c>
      <c r="C511" s="58">
        <v>100</v>
      </c>
    </row>
    <row r="512" spans="1:3" x14ac:dyDescent="0.15">
      <c r="A512" s="48">
        <v>41661</v>
      </c>
      <c r="B512" s="57" t="s">
        <v>227</v>
      </c>
      <c r="C512" s="58">
        <v>100</v>
      </c>
    </row>
    <row r="513" spans="1:3" x14ac:dyDescent="0.15">
      <c r="A513" s="48">
        <v>41661</v>
      </c>
      <c r="B513" s="57" t="s">
        <v>228</v>
      </c>
      <c r="C513" s="58">
        <v>100</v>
      </c>
    </row>
    <row r="514" spans="1:3" x14ac:dyDescent="0.15">
      <c r="A514" s="48">
        <v>41661</v>
      </c>
      <c r="B514" s="57" t="s">
        <v>229</v>
      </c>
      <c r="C514" s="58">
        <v>100</v>
      </c>
    </row>
    <row r="515" spans="1:3" x14ac:dyDescent="0.15">
      <c r="A515" s="48">
        <v>41661</v>
      </c>
      <c r="B515" s="57" t="s">
        <v>230</v>
      </c>
      <c r="C515" s="58">
        <v>100</v>
      </c>
    </row>
    <row r="516" spans="1:3" x14ac:dyDescent="0.15">
      <c r="A516" s="48">
        <v>41661</v>
      </c>
      <c r="B516" s="57" t="s">
        <v>231</v>
      </c>
      <c r="C516" s="58">
        <v>100</v>
      </c>
    </row>
    <row r="517" spans="1:3" x14ac:dyDescent="0.15">
      <c r="A517" s="48">
        <v>41661</v>
      </c>
      <c r="B517" s="57" t="s">
        <v>232</v>
      </c>
      <c r="C517" s="58">
        <v>100</v>
      </c>
    </row>
    <row r="518" spans="1:3" x14ac:dyDescent="0.15">
      <c r="A518" s="48">
        <v>41661</v>
      </c>
      <c r="B518" s="57" t="s">
        <v>233</v>
      </c>
      <c r="C518" s="58">
        <v>100</v>
      </c>
    </row>
    <row r="519" spans="1:3" x14ac:dyDescent="0.15">
      <c r="A519" s="48">
        <v>41661</v>
      </c>
      <c r="B519" s="57" t="s">
        <v>234</v>
      </c>
      <c r="C519" s="58">
        <v>100</v>
      </c>
    </row>
    <row r="520" spans="1:3" x14ac:dyDescent="0.15">
      <c r="A520" s="48">
        <v>41661</v>
      </c>
      <c r="B520" s="57" t="s">
        <v>235</v>
      </c>
      <c r="C520" s="58">
        <v>100</v>
      </c>
    </row>
    <row r="521" spans="1:3" x14ac:dyDescent="0.15">
      <c r="A521" s="48">
        <v>41661</v>
      </c>
      <c r="B521" s="57" t="s">
        <v>236</v>
      </c>
      <c r="C521" s="58">
        <v>100</v>
      </c>
    </row>
    <row r="522" spans="1:3" x14ac:dyDescent="0.15">
      <c r="A522" s="48">
        <v>41661</v>
      </c>
      <c r="B522" s="57" t="s">
        <v>237</v>
      </c>
      <c r="C522" s="58">
        <v>100</v>
      </c>
    </row>
    <row r="523" spans="1:3" x14ac:dyDescent="0.15">
      <c r="A523" s="48">
        <v>41661</v>
      </c>
      <c r="B523" s="57" t="s">
        <v>238</v>
      </c>
      <c r="C523" s="58">
        <v>100</v>
      </c>
    </row>
    <row r="524" spans="1:3" x14ac:dyDescent="0.15">
      <c r="A524" s="48">
        <v>41661</v>
      </c>
      <c r="B524" s="57" t="s">
        <v>239</v>
      </c>
      <c r="C524" s="58">
        <v>100</v>
      </c>
    </row>
    <row r="525" spans="1:3" x14ac:dyDescent="0.15">
      <c r="A525" s="48">
        <v>41661</v>
      </c>
      <c r="B525" s="57" t="s">
        <v>240</v>
      </c>
      <c r="C525" s="58">
        <v>100</v>
      </c>
    </row>
    <row r="526" spans="1:3" x14ac:dyDescent="0.15">
      <c r="A526" s="48">
        <v>41661</v>
      </c>
      <c r="B526" s="57" t="s">
        <v>241</v>
      </c>
      <c r="C526" s="58">
        <v>100</v>
      </c>
    </row>
    <row r="527" spans="1:3" x14ac:dyDescent="0.15">
      <c r="A527" s="48">
        <v>41661</v>
      </c>
      <c r="B527" s="57" t="s">
        <v>242</v>
      </c>
      <c r="C527" s="58">
        <v>100</v>
      </c>
    </row>
    <row r="528" spans="1:3" x14ac:dyDescent="0.15">
      <c r="A528" s="48">
        <v>41661</v>
      </c>
      <c r="B528" s="57" t="s">
        <v>243</v>
      </c>
      <c r="C528" s="58">
        <v>100</v>
      </c>
    </row>
    <row r="529" spans="1:3" x14ac:dyDescent="0.15">
      <c r="A529" s="48">
        <v>41661</v>
      </c>
      <c r="B529" s="57" t="s">
        <v>244</v>
      </c>
      <c r="C529" s="58">
        <v>100</v>
      </c>
    </row>
    <row r="530" spans="1:3" x14ac:dyDescent="0.15">
      <c r="A530" s="48">
        <v>41661</v>
      </c>
      <c r="B530" s="57" t="s">
        <v>245</v>
      </c>
      <c r="C530" s="58">
        <v>100</v>
      </c>
    </row>
    <row r="531" spans="1:3" x14ac:dyDescent="0.15">
      <c r="A531" s="48">
        <v>41661</v>
      </c>
      <c r="B531" s="57" t="s">
        <v>246</v>
      </c>
      <c r="C531" s="58">
        <v>100</v>
      </c>
    </row>
    <row r="532" spans="1:3" x14ac:dyDescent="0.15">
      <c r="A532" s="48">
        <v>41661</v>
      </c>
      <c r="B532" s="57" t="s">
        <v>247</v>
      </c>
      <c r="C532" s="58">
        <v>100</v>
      </c>
    </row>
    <row r="533" spans="1:3" x14ac:dyDescent="0.15">
      <c r="A533" s="48">
        <v>41661</v>
      </c>
      <c r="B533" s="57" t="s">
        <v>248</v>
      </c>
      <c r="C533" s="58">
        <v>100</v>
      </c>
    </row>
    <row r="534" spans="1:3" x14ac:dyDescent="0.15">
      <c r="A534" s="48">
        <v>41662</v>
      </c>
      <c r="B534" s="57" t="s">
        <v>225</v>
      </c>
      <c r="C534" s="58">
        <v>100</v>
      </c>
    </row>
    <row r="535" spans="1:3" x14ac:dyDescent="0.15">
      <c r="A535" s="48">
        <v>41662</v>
      </c>
      <c r="B535" s="57" t="s">
        <v>226</v>
      </c>
      <c r="C535" s="58">
        <v>100</v>
      </c>
    </row>
    <row r="536" spans="1:3" x14ac:dyDescent="0.15">
      <c r="A536" s="48">
        <v>41662</v>
      </c>
      <c r="B536" s="57" t="s">
        <v>227</v>
      </c>
      <c r="C536" s="58">
        <v>100</v>
      </c>
    </row>
    <row r="537" spans="1:3" x14ac:dyDescent="0.15">
      <c r="A537" s="48">
        <v>41662</v>
      </c>
      <c r="B537" s="57" t="s">
        <v>228</v>
      </c>
      <c r="C537" s="58">
        <v>100</v>
      </c>
    </row>
    <row r="538" spans="1:3" x14ac:dyDescent="0.15">
      <c r="A538" s="48">
        <v>41662</v>
      </c>
      <c r="B538" s="57" t="s">
        <v>229</v>
      </c>
      <c r="C538" s="58">
        <v>100</v>
      </c>
    </row>
    <row r="539" spans="1:3" x14ac:dyDescent="0.15">
      <c r="A539" s="48">
        <v>41662</v>
      </c>
      <c r="B539" s="57" t="s">
        <v>230</v>
      </c>
      <c r="C539" s="58">
        <v>100</v>
      </c>
    </row>
    <row r="540" spans="1:3" x14ac:dyDescent="0.15">
      <c r="A540" s="48">
        <v>41662</v>
      </c>
      <c r="B540" s="57" t="s">
        <v>231</v>
      </c>
      <c r="C540" s="58">
        <v>100</v>
      </c>
    </row>
    <row r="541" spans="1:3" x14ac:dyDescent="0.15">
      <c r="A541" s="48">
        <v>41662</v>
      </c>
      <c r="B541" s="57" t="s">
        <v>232</v>
      </c>
      <c r="C541" s="58">
        <v>100</v>
      </c>
    </row>
    <row r="542" spans="1:3" x14ac:dyDescent="0.15">
      <c r="A542" s="48">
        <v>41662</v>
      </c>
      <c r="B542" s="57" t="s">
        <v>233</v>
      </c>
      <c r="C542" s="58">
        <v>100</v>
      </c>
    </row>
    <row r="543" spans="1:3" x14ac:dyDescent="0.15">
      <c r="A543" s="48">
        <v>41662</v>
      </c>
      <c r="B543" s="57" t="s">
        <v>234</v>
      </c>
      <c r="C543" s="58">
        <v>100</v>
      </c>
    </row>
    <row r="544" spans="1:3" x14ac:dyDescent="0.15">
      <c r="A544" s="48">
        <v>41662</v>
      </c>
      <c r="B544" s="57" t="s">
        <v>235</v>
      </c>
      <c r="C544" s="58">
        <v>100</v>
      </c>
    </row>
    <row r="545" spans="1:3" x14ac:dyDescent="0.15">
      <c r="A545" s="48">
        <v>41662</v>
      </c>
      <c r="B545" s="57" t="s">
        <v>236</v>
      </c>
      <c r="C545" s="58">
        <v>100</v>
      </c>
    </row>
    <row r="546" spans="1:3" x14ac:dyDescent="0.15">
      <c r="A546" s="48">
        <v>41662</v>
      </c>
      <c r="B546" s="57" t="s">
        <v>237</v>
      </c>
      <c r="C546" s="58">
        <v>100</v>
      </c>
    </row>
    <row r="547" spans="1:3" x14ac:dyDescent="0.15">
      <c r="A547" s="48">
        <v>41662</v>
      </c>
      <c r="B547" s="57" t="s">
        <v>238</v>
      </c>
      <c r="C547" s="58">
        <v>100</v>
      </c>
    </row>
    <row r="548" spans="1:3" x14ac:dyDescent="0.15">
      <c r="A548" s="48">
        <v>41662</v>
      </c>
      <c r="B548" s="57" t="s">
        <v>239</v>
      </c>
      <c r="C548" s="58">
        <v>100</v>
      </c>
    </row>
    <row r="549" spans="1:3" x14ac:dyDescent="0.15">
      <c r="A549" s="48">
        <v>41662</v>
      </c>
      <c r="B549" s="57" t="s">
        <v>240</v>
      </c>
      <c r="C549" s="58">
        <v>100</v>
      </c>
    </row>
    <row r="550" spans="1:3" x14ac:dyDescent="0.15">
      <c r="A550" s="48">
        <v>41662</v>
      </c>
      <c r="B550" s="57" t="s">
        <v>241</v>
      </c>
      <c r="C550" s="58">
        <v>100</v>
      </c>
    </row>
    <row r="551" spans="1:3" x14ac:dyDescent="0.15">
      <c r="A551" s="48">
        <v>41662</v>
      </c>
      <c r="B551" s="57" t="s">
        <v>242</v>
      </c>
      <c r="C551" s="58">
        <v>100</v>
      </c>
    </row>
    <row r="552" spans="1:3" x14ac:dyDescent="0.15">
      <c r="A552" s="48">
        <v>41662</v>
      </c>
      <c r="B552" s="57" t="s">
        <v>243</v>
      </c>
      <c r="C552" s="58">
        <v>100</v>
      </c>
    </row>
    <row r="553" spans="1:3" x14ac:dyDescent="0.15">
      <c r="A553" s="48">
        <v>41662</v>
      </c>
      <c r="B553" s="57" t="s">
        <v>244</v>
      </c>
      <c r="C553" s="58">
        <v>100</v>
      </c>
    </row>
    <row r="554" spans="1:3" x14ac:dyDescent="0.15">
      <c r="A554" s="48">
        <v>41662</v>
      </c>
      <c r="B554" s="57" t="s">
        <v>245</v>
      </c>
      <c r="C554" s="58">
        <v>100</v>
      </c>
    </row>
    <row r="555" spans="1:3" x14ac:dyDescent="0.15">
      <c r="A555" s="48">
        <v>41662</v>
      </c>
      <c r="B555" s="57" t="s">
        <v>246</v>
      </c>
      <c r="C555" s="58">
        <v>100</v>
      </c>
    </row>
    <row r="556" spans="1:3" x14ac:dyDescent="0.15">
      <c r="A556" s="48">
        <v>41662</v>
      </c>
      <c r="B556" s="57" t="s">
        <v>247</v>
      </c>
      <c r="C556" s="58">
        <v>100</v>
      </c>
    </row>
    <row r="557" spans="1:3" x14ac:dyDescent="0.15">
      <c r="A557" s="48">
        <v>41662</v>
      </c>
      <c r="B557" s="57" t="s">
        <v>248</v>
      </c>
      <c r="C557" s="58">
        <v>100</v>
      </c>
    </row>
    <row r="558" spans="1:3" x14ac:dyDescent="0.15">
      <c r="A558" s="48">
        <v>41663</v>
      </c>
      <c r="B558" s="57" t="s">
        <v>225</v>
      </c>
      <c r="C558" s="58">
        <v>100</v>
      </c>
    </row>
    <row r="559" spans="1:3" x14ac:dyDescent="0.15">
      <c r="A559" s="48">
        <v>41663</v>
      </c>
      <c r="B559" s="57" t="s">
        <v>226</v>
      </c>
      <c r="C559" s="58">
        <v>100</v>
      </c>
    </row>
    <row r="560" spans="1:3" x14ac:dyDescent="0.15">
      <c r="A560" s="48">
        <v>41663</v>
      </c>
      <c r="B560" s="57" t="s">
        <v>227</v>
      </c>
      <c r="C560" s="58">
        <v>100</v>
      </c>
    </row>
    <row r="561" spans="1:3" x14ac:dyDescent="0.15">
      <c r="A561" s="48">
        <v>41663</v>
      </c>
      <c r="B561" s="57" t="s">
        <v>228</v>
      </c>
      <c r="C561" s="58">
        <v>100</v>
      </c>
    </row>
    <row r="562" spans="1:3" x14ac:dyDescent="0.15">
      <c r="A562" s="48">
        <v>41663</v>
      </c>
      <c r="B562" s="57" t="s">
        <v>229</v>
      </c>
      <c r="C562" s="58">
        <v>100</v>
      </c>
    </row>
    <row r="563" spans="1:3" x14ac:dyDescent="0.15">
      <c r="A563" s="48">
        <v>41663</v>
      </c>
      <c r="B563" s="57" t="s">
        <v>230</v>
      </c>
      <c r="C563" s="58">
        <v>100</v>
      </c>
    </row>
    <row r="564" spans="1:3" x14ac:dyDescent="0.15">
      <c r="A564" s="48">
        <v>41663</v>
      </c>
      <c r="B564" s="57" t="s">
        <v>231</v>
      </c>
      <c r="C564" s="58">
        <v>100</v>
      </c>
    </row>
    <row r="565" spans="1:3" x14ac:dyDescent="0.15">
      <c r="A565" s="48">
        <v>41663</v>
      </c>
      <c r="B565" s="57" t="s">
        <v>232</v>
      </c>
      <c r="C565" s="58">
        <v>100</v>
      </c>
    </row>
    <row r="566" spans="1:3" x14ac:dyDescent="0.15">
      <c r="A566" s="48">
        <v>41663</v>
      </c>
      <c r="B566" s="57" t="s">
        <v>233</v>
      </c>
      <c r="C566" s="58">
        <v>100</v>
      </c>
    </row>
    <row r="567" spans="1:3" x14ac:dyDescent="0.15">
      <c r="A567" s="48">
        <v>41663</v>
      </c>
      <c r="B567" s="57" t="s">
        <v>234</v>
      </c>
      <c r="C567" s="58">
        <v>100</v>
      </c>
    </row>
    <row r="568" spans="1:3" x14ac:dyDescent="0.15">
      <c r="A568" s="48">
        <v>41663</v>
      </c>
      <c r="B568" s="57" t="s">
        <v>235</v>
      </c>
      <c r="C568" s="58">
        <v>100</v>
      </c>
    </row>
    <row r="569" spans="1:3" x14ac:dyDescent="0.15">
      <c r="A569" s="48">
        <v>41663</v>
      </c>
      <c r="B569" s="57" t="s">
        <v>236</v>
      </c>
      <c r="C569" s="58">
        <v>100</v>
      </c>
    </row>
    <row r="570" spans="1:3" x14ac:dyDescent="0.15">
      <c r="A570" s="48">
        <v>41663</v>
      </c>
      <c r="B570" s="57" t="s">
        <v>237</v>
      </c>
      <c r="C570" s="58">
        <v>100</v>
      </c>
    </row>
    <row r="571" spans="1:3" x14ac:dyDescent="0.15">
      <c r="A571" s="48">
        <v>41663</v>
      </c>
      <c r="B571" s="57" t="s">
        <v>238</v>
      </c>
      <c r="C571" s="58">
        <v>100</v>
      </c>
    </row>
    <row r="572" spans="1:3" x14ac:dyDescent="0.15">
      <c r="A572" s="48">
        <v>41663</v>
      </c>
      <c r="B572" s="57" t="s">
        <v>239</v>
      </c>
      <c r="C572" s="58">
        <v>100</v>
      </c>
    </row>
    <row r="573" spans="1:3" x14ac:dyDescent="0.15">
      <c r="A573" s="48">
        <v>41663</v>
      </c>
      <c r="B573" s="57" t="s">
        <v>240</v>
      </c>
      <c r="C573" s="58">
        <v>100</v>
      </c>
    </row>
    <row r="574" spans="1:3" x14ac:dyDescent="0.15">
      <c r="A574" s="48">
        <v>41663</v>
      </c>
      <c r="B574" s="57" t="s">
        <v>241</v>
      </c>
      <c r="C574" s="58">
        <v>100</v>
      </c>
    </row>
    <row r="575" spans="1:3" x14ac:dyDescent="0.15">
      <c r="A575" s="48">
        <v>41663</v>
      </c>
      <c r="B575" s="57" t="s">
        <v>242</v>
      </c>
      <c r="C575" s="58">
        <v>100</v>
      </c>
    </row>
    <row r="576" spans="1:3" x14ac:dyDescent="0.15">
      <c r="A576" s="48">
        <v>41663</v>
      </c>
      <c r="B576" s="57" t="s">
        <v>243</v>
      </c>
      <c r="C576" s="58">
        <v>100</v>
      </c>
    </row>
    <row r="577" spans="1:3" x14ac:dyDescent="0.15">
      <c r="A577" s="48">
        <v>41663</v>
      </c>
      <c r="B577" s="57" t="s">
        <v>244</v>
      </c>
      <c r="C577" s="58">
        <v>100</v>
      </c>
    </row>
    <row r="578" spans="1:3" x14ac:dyDescent="0.15">
      <c r="A578" s="48">
        <v>41663</v>
      </c>
      <c r="B578" s="57" t="s">
        <v>245</v>
      </c>
      <c r="C578" s="58">
        <v>100</v>
      </c>
    </row>
    <row r="579" spans="1:3" x14ac:dyDescent="0.15">
      <c r="A579" s="48">
        <v>41663</v>
      </c>
      <c r="B579" s="57" t="s">
        <v>246</v>
      </c>
      <c r="C579" s="58">
        <v>100</v>
      </c>
    </row>
    <row r="580" spans="1:3" x14ac:dyDescent="0.15">
      <c r="A580" s="48">
        <v>41663</v>
      </c>
      <c r="B580" s="57" t="s">
        <v>247</v>
      </c>
      <c r="C580" s="58">
        <v>100</v>
      </c>
    </row>
    <row r="581" spans="1:3" x14ac:dyDescent="0.15">
      <c r="A581" s="48">
        <v>41663</v>
      </c>
      <c r="B581" s="57" t="s">
        <v>248</v>
      </c>
      <c r="C581" s="58">
        <v>100</v>
      </c>
    </row>
    <row r="582" spans="1:3" x14ac:dyDescent="0.15">
      <c r="A582" s="48">
        <v>41664</v>
      </c>
      <c r="B582" s="57" t="s">
        <v>225</v>
      </c>
      <c r="C582" s="58">
        <v>100</v>
      </c>
    </row>
    <row r="583" spans="1:3" x14ac:dyDescent="0.15">
      <c r="A583" s="48">
        <v>41664</v>
      </c>
      <c r="B583" s="57" t="s">
        <v>226</v>
      </c>
      <c r="C583" s="58">
        <v>100</v>
      </c>
    </row>
    <row r="584" spans="1:3" x14ac:dyDescent="0.15">
      <c r="A584" s="48">
        <v>41664</v>
      </c>
      <c r="B584" s="57" t="s">
        <v>227</v>
      </c>
      <c r="C584" s="58">
        <v>100</v>
      </c>
    </row>
    <row r="585" spans="1:3" x14ac:dyDescent="0.15">
      <c r="A585" s="48">
        <v>41664</v>
      </c>
      <c r="B585" s="57" t="s">
        <v>228</v>
      </c>
      <c r="C585" s="58">
        <v>100</v>
      </c>
    </row>
    <row r="586" spans="1:3" x14ac:dyDescent="0.15">
      <c r="A586" s="48">
        <v>41664</v>
      </c>
      <c r="B586" s="57" t="s">
        <v>229</v>
      </c>
      <c r="C586" s="58">
        <v>100</v>
      </c>
    </row>
    <row r="587" spans="1:3" x14ac:dyDescent="0.15">
      <c r="A587" s="48">
        <v>41664</v>
      </c>
      <c r="B587" s="57" t="s">
        <v>230</v>
      </c>
      <c r="C587" s="58">
        <v>100</v>
      </c>
    </row>
    <row r="588" spans="1:3" x14ac:dyDescent="0.15">
      <c r="A588" s="48">
        <v>41664</v>
      </c>
      <c r="B588" s="57" t="s">
        <v>231</v>
      </c>
      <c r="C588" s="58">
        <v>100</v>
      </c>
    </row>
    <row r="589" spans="1:3" x14ac:dyDescent="0.15">
      <c r="A589" s="48">
        <v>41664</v>
      </c>
      <c r="B589" s="57" t="s">
        <v>232</v>
      </c>
      <c r="C589" s="58">
        <v>100</v>
      </c>
    </row>
    <row r="590" spans="1:3" x14ac:dyDescent="0.15">
      <c r="A590" s="48">
        <v>41664</v>
      </c>
      <c r="B590" s="57" t="s">
        <v>233</v>
      </c>
      <c r="C590" s="58">
        <v>100</v>
      </c>
    </row>
    <row r="591" spans="1:3" x14ac:dyDescent="0.15">
      <c r="A591" s="48">
        <v>41664</v>
      </c>
      <c r="B591" s="57" t="s">
        <v>234</v>
      </c>
      <c r="C591" s="58">
        <v>100</v>
      </c>
    </row>
    <row r="592" spans="1:3" x14ac:dyDescent="0.15">
      <c r="A592" s="48">
        <v>41664</v>
      </c>
      <c r="B592" s="57" t="s">
        <v>235</v>
      </c>
      <c r="C592" s="58">
        <v>100</v>
      </c>
    </row>
    <row r="593" spans="1:3" x14ac:dyDescent="0.15">
      <c r="A593" s="48">
        <v>41664</v>
      </c>
      <c r="B593" s="57" t="s">
        <v>236</v>
      </c>
      <c r="C593" s="58">
        <v>100</v>
      </c>
    </row>
    <row r="594" spans="1:3" x14ac:dyDescent="0.15">
      <c r="A594" s="48">
        <v>41664</v>
      </c>
      <c r="B594" s="57" t="s">
        <v>237</v>
      </c>
      <c r="C594" s="58">
        <v>100</v>
      </c>
    </row>
    <row r="595" spans="1:3" x14ac:dyDescent="0.15">
      <c r="A595" s="48">
        <v>41664</v>
      </c>
      <c r="B595" s="57" t="s">
        <v>238</v>
      </c>
      <c r="C595" s="58">
        <v>100</v>
      </c>
    </row>
    <row r="596" spans="1:3" x14ac:dyDescent="0.15">
      <c r="A596" s="48">
        <v>41664</v>
      </c>
      <c r="B596" s="57" t="s">
        <v>239</v>
      </c>
      <c r="C596" s="58">
        <v>100</v>
      </c>
    </row>
    <row r="597" spans="1:3" x14ac:dyDescent="0.15">
      <c r="A597" s="48">
        <v>41664</v>
      </c>
      <c r="B597" s="57" t="s">
        <v>240</v>
      </c>
      <c r="C597" s="58">
        <v>100</v>
      </c>
    </row>
    <row r="598" spans="1:3" x14ac:dyDescent="0.15">
      <c r="A598" s="48">
        <v>41664</v>
      </c>
      <c r="B598" s="57" t="s">
        <v>241</v>
      </c>
      <c r="C598" s="58">
        <v>100</v>
      </c>
    </row>
    <row r="599" spans="1:3" x14ac:dyDescent="0.15">
      <c r="A599" s="48">
        <v>41664</v>
      </c>
      <c r="B599" s="57" t="s">
        <v>242</v>
      </c>
      <c r="C599" s="58">
        <v>100</v>
      </c>
    </row>
    <row r="600" spans="1:3" x14ac:dyDescent="0.15">
      <c r="A600" s="48">
        <v>41664</v>
      </c>
      <c r="B600" s="57" t="s">
        <v>243</v>
      </c>
      <c r="C600" s="58">
        <v>100</v>
      </c>
    </row>
    <row r="601" spans="1:3" x14ac:dyDescent="0.15">
      <c r="A601" s="48">
        <v>41664</v>
      </c>
      <c r="B601" s="57" t="s">
        <v>244</v>
      </c>
      <c r="C601" s="58">
        <v>100</v>
      </c>
    </row>
    <row r="602" spans="1:3" x14ac:dyDescent="0.15">
      <c r="A602" s="48">
        <v>41664</v>
      </c>
      <c r="B602" s="57" t="s">
        <v>245</v>
      </c>
      <c r="C602" s="58">
        <v>100</v>
      </c>
    </row>
    <row r="603" spans="1:3" x14ac:dyDescent="0.15">
      <c r="A603" s="48">
        <v>41664</v>
      </c>
      <c r="B603" s="57" t="s">
        <v>246</v>
      </c>
      <c r="C603" s="58">
        <v>100</v>
      </c>
    </row>
    <row r="604" spans="1:3" x14ac:dyDescent="0.15">
      <c r="A604" s="48">
        <v>41664</v>
      </c>
      <c r="B604" s="57" t="s">
        <v>247</v>
      </c>
      <c r="C604" s="58">
        <v>100</v>
      </c>
    </row>
    <row r="605" spans="1:3" x14ac:dyDescent="0.15">
      <c r="A605" s="48">
        <v>41664</v>
      </c>
      <c r="B605" s="57" t="s">
        <v>248</v>
      </c>
      <c r="C605" s="58">
        <v>100</v>
      </c>
    </row>
    <row r="606" spans="1:3" x14ac:dyDescent="0.15">
      <c r="A606" s="48">
        <v>41665</v>
      </c>
      <c r="B606" s="57" t="s">
        <v>225</v>
      </c>
      <c r="C606" s="58">
        <v>100</v>
      </c>
    </row>
    <row r="607" spans="1:3" x14ac:dyDescent="0.15">
      <c r="A607" s="48">
        <v>41665</v>
      </c>
      <c r="B607" s="57" t="s">
        <v>226</v>
      </c>
      <c r="C607" s="58">
        <v>100</v>
      </c>
    </row>
    <row r="608" spans="1:3" x14ac:dyDescent="0.15">
      <c r="A608" s="48">
        <v>41665</v>
      </c>
      <c r="B608" s="57" t="s">
        <v>227</v>
      </c>
      <c r="C608" s="58">
        <v>100</v>
      </c>
    </row>
    <row r="609" spans="1:3" x14ac:dyDescent="0.15">
      <c r="A609" s="48">
        <v>41665</v>
      </c>
      <c r="B609" s="57" t="s">
        <v>228</v>
      </c>
      <c r="C609" s="58">
        <v>100</v>
      </c>
    </row>
    <row r="610" spans="1:3" x14ac:dyDescent="0.15">
      <c r="A610" s="48">
        <v>41665</v>
      </c>
      <c r="B610" s="57" t="s">
        <v>229</v>
      </c>
      <c r="C610" s="58">
        <v>100</v>
      </c>
    </row>
    <row r="611" spans="1:3" x14ac:dyDescent="0.15">
      <c r="A611" s="48">
        <v>41665</v>
      </c>
      <c r="B611" s="57" t="s">
        <v>230</v>
      </c>
      <c r="C611" s="58">
        <v>100</v>
      </c>
    </row>
    <row r="612" spans="1:3" x14ac:dyDescent="0.15">
      <c r="A612" s="48">
        <v>41665</v>
      </c>
      <c r="B612" s="57" t="s">
        <v>231</v>
      </c>
      <c r="C612" s="58">
        <v>100</v>
      </c>
    </row>
    <row r="613" spans="1:3" x14ac:dyDescent="0.15">
      <c r="A613" s="48">
        <v>41665</v>
      </c>
      <c r="B613" s="57" t="s">
        <v>232</v>
      </c>
      <c r="C613" s="58">
        <v>100</v>
      </c>
    </row>
    <row r="614" spans="1:3" x14ac:dyDescent="0.15">
      <c r="A614" s="48">
        <v>41665</v>
      </c>
      <c r="B614" s="57" t="s">
        <v>233</v>
      </c>
      <c r="C614" s="58">
        <v>100</v>
      </c>
    </row>
    <row r="615" spans="1:3" x14ac:dyDescent="0.15">
      <c r="A615" s="48">
        <v>41665</v>
      </c>
      <c r="B615" s="57" t="s">
        <v>234</v>
      </c>
      <c r="C615" s="58">
        <v>100</v>
      </c>
    </row>
    <row r="616" spans="1:3" x14ac:dyDescent="0.15">
      <c r="A616" s="48">
        <v>41665</v>
      </c>
      <c r="B616" s="57" t="s">
        <v>235</v>
      </c>
      <c r="C616" s="58">
        <v>100</v>
      </c>
    </row>
    <row r="617" spans="1:3" x14ac:dyDescent="0.15">
      <c r="A617" s="48">
        <v>41665</v>
      </c>
      <c r="B617" s="57" t="s">
        <v>236</v>
      </c>
      <c r="C617" s="58">
        <v>100</v>
      </c>
    </row>
    <row r="618" spans="1:3" x14ac:dyDescent="0.15">
      <c r="A618" s="48">
        <v>41665</v>
      </c>
      <c r="B618" s="57" t="s">
        <v>237</v>
      </c>
      <c r="C618" s="58">
        <v>100</v>
      </c>
    </row>
    <row r="619" spans="1:3" x14ac:dyDescent="0.15">
      <c r="A619" s="48">
        <v>41665</v>
      </c>
      <c r="B619" s="57" t="s">
        <v>238</v>
      </c>
      <c r="C619" s="58">
        <v>100</v>
      </c>
    </row>
    <row r="620" spans="1:3" x14ac:dyDescent="0.15">
      <c r="A620" s="48">
        <v>41665</v>
      </c>
      <c r="B620" s="57" t="s">
        <v>239</v>
      </c>
      <c r="C620" s="58">
        <v>100</v>
      </c>
    </row>
    <row r="621" spans="1:3" x14ac:dyDescent="0.15">
      <c r="A621" s="48">
        <v>41665</v>
      </c>
      <c r="B621" s="57" t="s">
        <v>240</v>
      </c>
      <c r="C621" s="58">
        <v>100</v>
      </c>
    </row>
    <row r="622" spans="1:3" x14ac:dyDescent="0.15">
      <c r="A622" s="48">
        <v>41665</v>
      </c>
      <c r="B622" s="57" t="s">
        <v>241</v>
      </c>
      <c r="C622" s="58">
        <v>100</v>
      </c>
    </row>
    <row r="623" spans="1:3" x14ac:dyDescent="0.15">
      <c r="A623" s="48">
        <v>41665</v>
      </c>
      <c r="B623" s="57" t="s">
        <v>242</v>
      </c>
      <c r="C623" s="58">
        <v>100</v>
      </c>
    </row>
    <row r="624" spans="1:3" x14ac:dyDescent="0.15">
      <c r="A624" s="48">
        <v>41665</v>
      </c>
      <c r="B624" s="57" t="s">
        <v>243</v>
      </c>
      <c r="C624" s="58">
        <v>100</v>
      </c>
    </row>
    <row r="625" spans="1:3" x14ac:dyDescent="0.15">
      <c r="A625" s="48">
        <v>41665</v>
      </c>
      <c r="B625" s="57" t="s">
        <v>244</v>
      </c>
      <c r="C625" s="58">
        <v>100</v>
      </c>
    </row>
    <row r="626" spans="1:3" x14ac:dyDescent="0.15">
      <c r="A626" s="48">
        <v>41665</v>
      </c>
      <c r="B626" s="57" t="s">
        <v>245</v>
      </c>
      <c r="C626" s="58">
        <v>100</v>
      </c>
    </row>
    <row r="627" spans="1:3" x14ac:dyDescent="0.15">
      <c r="A627" s="48">
        <v>41665</v>
      </c>
      <c r="B627" s="57" t="s">
        <v>246</v>
      </c>
      <c r="C627" s="58">
        <v>100</v>
      </c>
    </row>
    <row r="628" spans="1:3" x14ac:dyDescent="0.15">
      <c r="A628" s="48">
        <v>41665</v>
      </c>
      <c r="B628" s="57" t="s">
        <v>247</v>
      </c>
      <c r="C628" s="58">
        <v>100</v>
      </c>
    </row>
    <row r="629" spans="1:3" x14ac:dyDescent="0.15">
      <c r="A629" s="48">
        <v>41665</v>
      </c>
      <c r="B629" s="57" t="s">
        <v>248</v>
      </c>
      <c r="C629" s="58">
        <v>100</v>
      </c>
    </row>
    <row r="630" spans="1:3" x14ac:dyDescent="0.15">
      <c r="A630" s="48">
        <v>41666</v>
      </c>
      <c r="B630" s="57" t="s">
        <v>225</v>
      </c>
      <c r="C630" s="58">
        <v>100</v>
      </c>
    </row>
    <row r="631" spans="1:3" x14ac:dyDescent="0.15">
      <c r="A631" s="48">
        <v>41666</v>
      </c>
      <c r="B631" s="57" t="s">
        <v>226</v>
      </c>
      <c r="C631" s="58">
        <v>100</v>
      </c>
    </row>
    <row r="632" spans="1:3" x14ac:dyDescent="0.15">
      <c r="A632" s="48">
        <v>41666</v>
      </c>
      <c r="B632" s="57" t="s">
        <v>227</v>
      </c>
      <c r="C632" s="58">
        <v>100</v>
      </c>
    </row>
    <row r="633" spans="1:3" x14ac:dyDescent="0.15">
      <c r="A633" s="48">
        <v>41666</v>
      </c>
      <c r="B633" s="57" t="s">
        <v>228</v>
      </c>
      <c r="C633" s="58">
        <v>100</v>
      </c>
    </row>
    <row r="634" spans="1:3" x14ac:dyDescent="0.15">
      <c r="A634" s="48">
        <v>41666</v>
      </c>
      <c r="B634" s="57" t="s">
        <v>229</v>
      </c>
      <c r="C634" s="58">
        <v>100</v>
      </c>
    </row>
    <row r="635" spans="1:3" x14ac:dyDescent="0.15">
      <c r="A635" s="48">
        <v>41666</v>
      </c>
      <c r="B635" s="57" t="s">
        <v>230</v>
      </c>
      <c r="C635" s="58">
        <v>100</v>
      </c>
    </row>
    <row r="636" spans="1:3" x14ac:dyDescent="0.15">
      <c r="A636" s="48">
        <v>41666</v>
      </c>
      <c r="B636" s="57" t="s">
        <v>231</v>
      </c>
      <c r="C636" s="58">
        <v>100</v>
      </c>
    </row>
    <row r="637" spans="1:3" x14ac:dyDescent="0.15">
      <c r="A637" s="48">
        <v>41666</v>
      </c>
      <c r="B637" s="57" t="s">
        <v>232</v>
      </c>
      <c r="C637" s="58">
        <v>100</v>
      </c>
    </row>
    <row r="638" spans="1:3" x14ac:dyDescent="0.15">
      <c r="A638" s="48">
        <v>41666</v>
      </c>
      <c r="B638" s="57" t="s">
        <v>233</v>
      </c>
      <c r="C638" s="58">
        <v>100</v>
      </c>
    </row>
    <row r="639" spans="1:3" x14ac:dyDescent="0.15">
      <c r="A639" s="48">
        <v>41666</v>
      </c>
      <c r="B639" s="57" t="s">
        <v>234</v>
      </c>
      <c r="C639" s="58">
        <v>100</v>
      </c>
    </row>
    <row r="640" spans="1:3" x14ac:dyDescent="0.15">
      <c r="A640" s="48">
        <v>41666</v>
      </c>
      <c r="B640" s="57" t="s">
        <v>235</v>
      </c>
      <c r="C640" s="58">
        <v>100</v>
      </c>
    </row>
    <row r="641" spans="1:3" x14ac:dyDescent="0.15">
      <c r="A641" s="48">
        <v>41666</v>
      </c>
      <c r="B641" s="57" t="s">
        <v>236</v>
      </c>
      <c r="C641" s="58">
        <v>100</v>
      </c>
    </row>
    <row r="642" spans="1:3" x14ac:dyDescent="0.15">
      <c r="A642" s="48">
        <v>41666</v>
      </c>
      <c r="B642" s="57" t="s">
        <v>237</v>
      </c>
      <c r="C642" s="58">
        <v>100</v>
      </c>
    </row>
    <row r="643" spans="1:3" x14ac:dyDescent="0.15">
      <c r="A643" s="48">
        <v>41666</v>
      </c>
      <c r="B643" s="57" t="s">
        <v>238</v>
      </c>
      <c r="C643" s="58">
        <v>100</v>
      </c>
    </row>
    <row r="644" spans="1:3" x14ac:dyDescent="0.15">
      <c r="A644" s="48">
        <v>41666</v>
      </c>
      <c r="B644" s="57" t="s">
        <v>239</v>
      </c>
      <c r="C644" s="58">
        <v>100</v>
      </c>
    </row>
    <row r="645" spans="1:3" x14ac:dyDescent="0.15">
      <c r="A645" s="48">
        <v>41666</v>
      </c>
      <c r="B645" s="57" t="s">
        <v>240</v>
      </c>
      <c r="C645" s="58">
        <v>100</v>
      </c>
    </row>
    <row r="646" spans="1:3" x14ac:dyDescent="0.15">
      <c r="A646" s="48">
        <v>41666</v>
      </c>
      <c r="B646" s="57" t="s">
        <v>241</v>
      </c>
      <c r="C646" s="58">
        <v>100</v>
      </c>
    </row>
    <row r="647" spans="1:3" x14ac:dyDescent="0.15">
      <c r="A647" s="48">
        <v>41666</v>
      </c>
      <c r="B647" s="57" t="s">
        <v>242</v>
      </c>
      <c r="C647" s="58">
        <v>100</v>
      </c>
    </row>
    <row r="648" spans="1:3" x14ac:dyDescent="0.15">
      <c r="A648" s="48">
        <v>41666</v>
      </c>
      <c r="B648" s="57" t="s">
        <v>243</v>
      </c>
      <c r="C648" s="58">
        <v>100</v>
      </c>
    </row>
    <row r="649" spans="1:3" x14ac:dyDescent="0.15">
      <c r="A649" s="48">
        <v>41666</v>
      </c>
      <c r="B649" s="57" t="s">
        <v>244</v>
      </c>
      <c r="C649" s="58">
        <v>100</v>
      </c>
    </row>
    <row r="650" spans="1:3" x14ac:dyDescent="0.15">
      <c r="A650" s="48">
        <v>41666</v>
      </c>
      <c r="B650" s="57" t="s">
        <v>245</v>
      </c>
      <c r="C650" s="58">
        <v>100</v>
      </c>
    </row>
    <row r="651" spans="1:3" x14ac:dyDescent="0.15">
      <c r="A651" s="48">
        <v>41666</v>
      </c>
      <c r="B651" s="57" t="s">
        <v>246</v>
      </c>
      <c r="C651" s="58">
        <v>100</v>
      </c>
    </row>
    <row r="652" spans="1:3" x14ac:dyDescent="0.15">
      <c r="A652" s="48">
        <v>41666</v>
      </c>
      <c r="B652" s="57" t="s">
        <v>247</v>
      </c>
      <c r="C652" s="58">
        <v>100</v>
      </c>
    </row>
    <row r="653" spans="1:3" x14ac:dyDescent="0.15">
      <c r="A653" s="48">
        <v>41666</v>
      </c>
      <c r="B653" s="57" t="s">
        <v>248</v>
      </c>
      <c r="C653" s="58">
        <v>100</v>
      </c>
    </row>
    <row r="654" spans="1:3" x14ac:dyDescent="0.15">
      <c r="A654" s="48">
        <v>41667</v>
      </c>
      <c r="B654" s="57" t="s">
        <v>225</v>
      </c>
      <c r="C654" s="58">
        <v>100</v>
      </c>
    </row>
    <row r="655" spans="1:3" x14ac:dyDescent="0.15">
      <c r="A655" s="48">
        <v>41667</v>
      </c>
      <c r="B655" s="57" t="s">
        <v>226</v>
      </c>
      <c r="C655" s="58">
        <v>100</v>
      </c>
    </row>
    <row r="656" spans="1:3" x14ac:dyDescent="0.15">
      <c r="A656" s="48">
        <v>41667</v>
      </c>
      <c r="B656" s="57" t="s">
        <v>227</v>
      </c>
      <c r="C656" s="58">
        <v>100</v>
      </c>
    </row>
    <row r="657" spans="1:3" x14ac:dyDescent="0.15">
      <c r="A657" s="48">
        <v>41667</v>
      </c>
      <c r="B657" s="57" t="s">
        <v>228</v>
      </c>
      <c r="C657" s="58">
        <v>100</v>
      </c>
    </row>
    <row r="658" spans="1:3" x14ac:dyDescent="0.15">
      <c r="A658" s="48">
        <v>41667</v>
      </c>
      <c r="B658" s="57" t="s">
        <v>229</v>
      </c>
      <c r="C658" s="58">
        <v>100</v>
      </c>
    </row>
    <row r="659" spans="1:3" x14ac:dyDescent="0.15">
      <c r="A659" s="48">
        <v>41667</v>
      </c>
      <c r="B659" s="57" t="s">
        <v>230</v>
      </c>
      <c r="C659" s="58">
        <v>100</v>
      </c>
    </row>
    <row r="660" spans="1:3" x14ac:dyDescent="0.15">
      <c r="A660" s="48">
        <v>41667</v>
      </c>
      <c r="B660" s="57" t="s">
        <v>231</v>
      </c>
      <c r="C660" s="58">
        <v>100</v>
      </c>
    </row>
    <row r="661" spans="1:3" x14ac:dyDescent="0.15">
      <c r="A661" s="48">
        <v>41667</v>
      </c>
      <c r="B661" s="57" t="s">
        <v>232</v>
      </c>
      <c r="C661" s="58">
        <v>100</v>
      </c>
    </row>
    <row r="662" spans="1:3" x14ac:dyDescent="0.15">
      <c r="A662" s="48">
        <v>41667</v>
      </c>
      <c r="B662" s="57" t="s">
        <v>233</v>
      </c>
      <c r="C662" s="58">
        <v>100</v>
      </c>
    </row>
    <row r="663" spans="1:3" x14ac:dyDescent="0.15">
      <c r="A663" s="48">
        <v>41667</v>
      </c>
      <c r="B663" s="57" t="s">
        <v>234</v>
      </c>
      <c r="C663" s="58">
        <v>100</v>
      </c>
    </row>
    <row r="664" spans="1:3" x14ac:dyDescent="0.15">
      <c r="A664" s="48">
        <v>41667</v>
      </c>
      <c r="B664" s="57" t="s">
        <v>235</v>
      </c>
      <c r="C664" s="58">
        <v>100</v>
      </c>
    </row>
    <row r="665" spans="1:3" x14ac:dyDescent="0.15">
      <c r="A665" s="48">
        <v>41667</v>
      </c>
      <c r="B665" s="57" t="s">
        <v>236</v>
      </c>
      <c r="C665" s="58">
        <v>100</v>
      </c>
    </row>
    <row r="666" spans="1:3" x14ac:dyDescent="0.15">
      <c r="A666" s="48">
        <v>41667</v>
      </c>
      <c r="B666" s="57" t="s">
        <v>237</v>
      </c>
      <c r="C666" s="58">
        <v>100</v>
      </c>
    </row>
    <row r="667" spans="1:3" x14ac:dyDescent="0.15">
      <c r="A667" s="48">
        <v>41667</v>
      </c>
      <c r="B667" s="57" t="s">
        <v>238</v>
      </c>
      <c r="C667" s="58">
        <v>100</v>
      </c>
    </row>
    <row r="668" spans="1:3" x14ac:dyDescent="0.15">
      <c r="A668" s="48">
        <v>41667</v>
      </c>
      <c r="B668" s="57" t="s">
        <v>239</v>
      </c>
      <c r="C668" s="58">
        <v>100</v>
      </c>
    </row>
    <row r="669" spans="1:3" x14ac:dyDescent="0.15">
      <c r="A669" s="48">
        <v>41667</v>
      </c>
      <c r="B669" s="57" t="s">
        <v>240</v>
      </c>
      <c r="C669" s="58">
        <v>100</v>
      </c>
    </row>
    <row r="670" spans="1:3" x14ac:dyDescent="0.15">
      <c r="A670" s="48">
        <v>41667</v>
      </c>
      <c r="B670" s="57" t="s">
        <v>241</v>
      </c>
      <c r="C670" s="58">
        <v>100</v>
      </c>
    </row>
    <row r="671" spans="1:3" x14ac:dyDescent="0.15">
      <c r="A671" s="48">
        <v>41667</v>
      </c>
      <c r="B671" s="57" t="s">
        <v>242</v>
      </c>
      <c r="C671" s="58">
        <v>100</v>
      </c>
    </row>
    <row r="672" spans="1:3" x14ac:dyDescent="0.15">
      <c r="A672" s="48">
        <v>41667</v>
      </c>
      <c r="B672" s="57" t="s">
        <v>243</v>
      </c>
      <c r="C672" s="58">
        <v>100</v>
      </c>
    </row>
    <row r="673" spans="1:3" x14ac:dyDescent="0.15">
      <c r="A673" s="48">
        <v>41667</v>
      </c>
      <c r="B673" s="57" t="s">
        <v>244</v>
      </c>
      <c r="C673" s="58">
        <v>100</v>
      </c>
    </row>
    <row r="674" spans="1:3" x14ac:dyDescent="0.15">
      <c r="A674" s="48">
        <v>41667</v>
      </c>
      <c r="B674" s="57" t="s">
        <v>245</v>
      </c>
      <c r="C674" s="58">
        <v>100</v>
      </c>
    </row>
    <row r="675" spans="1:3" x14ac:dyDescent="0.15">
      <c r="A675" s="48">
        <v>41667</v>
      </c>
      <c r="B675" s="57" t="s">
        <v>246</v>
      </c>
      <c r="C675" s="58">
        <v>100</v>
      </c>
    </row>
    <row r="676" spans="1:3" x14ac:dyDescent="0.15">
      <c r="A676" s="48">
        <v>41667</v>
      </c>
      <c r="B676" s="57" t="s">
        <v>247</v>
      </c>
      <c r="C676" s="58">
        <v>100</v>
      </c>
    </row>
    <row r="677" spans="1:3" x14ac:dyDescent="0.15">
      <c r="A677" s="48">
        <v>41667</v>
      </c>
      <c r="B677" s="57" t="s">
        <v>248</v>
      </c>
      <c r="C677" s="58">
        <v>100</v>
      </c>
    </row>
    <row r="678" spans="1:3" x14ac:dyDescent="0.15">
      <c r="A678" s="48">
        <v>41668</v>
      </c>
      <c r="B678" s="57" t="s">
        <v>225</v>
      </c>
      <c r="C678" s="58">
        <v>100</v>
      </c>
    </row>
    <row r="679" spans="1:3" x14ac:dyDescent="0.15">
      <c r="A679" s="48">
        <v>41668</v>
      </c>
      <c r="B679" s="57" t="s">
        <v>226</v>
      </c>
      <c r="C679" s="58">
        <v>100</v>
      </c>
    </row>
    <row r="680" spans="1:3" x14ac:dyDescent="0.15">
      <c r="A680" s="48">
        <v>41668</v>
      </c>
      <c r="B680" s="57" t="s">
        <v>227</v>
      </c>
      <c r="C680" s="58">
        <v>100</v>
      </c>
    </row>
    <row r="681" spans="1:3" x14ac:dyDescent="0.15">
      <c r="A681" s="48">
        <v>41668</v>
      </c>
      <c r="B681" s="57" t="s">
        <v>228</v>
      </c>
      <c r="C681" s="58">
        <v>100</v>
      </c>
    </row>
    <row r="682" spans="1:3" x14ac:dyDescent="0.15">
      <c r="A682" s="48">
        <v>41668</v>
      </c>
      <c r="B682" s="57" t="s">
        <v>229</v>
      </c>
      <c r="C682" s="58">
        <v>100</v>
      </c>
    </row>
    <row r="683" spans="1:3" x14ac:dyDescent="0.15">
      <c r="A683" s="48">
        <v>41668</v>
      </c>
      <c r="B683" s="57" t="s">
        <v>230</v>
      </c>
      <c r="C683" s="58">
        <v>100</v>
      </c>
    </row>
    <row r="684" spans="1:3" x14ac:dyDescent="0.15">
      <c r="A684" s="48">
        <v>41668</v>
      </c>
      <c r="B684" s="57" t="s">
        <v>231</v>
      </c>
      <c r="C684" s="58">
        <v>100</v>
      </c>
    </row>
    <row r="685" spans="1:3" x14ac:dyDescent="0.15">
      <c r="A685" s="48">
        <v>41668</v>
      </c>
      <c r="B685" s="57" t="s">
        <v>232</v>
      </c>
      <c r="C685" s="58">
        <v>100</v>
      </c>
    </row>
    <row r="686" spans="1:3" x14ac:dyDescent="0.15">
      <c r="A686" s="48">
        <v>41668</v>
      </c>
      <c r="B686" s="57" t="s">
        <v>233</v>
      </c>
      <c r="C686" s="58">
        <v>100</v>
      </c>
    </row>
    <row r="687" spans="1:3" x14ac:dyDescent="0.15">
      <c r="A687" s="48">
        <v>41668</v>
      </c>
      <c r="B687" s="57" t="s">
        <v>234</v>
      </c>
      <c r="C687" s="58">
        <v>100</v>
      </c>
    </row>
    <row r="688" spans="1:3" x14ac:dyDescent="0.15">
      <c r="A688" s="48">
        <v>41668</v>
      </c>
      <c r="B688" s="57" t="s">
        <v>235</v>
      </c>
      <c r="C688" s="58">
        <v>100</v>
      </c>
    </row>
    <row r="689" spans="1:3" x14ac:dyDescent="0.15">
      <c r="A689" s="48">
        <v>41668</v>
      </c>
      <c r="B689" s="57" t="s">
        <v>236</v>
      </c>
      <c r="C689" s="58">
        <v>100</v>
      </c>
    </row>
    <row r="690" spans="1:3" x14ac:dyDescent="0.15">
      <c r="A690" s="48">
        <v>41668</v>
      </c>
      <c r="B690" s="57" t="s">
        <v>237</v>
      </c>
      <c r="C690" s="58">
        <v>100</v>
      </c>
    </row>
    <row r="691" spans="1:3" x14ac:dyDescent="0.15">
      <c r="A691" s="48">
        <v>41668</v>
      </c>
      <c r="B691" s="57" t="s">
        <v>238</v>
      </c>
      <c r="C691" s="58">
        <v>100</v>
      </c>
    </row>
    <row r="692" spans="1:3" x14ac:dyDescent="0.15">
      <c r="A692" s="48">
        <v>41668</v>
      </c>
      <c r="B692" s="57" t="s">
        <v>239</v>
      </c>
      <c r="C692" s="58">
        <v>100</v>
      </c>
    </row>
    <row r="693" spans="1:3" x14ac:dyDescent="0.15">
      <c r="A693" s="48">
        <v>41668</v>
      </c>
      <c r="B693" s="57" t="s">
        <v>240</v>
      </c>
      <c r="C693" s="58">
        <v>100</v>
      </c>
    </row>
    <row r="694" spans="1:3" x14ac:dyDescent="0.15">
      <c r="A694" s="48">
        <v>41668</v>
      </c>
      <c r="B694" s="57" t="s">
        <v>241</v>
      </c>
      <c r="C694" s="58">
        <v>100</v>
      </c>
    </row>
    <row r="695" spans="1:3" x14ac:dyDescent="0.15">
      <c r="A695" s="48">
        <v>41668</v>
      </c>
      <c r="B695" s="57" t="s">
        <v>242</v>
      </c>
      <c r="C695" s="58">
        <v>100</v>
      </c>
    </row>
    <row r="696" spans="1:3" x14ac:dyDescent="0.15">
      <c r="A696" s="48">
        <v>41668</v>
      </c>
      <c r="B696" s="57" t="s">
        <v>243</v>
      </c>
      <c r="C696" s="58">
        <v>100</v>
      </c>
    </row>
    <row r="697" spans="1:3" x14ac:dyDescent="0.15">
      <c r="A697" s="48">
        <v>41668</v>
      </c>
      <c r="B697" s="57" t="s">
        <v>244</v>
      </c>
      <c r="C697" s="58">
        <v>100</v>
      </c>
    </row>
    <row r="698" spans="1:3" x14ac:dyDescent="0.15">
      <c r="A698" s="48">
        <v>41668</v>
      </c>
      <c r="B698" s="57" t="s">
        <v>245</v>
      </c>
      <c r="C698" s="58">
        <v>100</v>
      </c>
    </row>
    <row r="699" spans="1:3" x14ac:dyDescent="0.15">
      <c r="A699" s="48">
        <v>41668</v>
      </c>
      <c r="B699" s="57" t="s">
        <v>246</v>
      </c>
      <c r="C699" s="58">
        <v>100</v>
      </c>
    </row>
    <row r="700" spans="1:3" x14ac:dyDescent="0.15">
      <c r="A700" s="48">
        <v>41668</v>
      </c>
      <c r="B700" s="57" t="s">
        <v>247</v>
      </c>
      <c r="C700" s="58">
        <v>100</v>
      </c>
    </row>
    <row r="701" spans="1:3" x14ac:dyDescent="0.15">
      <c r="A701" s="48">
        <v>41668</v>
      </c>
      <c r="B701" s="57" t="s">
        <v>248</v>
      </c>
      <c r="C701" s="58">
        <v>100</v>
      </c>
    </row>
    <row r="702" spans="1:3" x14ac:dyDescent="0.15">
      <c r="A702" s="48">
        <v>41669</v>
      </c>
      <c r="B702" s="57" t="s">
        <v>225</v>
      </c>
      <c r="C702" s="58">
        <v>100</v>
      </c>
    </row>
    <row r="703" spans="1:3" x14ac:dyDescent="0.15">
      <c r="A703" s="48">
        <v>41669</v>
      </c>
      <c r="B703" s="57" t="s">
        <v>226</v>
      </c>
      <c r="C703" s="58">
        <v>100</v>
      </c>
    </row>
    <row r="704" spans="1:3" x14ac:dyDescent="0.15">
      <c r="A704" s="48">
        <v>41669</v>
      </c>
      <c r="B704" s="57" t="s">
        <v>227</v>
      </c>
      <c r="C704" s="58">
        <v>100</v>
      </c>
    </row>
    <row r="705" spans="1:3" x14ac:dyDescent="0.15">
      <c r="A705" s="48">
        <v>41669</v>
      </c>
      <c r="B705" s="57" t="s">
        <v>228</v>
      </c>
      <c r="C705" s="58">
        <v>100</v>
      </c>
    </row>
    <row r="706" spans="1:3" x14ac:dyDescent="0.15">
      <c r="A706" s="48">
        <v>41669</v>
      </c>
      <c r="B706" s="57" t="s">
        <v>229</v>
      </c>
      <c r="C706" s="58">
        <v>100</v>
      </c>
    </row>
    <row r="707" spans="1:3" x14ac:dyDescent="0.15">
      <c r="A707" s="48">
        <v>41669</v>
      </c>
      <c r="B707" s="57" t="s">
        <v>230</v>
      </c>
      <c r="C707" s="58">
        <v>100</v>
      </c>
    </row>
    <row r="708" spans="1:3" x14ac:dyDescent="0.15">
      <c r="A708" s="48">
        <v>41669</v>
      </c>
      <c r="B708" s="57" t="s">
        <v>231</v>
      </c>
      <c r="C708" s="58">
        <v>100</v>
      </c>
    </row>
    <row r="709" spans="1:3" x14ac:dyDescent="0.15">
      <c r="A709" s="48">
        <v>41669</v>
      </c>
      <c r="B709" s="57" t="s">
        <v>232</v>
      </c>
      <c r="C709" s="58">
        <v>100</v>
      </c>
    </row>
    <row r="710" spans="1:3" x14ac:dyDescent="0.15">
      <c r="A710" s="48">
        <v>41669</v>
      </c>
      <c r="B710" s="57" t="s">
        <v>233</v>
      </c>
      <c r="C710" s="58">
        <v>100</v>
      </c>
    </row>
    <row r="711" spans="1:3" x14ac:dyDescent="0.15">
      <c r="A711" s="48">
        <v>41669</v>
      </c>
      <c r="B711" s="57" t="s">
        <v>234</v>
      </c>
      <c r="C711" s="58">
        <v>100</v>
      </c>
    </row>
    <row r="712" spans="1:3" x14ac:dyDescent="0.15">
      <c r="A712" s="48">
        <v>41669</v>
      </c>
      <c r="B712" s="57" t="s">
        <v>235</v>
      </c>
      <c r="C712" s="58">
        <v>100</v>
      </c>
    </row>
    <row r="713" spans="1:3" x14ac:dyDescent="0.15">
      <c r="A713" s="48">
        <v>41669</v>
      </c>
      <c r="B713" s="57" t="s">
        <v>236</v>
      </c>
      <c r="C713" s="58">
        <v>100</v>
      </c>
    </row>
    <row r="714" spans="1:3" x14ac:dyDescent="0.15">
      <c r="A714" s="48">
        <v>41669</v>
      </c>
      <c r="B714" s="57" t="s">
        <v>237</v>
      </c>
      <c r="C714" s="58">
        <v>100</v>
      </c>
    </row>
    <row r="715" spans="1:3" x14ac:dyDescent="0.15">
      <c r="A715" s="48">
        <v>41669</v>
      </c>
      <c r="B715" s="57" t="s">
        <v>238</v>
      </c>
      <c r="C715" s="58">
        <v>100</v>
      </c>
    </row>
    <row r="716" spans="1:3" x14ac:dyDescent="0.15">
      <c r="A716" s="48">
        <v>41669</v>
      </c>
      <c r="B716" s="57" t="s">
        <v>239</v>
      </c>
      <c r="C716" s="58">
        <v>100</v>
      </c>
    </row>
    <row r="717" spans="1:3" x14ac:dyDescent="0.15">
      <c r="A717" s="48">
        <v>41669</v>
      </c>
      <c r="B717" s="57" t="s">
        <v>240</v>
      </c>
      <c r="C717" s="58">
        <v>100</v>
      </c>
    </row>
    <row r="718" spans="1:3" x14ac:dyDescent="0.15">
      <c r="A718" s="48">
        <v>41669</v>
      </c>
      <c r="B718" s="57" t="s">
        <v>241</v>
      </c>
      <c r="C718" s="58">
        <v>100</v>
      </c>
    </row>
    <row r="719" spans="1:3" x14ac:dyDescent="0.15">
      <c r="A719" s="48">
        <v>41669</v>
      </c>
      <c r="B719" s="57" t="s">
        <v>242</v>
      </c>
      <c r="C719" s="58">
        <v>100</v>
      </c>
    </row>
    <row r="720" spans="1:3" x14ac:dyDescent="0.15">
      <c r="A720" s="48">
        <v>41669</v>
      </c>
      <c r="B720" s="57" t="s">
        <v>243</v>
      </c>
      <c r="C720" s="58">
        <v>100</v>
      </c>
    </row>
    <row r="721" spans="1:3" x14ac:dyDescent="0.15">
      <c r="A721" s="48">
        <v>41669</v>
      </c>
      <c r="B721" s="57" t="s">
        <v>244</v>
      </c>
      <c r="C721" s="58">
        <v>100</v>
      </c>
    </row>
    <row r="722" spans="1:3" x14ac:dyDescent="0.15">
      <c r="A722" s="48">
        <v>41669</v>
      </c>
      <c r="B722" s="57" t="s">
        <v>245</v>
      </c>
      <c r="C722" s="58">
        <v>100</v>
      </c>
    </row>
    <row r="723" spans="1:3" x14ac:dyDescent="0.15">
      <c r="A723" s="48">
        <v>41669</v>
      </c>
      <c r="B723" s="57" t="s">
        <v>246</v>
      </c>
      <c r="C723" s="58">
        <v>100</v>
      </c>
    </row>
    <row r="724" spans="1:3" x14ac:dyDescent="0.15">
      <c r="A724" s="48">
        <v>41669</v>
      </c>
      <c r="B724" s="57" t="s">
        <v>247</v>
      </c>
      <c r="C724" s="58">
        <v>100</v>
      </c>
    </row>
    <row r="725" spans="1:3" x14ac:dyDescent="0.15">
      <c r="A725" s="48">
        <v>41669</v>
      </c>
      <c r="B725" s="57" t="s">
        <v>248</v>
      </c>
      <c r="C725" s="58">
        <v>100</v>
      </c>
    </row>
    <row r="726" spans="1:3" x14ac:dyDescent="0.15">
      <c r="A726" s="48">
        <v>41670</v>
      </c>
      <c r="B726" s="57" t="s">
        <v>225</v>
      </c>
      <c r="C726" s="58">
        <v>100</v>
      </c>
    </row>
    <row r="727" spans="1:3" x14ac:dyDescent="0.15">
      <c r="A727" s="48">
        <v>41670</v>
      </c>
      <c r="B727" s="57" t="s">
        <v>226</v>
      </c>
      <c r="C727" s="58">
        <v>100</v>
      </c>
    </row>
    <row r="728" spans="1:3" x14ac:dyDescent="0.15">
      <c r="A728" s="48">
        <v>41670</v>
      </c>
      <c r="B728" s="57" t="s">
        <v>227</v>
      </c>
      <c r="C728" s="58">
        <v>100</v>
      </c>
    </row>
    <row r="729" spans="1:3" x14ac:dyDescent="0.15">
      <c r="A729" s="48">
        <v>41670</v>
      </c>
      <c r="B729" s="57" t="s">
        <v>228</v>
      </c>
      <c r="C729" s="58">
        <v>100</v>
      </c>
    </row>
    <row r="730" spans="1:3" x14ac:dyDescent="0.15">
      <c r="A730" s="48">
        <v>41670</v>
      </c>
      <c r="B730" s="57" t="s">
        <v>229</v>
      </c>
      <c r="C730" s="58">
        <v>100</v>
      </c>
    </row>
    <row r="731" spans="1:3" x14ac:dyDescent="0.15">
      <c r="A731" s="48">
        <v>41670</v>
      </c>
      <c r="B731" s="57" t="s">
        <v>230</v>
      </c>
      <c r="C731" s="58">
        <v>100</v>
      </c>
    </row>
    <row r="732" spans="1:3" x14ac:dyDescent="0.15">
      <c r="A732" s="48">
        <v>41670</v>
      </c>
      <c r="B732" s="57" t="s">
        <v>231</v>
      </c>
      <c r="C732" s="58">
        <v>100</v>
      </c>
    </row>
    <row r="733" spans="1:3" x14ac:dyDescent="0.15">
      <c r="A733" s="48">
        <v>41670</v>
      </c>
      <c r="B733" s="57" t="s">
        <v>232</v>
      </c>
      <c r="C733" s="58">
        <v>100</v>
      </c>
    </row>
    <row r="734" spans="1:3" x14ac:dyDescent="0.15">
      <c r="A734" s="48">
        <v>41670</v>
      </c>
      <c r="B734" s="57" t="s">
        <v>233</v>
      </c>
      <c r="C734" s="58">
        <v>100</v>
      </c>
    </row>
    <row r="735" spans="1:3" x14ac:dyDescent="0.15">
      <c r="A735" s="48">
        <v>41670</v>
      </c>
      <c r="B735" s="57" t="s">
        <v>234</v>
      </c>
      <c r="C735" s="58">
        <v>100</v>
      </c>
    </row>
    <row r="736" spans="1:3" x14ac:dyDescent="0.15">
      <c r="A736" s="48">
        <v>41670</v>
      </c>
      <c r="B736" s="57" t="s">
        <v>235</v>
      </c>
      <c r="C736" s="58">
        <v>100</v>
      </c>
    </row>
    <row r="737" spans="1:3" x14ac:dyDescent="0.15">
      <c r="A737" s="48">
        <v>41670</v>
      </c>
      <c r="B737" s="57" t="s">
        <v>236</v>
      </c>
      <c r="C737" s="58">
        <v>100</v>
      </c>
    </row>
    <row r="738" spans="1:3" x14ac:dyDescent="0.15">
      <c r="A738" s="48">
        <v>41670</v>
      </c>
      <c r="B738" s="57" t="s">
        <v>237</v>
      </c>
      <c r="C738" s="58">
        <v>100</v>
      </c>
    </row>
    <row r="739" spans="1:3" x14ac:dyDescent="0.15">
      <c r="A739" s="48">
        <v>41670</v>
      </c>
      <c r="B739" s="57" t="s">
        <v>238</v>
      </c>
      <c r="C739" s="58">
        <v>100</v>
      </c>
    </row>
    <row r="740" spans="1:3" x14ac:dyDescent="0.15">
      <c r="A740" s="48">
        <v>41670</v>
      </c>
      <c r="B740" s="57" t="s">
        <v>239</v>
      </c>
      <c r="C740" s="58">
        <v>100</v>
      </c>
    </row>
    <row r="741" spans="1:3" x14ac:dyDescent="0.15">
      <c r="A741" s="48">
        <v>41670</v>
      </c>
      <c r="B741" s="57" t="s">
        <v>240</v>
      </c>
      <c r="C741" s="58">
        <v>100</v>
      </c>
    </row>
    <row r="742" spans="1:3" x14ac:dyDescent="0.15">
      <c r="A742" s="48">
        <v>41670</v>
      </c>
      <c r="B742" s="57" t="s">
        <v>241</v>
      </c>
      <c r="C742" s="58">
        <v>100</v>
      </c>
    </row>
    <row r="743" spans="1:3" x14ac:dyDescent="0.15">
      <c r="A743" s="48">
        <v>41670</v>
      </c>
      <c r="B743" s="57" t="s">
        <v>242</v>
      </c>
      <c r="C743" s="58">
        <v>100</v>
      </c>
    </row>
    <row r="744" spans="1:3" x14ac:dyDescent="0.15">
      <c r="A744" s="48">
        <v>41670</v>
      </c>
      <c r="B744" s="57" t="s">
        <v>243</v>
      </c>
      <c r="C744" s="58">
        <v>100</v>
      </c>
    </row>
    <row r="745" spans="1:3" x14ac:dyDescent="0.15">
      <c r="A745" s="48">
        <v>41670</v>
      </c>
      <c r="B745" s="57" t="s">
        <v>244</v>
      </c>
      <c r="C745" s="58">
        <v>100</v>
      </c>
    </row>
    <row r="746" spans="1:3" x14ac:dyDescent="0.15">
      <c r="A746" s="48">
        <v>41670</v>
      </c>
      <c r="B746" s="57" t="s">
        <v>245</v>
      </c>
      <c r="C746" s="58">
        <v>100</v>
      </c>
    </row>
    <row r="747" spans="1:3" x14ac:dyDescent="0.15">
      <c r="A747" s="48">
        <v>41670</v>
      </c>
      <c r="B747" s="57" t="s">
        <v>246</v>
      </c>
      <c r="C747" s="58">
        <v>100</v>
      </c>
    </row>
    <row r="748" spans="1:3" x14ac:dyDescent="0.15">
      <c r="A748" s="48">
        <v>41670</v>
      </c>
      <c r="B748" s="57" t="s">
        <v>247</v>
      </c>
      <c r="C748" s="58">
        <v>100</v>
      </c>
    </row>
    <row r="749" spans="1:3" x14ac:dyDescent="0.15">
      <c r="A749" s="48">
        <v>41670</v>
      </c>
      <c r="B749" s="57" t="s">
        <v>248</v>
      </c>
      <c r="C749" s="58">
        <v>100</v>
      </c>
    </row>
    <row r="750" spans="1:3" x14ac:dyDescent="0.15">
      <c r="A750" s="48">
        <v>41671</v>
      </c>
      <c r="B750" s="57" t="s">
        <v>225</v>
      </c>
      <c r="C750" s="58">
        <v>100</v>
      </c>
    </row>
    <row r="751" spans="1:3" x14ac:dyDescent="0.15">
      <c r="A751" s="48">
        <v>41671</v>
      </c>
      <c r="B751" s="57" t="s">
        <v>226</v>
      </c>
      <c r="C751" s="58">
        <v>100</v>
      </c>
    </row>
    <row r="752" spans="1:3" x14ac:dyDescent="0.15">
      <c r="A752" s="48">
        <v>41671</v>
      </c>
      <c r="B752" s="57" t="s">
        <v>227</v>
      </c>
      <c r="C752" s="58">
        <v>100</v>
      </c>
    </row>
    <row r="753" spans="1:3" x14ac:dyDescent="0.15">
      <c r="A753" s="48">
        <v>41671</v>
      </c>
      <c r="B753" s="57" t="s">
        <v>228</v>
      </c>
      <c r="C753" s="58">
        <v>100</v>
      </c>
    </row>
    <row r="754" spans="1:3" x14ac:dyDescent="0.15">
      <c r="A754" s="48">
        <v>41671</v>
      </c>
      <c r="B754" s="57" t="s">
        <v>229</v>
      </c>
      <c r="C754" s="58">
        <v>100</v>
      </c>
    </row>
    <row r="755" spans="1:3" x14ac:dyDescent="0.15">
      <c r="A755" s="48">
        <v>41671</v>
      </c>
      <c r="B755" s="57" t="s">
        <v>230</v>
      </c>
      <c r="C755" s="58">
        <v>100</v>
      </c>
    </row>
    <row r="756" spans="1:3" x14ac:dyDescent="0.15">
      <c r="A756" s="48">
        <v>41671</v>
      </c>
      <c r="B756" s="57" t="s">
        <v>231</v>
      </c>
      <c r="C756" s="58">
        <v>100</v>
      </c>
    </row>
    <row r="757" spans="1:3" x14ac:dyDescent="0.15">
      <c r="A757" s="48">
        <v>41671</v>
      </c>
      <c r="B757" s="57" t="s">
        <v>232</v>
      </c>
      <c r="C757" s="58">
        <v>100</v>
      </c>
    </row>
    <row r="758" spans="1:3" x14ac:dyDescent="0.15">
      <c r="A758" s="48">
        <v>41671</v>
      </c>
      <c r="B758" s="57" t="s">
        <v>233</v>
      </c>
      <c r="C758" s="58">
        <v>100</v>
      </c>
    </row>
    <row r="759" spans="1:3" x14ac:dyDescent="0.15">
      <c r="A759" s="48">
        <v>41671</v>
      </c>
      <c r="B759" s="57" t="s">
        <v>234</v>
      </c>
      <c r="C759" s="58">
        <v>100</v>
      </c>
    </row>
    <row r="760" spans="1:3" x14ac:dyDescent="0.15">
      <c r="A760" s="48">
        <v>41671</v>
      </c>
      <c r="B760" s="57" t="s">
        <v>235</v>
      </c>
      <c r="C760" s="58">
        <v>100</v>
      </c>
    </row>
    <row r="761" spans="1:3" x14ac:dyDescent="0.15">
      <c r="A761" s="48">
        <v>41671</v>
      </c>
      <c r="B761" s="57" t="s">
        <v>236</v>
      </c>
      <c r="C761" s="58">
        <v>100</v>
      </c>
    </row>
    <row r="762" spans="1:3" x14ac:dyDescent="0.15">
      <c r="A762" s="48">
        <v>41671</v>
      </c>
      <c r="B762" s="57" t="s">
        <v>237</v>
      </c>
      <c r="C762" s="58">
        <v>100</v>
      </c>
    </row>
    <row r="763" spans="1:3" x14ac:dyDescent="0.15">
      <c r="A763" s="48">
        <v>41671</v>
      </c>
      <c r="B763" s="57" t="s">
        <v>238</v>
      </c>
      <c r="C763" s="58">
        <v>100</v>
      </c>
    </row>
    <row r="764" spans="1:3" x14ac:dyDescent="0.15">
      <c r="A764" s="48">
        <v>41671</v>
      </c>
      <c r="B764" s="57" t="s">
        <v>239</v>
      </c>
      <c r="C764" s="58">
        <v>100</v>
      </c>
    </row>
    <row r="765" spans="1:3" x14ac:dyDescent="0.15">
      <c r="A765" s="48">
        <v>41671</v>
      </c>
      <c r="B765" s="57" t="s">
        <v>240</v>
      </c>
      <c r="C765" s="58">
        <v>100</v>
      </c>
    </row>
    <row r="766" spans="1:3" x14ac:dyDescent="0.15">
      <c r="A766" s="48">
        <v>41671</v>
      </c>
      <c r="B766" s="57" t="s">
        <v>241</v>
      </c>
      <c r="C766" s="58">
        <v>100</v>
      </c>
    </row>
    <row r="767" spans="1:3" x14ac:dyDescent="0.15">
      <c r="A767" s="48">
        <v>41671</v>
      </c>
      <c r="B767" s="57" t="s">
        <v>242</v>
      </c>
      <c r="C767" s="58">
        <v>100</v>
      </c>
    </row>
    <row r="768" spans="1:3" x14ac:dyDescent="0.15">
      <c r="A768" s="48">
        <v>41671</v>
      </c>
      <c r="B768" s="57" t="s">
        <v>243</v>
      </c>
      <c r="C768" s="58">
        <v>100</v>
      </c>
    </row>
    <row r="769" spans="1:3" x14ac:dyDescent="0.15">
      <c r="A769" s="48">
        <v>41671</v>
      </c>
      <c r="B769" s="57" t="s">
        <v>244</v>
      </c>
      <c r="C769" s="58">
        <v>100</v>
      </c>
    </row>
    <row r="770" spans="1:3" x14ac:dyDescent="0.15">
      <c r="A770" s="48">
        <v>41671</v>
      </c>
      <c r="B770" s="57" t="s">
        <v>245</v>
      </c>
      <c r="C770" s="58">
        <v>100</v>
      </c>
    </row>
    <row r="771" spans="1:3" x14ac:dyDescent="0.15">
      <c r="A771" s="48">
        <v>41671</v>
      </c>
      <c r="B771" s="57" t="s">
        <v>246</v>
      </c>
      <c r="C771" s="58">
        <v>100</v>
      </c>
    </row>
    <row r="772" spans="1:3" x14ac:dyDescent="0.15">
      <c r="A772" s="48">
        <v>41671</v>
      </c>
      <c r="B772" s="57" t="s">
        <v>247</v>
      </c>
      <c r="C772" s="58">
        <v>100</v>
      </c>
    </row>
    <row r="773" spans="1:3" x14ac:dyDescent="0.15">
      <c r="A773" s="48">
        <v>41671</v>
      </c>
      <c r="B773" s="57" t="s">
        <v>248</v>
      </c>
      <c r="C773" s="58">
        <v>100</v>
      </c>
    </row>
    <row r="774" spans="1:3" x14ac:dyDescent="0.15">
      <c r="A774" s="48">
        <v>41672</v>
      </c>
      <c r="B774" s="57" t="s">
        <v>225</v>
      </c>
      <c r="C774" s="58">
        <v>100</v>
      </c>
    </row>
    <row r="775" spans="1:3" x14ac:dyDescent="0.15">
      <c r="A775" s="48">
        <v>41672</v>
      </c>
      <c r="B775" s="57" t="s">
        <v>226</v>
      </c>
      <c r="C775" s="58">
        <v>100</v>
      </c>
    </row>
    <row r="776" spans="1:3" x14ac:dyDescent="0.15">
      <c r="A776" s="48">
        <v>41672</v>
      </c>
      <c r="B776" s="57" t="s">
        <v>227</v>
      </c>
      <c r="C776" s="58">
        <v>100</v>
      </c>
    </row>
    <row r="777" spans="1:3" x14ac:dyDescent="0.15">
      <c r="A777" s="48">
        <v>41672</v>
      </c>
      <c r="B777" s="57" t="s">
        <v>228</v>
      </c>
      <c r="C777" s="58">
        <v>100</v>
      </c>
    </row>
    <row r="778" spans="1:3" x14ac:dyDescent="0.15">
      <c r="A778" s="48">
        <v>41672</v>
      </c>
      <c r="B778" s="57" t="s">
        <v>229</v>
      </c>
      <c r="C778" s="58">
        <v>100</v>
      </c>
    </row>
    <row r="779" spans="1:3" x14ac:dyDescent="0.15">
      <c r="A779" s="48">
        <v>41672</v>
      </c>
      <c r="B779" s="57" t="s">
        <v>230</v>
      </c>
      <c r="C779" s="58">
        <v>100</v>
      </c>
    </row>
    <row r="780" spans="1:3" x14ac:dyDescent="0.15">
      <c r="A780" s="48">
        <v>41672</v>
      </c>
      <c r="B780" s="57" t="s">
        <v>231</v>
      </c>
      <c r="C780" s="58">
        <v>100</v>
      </c>
    </row>
    <row r="781" spans="1:3" x14ac:dyDescent="0.15">
      <c r="A781" s="48">
        <v>41672</v>
      </c>
      <c r="B781" s="57" t="s">
        <v>232</v>
      </c>
      <c r="C781" s="58">
        <v>100</v>
      </c>
    </row>
    <row r="782" spans="1:3" x14ac:dyDescent="0.15">
      <c r="A782" s="48">
        <v>41672</v>
      </c>
      <c r="B782" s="57" t="s">
        <v>233</v>
      </c>
      <c r="C782" s="58">
        <v>100</v>
      </c>
    </row>
    <row r="783" spans="1:3" x14ac:dyDescent="0.15">
      <c r="A783" s="48">
        <v>41672</v>
      </c>
      <c r="B783" s="57" t="s">
        <v>234</v>
      </c>
      <c r="C783" s="58">
        <v>100</v>
      </c>
    </row>
    <row r="784" spans="1:3" x14ac:dyDescent="0.15">
      <c r="A784" s="48">
        <v>41672</v>
      </c>
      <c r="B784" s="57" t="s">
        <v>235</v>
      </c>
      <c r="C784" s="58">
        <v>100</v>
      </c>
    </row>
    <row r="785" spans="1:3" x14ac:dyDescent="0.15">
      <c r="A785" s="48">
        <v>41672</v>
      </c>
      <c r="B785" s="57" t="s">
        <v>236</v>
      </c>
      <c r="C785" s="58">
        <v>100</v>
      </c>
    </row>
    <row r="786" spans="1:3" x14ac:dyDescent="0.15">
      <c r="A786" s="48">
        <v>41672</v>
      </c>
      <c r="B786" s="57" t="s">
        <v>237</v>
      </c>
      <c r="C786" s="58">
        <v>100</v>
      </c>
    </row>
    <row r="787" spans="1:3" x14ac:dyDescent="0.15">
      <c r="A787" s="48">
        <v>41672</v>
      </c>
      <c r="B787" s="57" t="s">
        <v>238</v>
      </c>
      <c r="C787" s="58">
        <v>100</v>
      </c>
    </row>
    <row r="788" spans="1:3" x14ac:dyDescent="0.15">
      <c r="A788" s="48">
        <v>41672</v>
      </c>
      <c r="B788" s="57" t="s">
        <v>239</v>
      </c>
      <c r="C788" s="58">
        <v>100</v>
      </c>
    </row>
    <row r="789" spans="1:3" x14ac:dyDescent="0.15">
      <c r="A789" s="48">
        <v>41672</v>
      </c>
      <c r="B789" s="57" t="s">
        <v>240</v>
      </c>
      <c r="C789" s="58">
        <v>100</v>
      </c>
    </row>
    <row r="790" spans="1:3" x14ac:dyDescent="0.15">
      <c r="A790" s="48">
        <v>41672</v>
      </c>
      <c r="B790" s="57" t="s">
        <v>241</v>
      </c>
      <c r="C790" s="58">
        <v>100</v>
      </c>
    </row>
    <row r="791" spans="1:3" x14ac:dyDescent="0.15">
      <c r="A791" s="48">
        <v>41672</v>
      </c>
      <c r="B791" s="57" t="s">
        <v>242</v>
      </c>
      <c r="C791" s="58">
        <v>100</v>
      </c>
    </row>
    <row r="792" spans="1:3" x14ac:dyDescent="0.15">
      <c r="A792" s="48">
        <v>41672</v>
      </c>
      <c r="B792" s="57" t="s">
        <v>243</v>
      </c>
      <c r="C792" s="58">
        <v>100</v>
      </c>
    </row>
    <row r="793" spans="1:3" x14ac:dyDescent="0.15">
      <c r="A793" s="48">
        <v>41672</v>
      </c>
      <c r="B793" s="57" t="s">
        <v>244</v>
      </c>
      <c r="C793" s="58">
        <v>100</v>
      </c>
    </row>
    <row r="794" spans="1:3" x14ac:dyDescent="0.15">
      <c r="A794" s="48">
        <v>41672</v>
      </c>
      <c r="B794" s="57" t="s">
        <v>245</v>
      </c>
      <c r="C794" s="58">
        <v>100</v>
      </c>
    </row>
    <row r="795" spans="1:3" x14ac:dyDescent="0.15">
      <c r="A795" s="48">
        <v>41672</v>
      </c>
      <c r="B795" s="57" t="s">
        <v>246</v>
      </c>
      <c r="C795" s="58">
        <v>100</v>
      </c>
    </row>
    <row r="796" spans="1:3" x14ac:dyDescent="0.15">
      <c r="A796" s="48">
        <v>41672</v>
      </c>
      <c r="B796" s="57" t="s">
        <v>247</v>
      </c>
      <c r="C796" s="58">
        <v>100</v>
      </c>
    </row>
    <row r="797" spans="1:3" x14ac:dyDescent="0.15">
      <c r="A797" s="48">
        <v>41672</v>
      </c>
      <c r="B797" s="57" t="s">
        <v>248</v>
      </c>
      <c r="C797" s="58">
        <v>100</v>
      </c>
    </row>
    <row r="798" spans="1:3" x14ac:dyDescent="0.15">
      <c r="A798" s="48">
        <v>41673</v>
      </c>
      <c r="B798" s="57" t="s">
        <v>225</v>
      </c>
      <c r="C798" s="58">
        <v>100</v>
      </c>
    </row>
    <row r="799" spans="1:3" x14ac:dyDescent="0.15">
      <c r="A799" s="48">
        <v>41673</v>
      </c>
      <c r="B799" s="57" t="s">
        <v>226</v>
      </c>
      <c r="C799" s="58">
        <v>100</v>
      </c>
    </row>
    <row r="800" spans="1:3" x14ac:dyDescent="0.15">
      <c r="A800" s="48">
        <v>41673</v>
      </c>
      <c r="B800" s="57" t="s">
        <v>227</v>
      </c>
      <c r="C800" s="58">
        <v>100</v>
      </c>
    </row>
    <row r="801" spans="1:3" x14ac:dyDescent="0.15">
      <c r="A801" s="48">
        <v>41673</v>
      </c>
      <c r="B801" s="57" t="s">
        <v>228</v>
      </c>
      <c r="C801" s="58">
        <v>100</v>
      </c>
    </row>
    <row r="802" spans="1:3" x14ac:dyDescent="0.15">
      <c r="A802" s="48">
        <v>41673</v>
      </c>
      <c r="B802" s="57" t="s">
        <v>229</v>
      </c>
      <c r="C802" s="58">
        <v>100</v>
      </c>
    </row>
    <row r="803" spans="1:3" x14ac:dyDescent="0.15">
      <c r="A803" s="48">
        <v>41673</v>
      </c>
      <c r="B803" s="57" t="s">
        <v>230</v>
      </c>
      <c r="C803" s="58">
        <v>100</v>
      </c>
    </row>
    <row r="804" spans="1:3" x14ac:dyDescent="0.15">
      <c r="A804" s="48">
        <v>41673</v>
      </c>
      <c r="B804" s="57" t="s">
        <v>231</v>
      </c>
      <c r="C804" s="58">
        <v>100</v>
      </c>
    </row>
    <row r="805" spans="1:3" x14ac:dyDescent="0.15">
      <c r="A805" s="48">
        <v>41673</v>
      </c>
      <c r="B805" s="57" t="s">
        <v>232</v>
      </c>
      <c r="C805" s="58">
        <v>100</v>
      </c>
    </row>
    <row r="806" spans="1:3" x14ac:dyDescent="0.15">
      <c r="A806" s="48">
        <v>41673</v>
      </c>
      <c r="B806" s="57" t="s">
        <v>233</v>
      </c>
      <c r="C806" s="58">
        <v>100</v>
      </c>
    </row>
    <row r="807" spans="1:3" x14ac:dyDescent="0.15">
      <c r="A807" s="48">
        <v>41673</v>
      </c>
      <c r="B807" s="57" t="s">
        <v>234</v>
      </c>
      <c r="C807" s="58">
        <v>100</v>
      </c>
    </row>
    <row r="808" spans="1:3" x14ac:dyDescent="0.15">
      <c r="A808" s="48">
        <v>41673</v>
      </c>
      <c r="B808" s="57" t="s">
        <v>235</v>
      </c>
      <c r="C808" s="58">
        <v>100</v>
      </c>
    </row>
    <row r="809" spans="1:3" x14ac:dyDescent="0.15">
      <c r="A809" s="48">
        <v>41673</v>
      </c>
      <c r="B809" s="57" t="s">
        <v>236</v>
      </c>
      <c r="C809" s="58">
        <v>100</v>
      </c>
    </row>
    <row r="810" spans="1:3" x14ac:dyDescent="0.15">
      <c r="A810" s="48">
        <v>41673</v>
      </c>
      <c r="B810" s="57" t="s">
        <v>237</v>
      </c>
      <c r="C810" s="58">
        <v>100</v>
      </c>
    </row>
    <row r="811" spans="1:3" x14ac:dyDescent="0.15">
      <c r="A811" s="48">
        <v>41673</v>
      </c>
      <c r="B811" s="57" t="s">
        <v>238</v>
      </c>
      <c r="C811" s="58">
        <v>100</v>
      </c>
    </row>
    <row r="812" spans="1:3" x14ac:dyDescent="0.15">
      <c r="A812" s="48">
        <v>41673</v>
      </c>
      <c r="B812" s="57" t="s">
        <v>239</v>
      </c>
      <c r="C812" s="58">
        <v>100</v>
      </c>
    </row>
    <row r="813" spans="1:3" x14ac:dyDescent="0.15">
      <c r="A813" s="48">
        <v>41673</v>
      </c>
      <c r="B813" s="57" t="s">
        <v>240</v>
      </c>
      <c r="C813" s="58">
        <v>100</v>
      </c>
    </row>
    <row r="814" spans="1:3" x14ac:dyDescent="0.15">
      <c r="A814" s="48">
        <v>41673</v>
      </c>
      <c r="B814" s="57" t="s">
        <v>241</v>
      </c>
      <c r="C814" s="58">
        <v>100</v>
      </c>
    </row>
    <row r="815" spans="1:3" x14ac:dyDescent="0.15">
      <c r="A815" s="48">
        <v>41673</v>
      </c>
      <c r="B815" s="57" t="s">
        <v>242</v>
      </c>
      <c r="C815" s="58">
        <v>100</v>
      </c>
    </row>
    <row r="816" spans="1:3" x14ac:dyDescent="0.15">
      <c r="A816" s="48">
        <v>41673</v>
      </c>
      <c r="B816" s="57" t="s">
        <v>243</v>
      </c>
      <c r="C816" s="58">
        <v>100</v>
      </c>
    </row>
    <row r="817" spans="1:3" x14ac:dyDescent="0.15">
      <c r="A817" s="48">
        <v>41673</v>
      </c>
      <c r="B817" s="57" t="s">
        <v>244</v>
      </c>
      <c r="C817" s="58">
        <v>100</v>
      </c>
    </row>
    <row r="818" spans="1:3" x14ac:dyDescent="0.15">
      <c r="A818" s="48">
        <v>41673</v>
      </c>
      <c r="B818" s="57" t="s">
        <v>245</v>
      </c>
      <c r="C818" s="58">
        <v>100</v>
      </c>
    </row>
    <row r="819" spans="1:3" x14ac:dyDescent="0.15">
      <c r="A819" s="48">
        <v>41673</v>
      </c>
      <c r="B819" s="57" t="s">
        <v>246</v>
      </c>
      <c r="C819" s="58">
        <v>100</v>
      </c>
    </row>
    <row r="820" spans="1:3" x14ac:dyDescent="0.15">
      <c r="A820" s="48">
        <v>41673</v>
      </c>
      <c r="B820" s="57" t="s">
        <v>247</v>
      </c>
      <c r="C820" s="58">
        <v>100</v>
      </c>
    </row>
    <row r="821" spans="1:3" x14ac:dyDescent="0.15">
      <c r="A821" s="48">
        <v>41673</v>
      </c>
      <c r="B821" s="57" t="s">
        <v>248</v>
      </c>
      <c r="C821" s="58">
        <v>100</v>
      </c>
    </row>
    <row r="822" spans="1:3" x14ac:dyDescent="0.15">
      <c r="A822" s="48">
        <v>41674</v>
      </c>
      <c r="B822" s="57" t="s">
        <v>225</v>
      </c>
      <c r="C822" s="58">
        <v>100</v>
      </c>
    </row>
    <row r="823" spans="1:3" x14ac:dyDescent="0.15">
      <c r="A823" s="48">
        <v>41674</v>
      </c>
      <c r="B823" s="57" t="s">
        <v>226</v>
      </c>
      <c r="C823" s="58">
        <v>100</v>
      </c>
    </row>
    <row r="824" spans="1:3" x14ac:dyDescent="0.15">
      <c r="A824" s="48">
        <v>41674</v>
      </c>
      <c r="B824" s="57" t="s">
        <v>227</v>
      </c>
      <c r="C824" s="58">
        <v>100</v>
      </c>
    </row>
    <row r="825" spans="1:3" x14ac:dyDescent="0.15">
      <c r="A825" s="48">
        <v>41674</v>
      </c>
      <c r="B825" s="57" t="s">
        <v>228</v>
      </c>
      <c r="C825" s="58">
        <v>100</v>
      </c>
    </row>
    <row r="826" spans="1:3" x14ac:dyDescent="0.15">
      <c r="A826" s="48">
        <v>41674</v>
      </c>
      <c r="B826" s="57" t="s">
        <v>229</v>
      </c>
      <c r="C826" s="58">
        <v>100</v>
      </c>
    </row>
    <row r="827" spans="1:3" x14ac:dyDescent="0.15">
      <c r="A827" s="48">
        <v>41674</v>
      </c>
      <c r="B827" s="57" t="s">
        <v>230</v>
      </c>
      <c r="C827" s="58">
        <v>100</v>
      </c>
    </row>
    <row r="828" spans="1:3" x14ac:dyDescent="0.15">
      <c r="A828" s="48">
        <v>41674</v>
      </c>
      <c r="B828" s="57" t="s">
        <v>231</v>
      </c>
      <c r="C828" s="58">
        <v>100</v>
      </c>
    </row>
    <row r="829" spans="1:3" x14ac:dyDescent="0.15">
      <c r="A829" s="48">
        <v>41674</v>
      </c>
      <c r="B829" s="57" t="s">
        <v>232</v>
      </c>
      <c r="C829" s="58">
        <v>100</v>
      </c>
    </row>
    <row r="830" spans="1:3" x14ac:dyDescent="0.15">
      <c r="A830" s="48">
        <v>41674</v>
      </c>
      <c r="B830" s="57" t="s">
        <v>233</v>
      </c>
      <c r="C830" s="58">
        <v>100</v>
      </c>
    </row>
    <row r="831" spans="1:3" x14ac:dyDescent="0.15">
      <c r="A831" s="48">
        <v>41674</v>
      </c>
      <c r="B831" s="57" t="s">
        <v>234</v>
      </c>
      <c r="C831" s="58">
        <v>100</v>
      </c>
    </row>
    <row r="832" spans="1:3" x14ac:dyDescent="0.15">
      <c r="A832" s="48">
        <v>41674</v>
      </c>
      <c r="B832" s="57" t="s">
        <v>235</v>
      </c>
      <c r="C832" s="58">
        <v>100</v>
      </c>
    </row>
    <row r="833" spans="1:3" x14ac:dyDescent="0.15">
      <c r="A833" s="48">
        <v>41674</v>
      </c>
      <c r="B833" s="57" t="s">
        <v>236</v>
      </c>
      <c r="C833" s="58">
        <v>100</v>
      </c>
    </row>
    <row r="834" spans="1:3" x14ac:dyDescent="0.15">
      <c r="A834" s="48">
        <v>41674</v>
      </c>
      <c r="B834" s="57" t="s">
        <v>237</v>
      </c>
      <c r="C834" s="58">
        <v>100</v>
      </c>
    </row>
    <row r="835" spans="1:3" x14ac:dyDescent="0.15">
      <c r="A835" s="48">
        <v>41674</v>
      </c>
      <c r="B835" s="57" t="s">
        <v>238</v>
      </c>
      <c r="C835" s="58">
        <v>100</v>
      </c>
    </row>
    <row r="836" spans="1:3" x14ac:dyDescent="0.15">
      <c r="A836" s="48">
        <v>41674</v>
      </c>
      <c r="B836" s="57" t="s">
        <v>239</v>
      </c>
      <c r="C836" s="58">
        <v>100</v>
      </c>
    </row>
    <row r="837" spans="1:3" x14ac:dyDescent="0.15">
      <c r="A837" s="48">
        <v>41674</v>
      </c>
      <c r="B837" s="57" t="s">
        <v>240</v>
      </c>
      <c r="C837" s="58">
        <v>100</v>
      </c>
    </row>
    <row r="838" spans="1:3" x14ac:dyDescent="0.15">
      <c r="A838" s="48">
        <v>41674</v>
      </c>
      <c r="B838" s="57" t="s">
        <v>241</v>
      </c>
      <c r="C838" s="58">
        <v>100</v>
      </c>
    </row>
    <row r="839" spans="1:3" x14ac:dyDescent="0.15">
      <c r="A839" s="48">
        <v>41674</v>
      </c>
      <c r="B839" s="57" t="s">
        <v>242</v>
      </c>
      <c r="C839" s="58">
        <v>100</v>
      </c>
    </row>
    <row r="840" spans="1:3" x14ac:dyDescent="0.15">
      <c r="A840" s="48">
        <v>41674</v>
      </c>
      <c r="B840" s="57" t="s">
        <v>243</v>
      </c>
      <c r="C840" s="58">
        <v>100</v>
      </c>
    </row>
    <row r="841" spans="1:3" x14ac:dyDescent="0.15">
      <c r="A841" s="48">
        <v>41674</v>
      </c>
      <c r="B841" s="57" t="s">
        <v>244</v>
      </c>
      <c r="C841" s="58">
        <v>100</v>
      </c>
    </row>
    <row r="842" spans="1:3" x14ac:dyDescent="0.15">
      <c r="A842" s="48">
        <v>41674</v>
      </c>
      <c r="B842" s="57" t="s">
        <v>245</v>
      </c>
      <c r="C842" s="58">
        <v>100</v>
      </c>
    </row>
    <row r="843" spans="1:3" x14ac:dyDescent="0.15">
      <c r="A843" s="48">
        <v>41674</v>
      </c>
      <c r="B843" s="57" t="s">
        <v>246</v>
      </c>
      <c r="C843" s="58">
        <v>100</v>
      </c>
    </row>
    <row r="844" spans="1:3" x14ac:dyDescent="0.15">
      <c r="A844" s="48">
        <v>41674</v>
      </c>
      <c r="B844" s="57" t="s">
        <v>247</v>
      </c>
      <c r="C844" s="58">
        <v>100</v>
      </c>
    </row>
    <row r="845" spans="1:3" x14ac:dyDescent="0.15">
      <c r="A845" s="48">
        <v>41674</v>
      </c>
      <c r="B845" s="57" t="s">
        <v>248</v>
      </c>
      <c r="C845" s="58">
        <v>100</v>
      </c>
    </row>
    <row r="846" spans="1:3" x14ac:dyDescent="0.15">
      <c r="A846" s="48">
        <v>41675</v>
      </c>
      <c r="B846" s="57" t="s">
        <v>225</v>
      </c>
      <c r="C846" s="58">
        <v>100</v>
      </c>
    </row>
    <row r="847" spans="1:3" x14ac:dyDescent="0.15">
      <c r="A847" s="48">
        <v>41675</v>
      </c>
      <c r="B847" s="57" t="s">
        <v>226</v>
      </c>
      <c r="C847" s="58">
        <v>100</v>
      </c>
    </row>
    <row r="848" spans="1:3" x14ac:dyDescent="0.15">
      <c r="A848" s="48">
        <v>41675</v>
      </c>
      <c r="B848" s="57" t="s">
        <v>227</v>
      </c>
      <c r="C848" s="58">
        <v>100</v>
      </c>
    </row>
    <row r="849" spans="1:3" x14ac:dyDescent="0.15">
      <c r="A849" s="48">
        <v>41675</v>
      </c>
      <c r="B849" s="57" t="s">
        <v>228</v>
      </c>
      <c r="C849" s="58">
        <v>100</v>
      </c>
    </row>
    <row r="850" spans="1:3" x14ac:dyDescent="0.15">
      <c r="A850" s="48">
        <v>41675</v>
      </c>
      <c r="B850" s="57" t="s">
        <v>229</v>
      </c>
      <c r="C850" s="58">
        <v>100</v>
      </c>
    </row>
    <row r="851" spans="1:3" x14ac:dyDescent="0.15">
      <c r="A851" s="48">
        <v>41675</v>
      </c>
      <c r="B851" s="57" t="s">
        <v>230</v>
      </c>
      <c r="C851" s="58">
        <v>100</v>
      </c>
    </row>
    <row r="852" spans="1:3" x14ac:dyDescent="0.15">
      <c r="A852" s="48">
        <v>41675</v>
      </c>
      <c r="B852" s="57" t="s">
        <v>231</v>
      </c>
      <c r="C852" s="58">
        <v>100</v>
      </c>
    </row>
    <row r="853" spans="1:3" x14ac:dyDescent="0.15">
      <c r="A853" s="48">
        <v>41675</v>
      </c>
      <c r="B853" s="57" t="s">
        <v>232</v>
      </c>
      <c r="C853" s="58">
        <v>100</v>
      </c>
    </row>
    <row r="854" spans="1:3" x14ac:dyDescent="0.15">
      <c r="A854" s="48">
        <v>41675</v>
      </c>
      <c r="B854" s="57" t="s">
        <v>233</v>
      </c>
      <c r="C854" s="58">
        <v>100</v>
      </c>
    </row>
    <row r="855" spans="1:3" x14ac:dyDescent="0.15">
      <c r="A855" s="48">
        <v>41675</v>
      </c>
      <c r="B855" s="57" t="s">
        <v>234</v>
      </c>
      <c r="C855" s="58">
        <v>100</v>
      </c>
    </row>
    <row r="856" spans="1:3" x14ac:dyDescent="0.15">
      <c r="A856" s="48">
        <v>41675</v>
      </c>
      <c r="B856" s="57" t="s">
        <v>235</v>
      </c>
      <c r="C856" s="58">
        <v>100</v>
      </c>
    </row>
    <row r="857" spans="1:3" x14ac:dyDescent="0.15">
      <c r="A857" s="48">
        <v>41675</v>
      </c>
      <c r="B857" s="57" t="s">
        <v>236</v>
      </c>
      <c r="C857" s="58">
        <v>100</v>
      </c>
    </row>
    <row r="858" spans="1:3" x14ac:dyDescent="0.15">
      <c r="A858" s="48">
        <v>41675</v>
      </c>
      <c r="B858" s="57" t="s">
        <v>237</v>
      </c>
      <c r="C858" s="58">
        <v>100</v>
      </c>
    </row>
    <row r="859" spans="1:3" x14ac:dyDescent="0.15">
      <c r="A859" s="48">
        <v>41675</v>
      </c>
      <c r="B859" s="57" t="s">
        <v>238</v>
      </c>
      <c r="C859" s="58">
        <v>100</v>
      </c>
    </row>
    <row r="860" spans="1:3" x14ac:dyDescent="0.15">
      <c r="A860" s="48">
        <v>41675</v>
      </c>
      <c r="B860" s="57" t="s">
        <v>239</v>
      </c>
      <c r="C860" s="58">
        <v>100</v>
      </c>
    </row>
    <row r="861" spans="1:3" x14ac:dyDescent="0.15">
      <c r="A861" s="48">
        <v>41675</v>
      </c>
      <c r="B861" s="57" t="s">
        <v>240</v>
      </c>
      <c r="C861" s="58">
        <v>100</v>
      </c>
    </row>
    <row r="862" spans="1:3" x14ac:dyDescent="0.15">
      <c r="A862" s="48">
        <v>41675</v>
      </c>
      <c r="B862" s="57" t="s">
        <v>241</v>
      </c>
      <c r="C862" s="58">
        <v>100</v>
      </c>
    </row>
    <row r="863" spans="1:3" x14ac:dyDescent="0.15">
      <c r="A863" s="48">
        <v>41675</v>
      </c>
      <c r="B863" s="57" t="s">
        <v>242</v>
      </c>
      <c r="C863" s="58">
        <v>100</v>
      </c>
    </row>
    <row r="864" spans="1:3" x14ac:dyDescent="0.15">
      <c r="A864" s="48">
        <v>41675</v>
      </c>
      <c r="B864" s="57" t="s">
        <v>243</v>
      </c>
      <c r="C864" s="58">
        <v>100</v>
      </c>
    </row>
    <row r="865" spans="1:3" x14ac:dyDescent="0.15">
      <c r="A865" s="48">
        <v>41675</v>
      </c>
      <c r="B865" s="57" t="s">
        <v>244</v>
      </c>
      <c r="C865" s="58">
        <v>100</v>
      </c>
    </row>
    <row r="866" spans="1:3" x14ac:dyDescent="0.15">
      <c r="A866" s="48">
        <v>41675</v>
      </c>
      <c r="B866" s="57" t="s">
        <v>245</v>
      </c>
      <c r="C866" s="58">
        <v>100</v>
      </c>
    </row>
    <row r="867" spans="1:3" x14ac:dyDescent="0.15">
      <c r="A867" s="48">
        <v>41675</v>
      </c>
      <c r="B867" s="57" t="s">
        <v>246</v>
      </c>
      <c r="C867" s="58">
        <v>100</v>
      </c>
    </row>
    <row r="868" spans="1:3" x14ac:dyDescent="0.15">
      <c r="A868" s="48">
        <v>41675</v>
      </c>
      <c r="B868" s="57" t="s">
        <v>247</v>
      </c>
      <c r="C868" s="58">
        <v>100</v>
      </c>
    </row>
    <row r="869" spans="1:3" x14ac:dyDescent="0.15">
      <c r="A869" s="48">
        <v>41675</v>
      </c>
      <c r="B869" s="57" t="s">
        <v>248</v>
      </c>
      <c r="C869" s="58">
        <v>100</v>
      </c>
    </row>
    <row r="870" spans="1:3" x14ac:dyDescent="0.15">
      <c r="A870" s="48">
        <v>41676</v>
      </c>
      <c r="B870" s="57" t="s">
        <v>225</v>
      </c>
      <c r="C870" s="58">
        <v>100</v>
      </c>
    </row>
    <row r="871" spans="1:3" x14ac:dyDescent="0.15">
      <c r="A871" s="48">
        <v>41676</v>
      </c>
      <c r="B871" s="57" t="s">
        <v>226</v>
      </c>
      <c r="C871" s="58">
        <v>100</v>
      </c>
    </row>
    <row r="872" spans="1:3" x14ac:dyDescent="0.15">
      <c r="A872" s="48">
        <v>41676</v>
      </c>
      <c r="B872" s="57" t="s">
        <v>227</v>
      </c>
      <c r="C872" s="58">
        <v>100</v>
      </c>
    </row>
    <row r="873" spans="1:3" x14ac:dyDescent="0.15">
      <c r="A873" s="48">
        <v>41676</v>
      </c>
      <c r="B873" s="57" t="s">
        <v>228</v>
      </c>
      <c r="C873" s="58">
        <v>100</v>
      </c>
    </row>
    <row r="874" spans="1:3" x14ac:dyDescent="0.15">
      <c r="A874" s="48">
        <v>41676</v>
      </c>
      <c r="B874" s="57" t="s">
        <v>229</v>
      </c>
      <c r="C874" s="58">
        <v>100</v>
      </c>
    </row>
    <row r="875" spans="1:3" x14ac:dyDescent="0.15">
      <c r="A875" s="48">
        <v>41676</v>
      </c>
      <c r="B875" s="57" t="s">
        <v>230</v>
      </c>
      <c r="C875" s="58">
        <v>100</v>
      </c>
    </row>
    <row r="876" spans="1:3" x14ac:dyDescent="0.15">
      <c r="A876" s="48">
        <v>41676</v>
      </c>
      <c r="B876" s="57" t="s">
        <v>231</v>
      </c>
      <c r="C876" s="58">
        <v>100</v>
      </c>
    </row>
    <row r="877" spans="1:3" x14ac:dyDescent="0.15">
      <c r="A877" s="48">
        <v>41676</v>
      </c>
      <c r="B877" s="57" t="s">
        <v>232</v>
      </c>
      <c r="C877" s="58">
        <v>100</v>
      </c>
    </row>
    <row r="878" spans="1:3" x14ac:dyDescent="0.15">
      <c r="A878" s="48">
        <v>41676</v>
      </c>
      <c r="B878" s="57" t="s">
        <v>233</v>
      </c>
      <c r="C878" s="58">
        <v>100</v>
      </c>
    </row>
    <row r="879" spans="1:3" x14ac:dyDescent="0.15">
      <c r="A879" s="48">
        <v>41676</v>
      </c>
      <c r="B879" s="57" t="s">
        <v>234</v>
      </c>
      <c r="C879" s="58">
        <v>100</v>
      </c>
    </row>
    <row r="880" spans="1:3" x14ac:dyDescent="0.15">
      <c r="A880" s="48">
        <v>41676</v>
      </c>
      <c r="B880" s="57" t="s">
        <v>235</v>
      </c>
      <c r="C880" s="58">
        <v>100</v>
      </c>
    </row>
    <row r="881" spans="1:3" x14ac:dyDescent="0.15">
      <c r="A881" s="48">
        <v>41676</v>
      </c>
      <c r="B881" s="57" t="s">
        <v>236</v>
      </c>
      <c r="C881" s="58">
        <v>100</v>
      </c>
    </row>
    <row r="882" spans="1:3" x14ac:dyDescent="0.15">
      <c r="A882" s="48">
        <v>41676</v>
      </c>
      <c r="B882" s="57" t="s">
        <v>237</v>
      </c>
      <c r="C882" s="58">
        <v>100</v>
      </c>
    </row>
    <row r="883" spans="1:3" x14ac:dyDescent="0.15">
      <c r="A883" s="48">
        <v>41676</v>
      </c>
      <c r="B883" s="57" t="s">
        <v>238</v>
      </c>
      <c r="C883" s="58">
        <v>100</v>
      </c>
    </row>
    <row r="884" spans="1:3" x14ac:dyDescent="0.15">
      <c r="A884" s="48">
        <v>41676</v>
      </c>
      <c r="B884" s="57" t="s">
        <v>239</v>
      </c>
      <c r="C884" s="58">
        <v>100</v>
      </c>
    </row>
    <row r="885" spans="1:3" x14ac:dyDescent="0.15">
      <c r="A885" s="48">
        <v>41676</v>
      </c>
      <c r="B885" s="57" t="s">
        <v>240</v>
      </c>
      <c r="C885" s="58">
        <v>100</v>
      </c>
    </row>
    <row r="886" spans="1:3" x14ac:dyDescent="0.15">
      <c r="A886" s="48">
        <v>41676</v>
      </c>
      <c r="B886" s="57" t="s">
        <v>241</v>
      </c>
      <c r="C886" s="58">
        <v>100</v>
      </c>
    </row>
    <row r="887" spans="1:3" x14ac:dyDescent="0.15">
      <c r="A887" s="48">
        <v>41676</v>
      </c>
      <c r="B887" s="57" t="s">
        <v>242</v>
      </c>
      <c r="C887" s="58">
        <v>100</v>
      </c>
    </row>
    <row r="888" spans="1:3" x14ac:dyDescent="0.15">
      <c r="A888" s="48">
        <v>41676</v>
      </c>
      <c r="B888" s="57" t="s">
        <v>243</v>
      </c>
      <c r="C888" s="58">
        <v>100</v>
      </c>
    </row>
    <row r="889" spans="1:3" x14ac:dyDescent="0.15">
      <c r="A889" s="48">
        <v>41676</v>
      </c>
      <c r="B889" s="57" t="s">
        <v>244</v>
      </c>
      <c r="C889" s="58">
        <v>100</v>
      </c>
    </row>
    <row r="890" spans="1:3" x14ac:dyDescent="0.15">
      <c r="A890" s="48">
        <v>41676</v>
      </c>
      <c r="B890" s="57" t="s">
        <v>245</v>
      </c>
      <c r="C890" s="58">
        <v>100</v>
      </c>
    </row>
    <row r="891" spans="1:3" x14ac:dyDescent="0.15">
      <c r="A891" s="48">
        <v>41676</v>
      </c>
      <c r="B891" s="57" t="s">
        <v>246</v>
      </c>
      <c r="C891" s="58">
        <v>100</v>
      </c>
    </row>
    <row r="892" spans="1:3" x14ac:dyDescent="0.15">
      <c r="A892" s="48">
        <v>41676</v>
      </c>
      <c r="B892" s="57" t="s">
        <v>247</v>
      </c>
      <c r="C892" s="58">
        <v>100</v>
      </c>
    </row>
    <row r="893" spans="1:3" x14ac:dyDescent="0.15">
      <c r="A893" s="48">
        <v>41676</v>
      </c>
      <c r="B893" s="57" t="s">
        <v>248</v>
      </c>
      <c r="C893" s="58">
        <v>100</v>
      </c>
    </row>
    <row r="894" spans="1:3" x14ac:dyDescent="0.15">
      <c r="A894" s="48">
        <v>41677</v>
      </c>
      <c r="B894" s="57" t="s">
        <v>225</v>
      </c>
      <c r="C894" s="58">
        <v>100</v>
      </c>
    </row>
    <row r="895" spans="1:3" x14ac:dyDescent="0.15">
      <c r="A895" s="48">
        <v>41677</v>
      </c>
      <c r="B895" s="57" t="s">
        <v>226</v>
      </c>
      <c r="C895" s="58">
        <v>100</v>
      </c>
    </row>
    <row r="896" spans="1:3" x14ac:dyDescent="0.15">
      <c r="A896" s="48">
        <v>41677</v>
      </c>
      <c r="B896" s="57" t="s">
        <v>227</v>
      </c>
      <c r="C896" s="58">
        <v>100</v>
      </c>
    </row>
    <row r="897" spans="1:3" x14ac:dyDescent="0.15">
      <c r="A897" s="48">
        <v>41677</v>
      </c>
      <c r="B897" s="57" t="s">
        <v>228</v>
      </c>
      <c r="C897" s="58">
        <v>100</v>
      </c>
    </row>
    <row r="898" spans="1:3" x14ac:dyDescent="0.15">
      <c r="A898" s="48">
        <v>41677</v>
      </c>
      <c r="B898" s="57" t="s">
        <v>229</v>
      </c>
      <c r="C898" s="58">
        <v>100</v>
      </c>
    </row>
    <row r="899" spans="1:3" x14ac:dyDescent="0.15">
      <c r="A899" s="48">
        <v>41677</v>
      </c>
      <c r="B899" s="57" t="s">
        <v>230</v>
      </c>
      <c r="C899" s="58">
        <v>100</v>
      </c>
    </row>
    <row r="900" spans="1:3" x14ac:dyDescent="0.15">
      <c r="A900" s="48">
        <v>41677</v>
      </c>
      <c r="B900" s="57" t="s">
        <v>231</v>
      </c>
      <c r="C900" s="58">
        <v>100</v>
      </c>
    </row>
    <row r="901" spans="1:3" x14ac:dyDescent="0.15">
      <c r="A901" s="48">
        <v>41677</v>
      </c>
      <c r="B901" s="57" t="s">
        <v>232</v>
      </c>
      <c r="C901" s="58">
        <v>100</v>
      </c>
    </row>
    <row r="902" spans="1:3" x14ac:dyDescent="0.15">
      <c r="A902" s="48">
        <v>41677</v>
      </c>
      <c r="B902" s="57" t="s">
        <v>233</v>
      </c>
      <c r="C902" s="58">
        <v>100</v>
      </c>
    </row>
    <row r="903" spans="1:3" x14ac:dyDescent="0.15">
      <c r="A903" s="48">
        <v>41677</v>
      </c>
      <c r="B903" s="57" t="s">
        <v>234</v>
      </c>
      <c r="C903" s="58">
        <v>100</v>
      </c>
    </row>
    <row r="904" spans="1:3" x14ac:dyDescent="0.15">
      <c r="A904" s="48">
        <v>41677</v>
      </c>
      <c r="B904" s="57" t="s">
        <v>235</v>
      </c>
      <c r="C904" s="58">
        <v>100</v>
      </c>
    </row>
    <row r="905" spans="1:3" x14ac:dyDescent="0.15">
      <c r="A905" s="48">
        <v>41677</v>
      </c>
      <c r="B905" s="57" t="s">
        <v>236</v>
      </c>
      <c r="C905" s="58">
        <v>100</v>
      </c>
    </row>
    <row r="906" spans="1:3" x14ac:dyDescent="0.15">
      <c r="A906" s="48">
        <v>41677</v>
      </c>
      <c r="B906" s="57" t="s">
        <v>237</v>
      </c>
      <c r="C906" s="58">
        <v>100</v>
      </c>
    </row>
    <row r="907" spans="1:3" x14ac:dyDescent="0.15">
      <c r="A907" s="48">
        <v>41677</v>
      </c>
      <c r="B907" s="57" t="s">
        <v>238</v>
      </c>
      <c r="C907" s="58">
        <v>100</v>
      </c>
    </row>
    <row r="908" spans="1:3" x14ac:dyDescent="0.15">
      <c r="A908" s="48">
        <v>41677</v>
      </c>
      <c r="B908" s="57" t="s">
        <v>239</v>
      </c>
      <c r="C908" s="58">
        <v>100</v>
      </c>
    </row>
    <row r="909" spans="1:3" x14ac:dyDescent="0.15">
      <c r="A909" s="48">
        <v>41677</v>
      </c>
      <c r="B909" s="57" t="s">
        <v>240</v>
      </c>
      <c r="C909" s="58">
        <v>100</v>
      </c>
    </row>
    <row r="910" spans="1:3" x14ac:dyDescent="0.15">
      <c r="A910" s="48">
        <v>41677</v>
      </c>
      <c r="B910" s="57" t="s">
        <v>241</v>
      </c>
      <c r="C910" s="58">
        <v>100</v>
      </c>
    </row>
    <row r="911" spans="1:3" x14ac:dyDescent="0.15">
      <c r="A911" s="48">
        <v>41677</v>
      </c>
      <c r="B911" s="57" t="s">
        <v>242</v>
      </c>
      <c r="C911" s="58">
        <v>100</v>
      </c>
    </row>
    <row r="912" spans="1:3" x14ac:dyDescent="0.15">
      <c r="A912" s="48">
        <v>41677</v>
      </c>
      <c r="B912" s="57" t="s">
        <v>243</v>
      </c>
      <c r="C912" s="58">
        <v>100</v>
      </c>
    </row>
    <row r="913" spans="1:3" x14ac:dyDescent="0.15">
      <c r="A913" s="48">
        <v>41677</v>
      </c>
      <c r="B913" s="57" t="s">
        <v>244</v>
      </c>
      <c r="C913" s="58">
        <v>100</v>
      </c>
    </row>
    <row r="914" spans="1:3" x14ac:dyDescent="0.15">
      <c r="A914" s="48">
        <v>41677</v>
      </c>
      <c r="B914" s="57" t="s">
        <v>245</v>
      </c>
      <c r="C914" s="58">
        <v>100</v>
      </c>
    </row>
    <row r="915" spans="1:3" x14ac:dyDescent="0.15">
      <c r="A915" s="48">
        <v>41677</v>
      </c>
      <c r="B915" s="57" t="s">
        <v>246</v>
      </c>
      <c r="C915" s="58">
        <v>100</v>
      </c>
    </row>
    <row r="916" spans="1:3" x14ac:dyDescent="0.15">
      <c r="A916" s="48">
        <v>41677</v>
      </c>
      <c r="B916" s="57" t="s">
        <v>247</v>
      </c>
      <c r="C916" s="58">
        <v>100</v>
      </c>
    </row>
    <row r="917" spans="1:3" x14ac:dyDescent="0.15">
      <c r="A917" s="48">
        <v>41677</v>
      </c>
      <c r="B917" s="57" t="s">
        <v>248</v>
      </c>
      <c r="C917" s="58">
        <v>100</v>
      </c>
    </row>
    <row r="918" spans="1:3" x14ac:dyDescent="0.15">
      <c r="A918" s="48">
        <v>41678</v>
      </c>
      <c r="B918" s="57" t="s">
        <v>225</v>
      </c>
      <c r="C918" s="58">
        <v>100</v>
      </c>
    </row>
    <row r="919" spans="1:3" x14ac:dyDescent="0.15">
      <c r="A919" s="48">
        <v>41678</v>
      </c>
      <c r="B919" s="57" t="s">
        <v>226</v>
      </c>
      <c r="C919" s="58">
        <v>100</v>
      </c>
    </row>
    <row r="920" spans="1:3" x14ac:dyDescent="0.15">
      <c r="A920" s="48">
        <v>41678</v>
      </c>
      <c r="B920" s="57" t="s">
        <v>227</v>
      </c>
      <c r="C920" s="58">
        <v>100</v>
      </c>
    </row>
    <row r="921" spans="1:3" x14ac:dyDescent="0.15">
      <c r="A921" s="48">
        <v>41678</v>
      </c>
      <c r="B921" s="57" t="s">
        <v>228</v>
      </c>
      <c r="C921" s="58">
        <v>100</v>
      </c>
    </row>
    <row r="922" spans="1:3" x14ac:dyDescent="0.15">
      <c r="A922" s="48">
        <v>41678</v>
      </c>
      <c r="B922" s="57" t="s">
        <v>229</v>
      </c>
      <c r="C922" s="58">
        <v>100</v>
      </c>
    </row>
    <row r="923" spans="1:3" x14ac:dyDescent="0.15">
      <c r="A923" s="48">
        <v>41678</v>
      </c>
      <c r="B923" s="57" t="s">
        <v>230</v>
      </c>
      <c r="C923" s="58">
        <v>100</v>
      </c>
    </row>
    <row r="924" spans="1:3" x14ac:dyDescent="0.15">
      <c r="A924" s="48">
        <v>41678</v>
      </c>
      <c r="B924" s="57" t="s">
        <v>231</v>
      </c>
      <c r="C924" s="58">
        <v>100</v>
      </c>
    </row>
    <row r="925" spans="1:3" x14ac:dyDescent="0.15">
      <c r="A925" s="48">
        <v>41678</v>
      </c>
      <c r="B925" s="57" t="s">
        <v>232</v>
      </c>
      <c r="C925" s="58">
        <v>100</v>
      </c>
    </row>
    <row r="926" spans="1:3" x14ac:dyDescent="0.15">
      <c r="A926" s="48">
        <v>41678</v>
      </c>
      <c r="B926" s="57" t="s">
        <v>233</v>
      </c>
      <c r="C926" s="58">
        <v>100</v>
      </c>
    </row>
    <row r="927" spans="1:3" x14ac:dyDescent="0.15">
      <c r="A927" s="48">
        <v>41678</v>
      </c>
      <c r="B927" s="57" t="s">
        <v>234</v>
      </c>
      <c r="C927" s="58">
        <v>100</v>
      </c>
    </row>
    <row r="928" spans="1:3" x14ac:dyDescent="0.15">
      <c r="A928" s="48">
        <v>41678</v>
      </c>
      <c r="B928" s="57" t="s">
        <v>235</v>
      </c>
      <c r="C928" s="58">
        <v>100</v>
      </c>
    </row>
    <row r="929" spans="1:3" x14ac:dyDescent="0.15">
      <c r="A929" s="48">
        <v>41678</v>
      </c>
      <c r="B929" s="57" t="s">
        <v>236</v>
      </c>
      <c r="C929" s="58">
        <v>100</v>
      </c>
    </row>
    <row r="930" spans="1:3" x14ac:dyDescent="0.15">
      <c r="A930" s="48">
        <v>41678</v>
      </c>
      <c r="B930" s="57" t="s">
        <v>237</v>
      </c>
      <c r="C930" s="58">
        <v>100</v>
      </c>
    </row>
    <row r="931" spans="1:3" x14ac:dyDescent="0.15">
      <c r="A931" s="48">
        <v>41678</v>
      </c>
      <c r="B931" s="57" t="s">
        <v>238</v>
      </c>
      <c r="C931" s="58">
        <v>100</v>
      </c>
    </row>
    <row r="932" spans="1:3" x14ac:dyDescent="0.15">
      <c r="A932" s="48">
        <v>41678</v>
      </c>
      <c r="B932" s="57" t="s">
        <v>239</v>
      </c>
      <c r="C932" s="58">
        <v>100</v>
      </c>
    </row>
    <row r="933" spans="1:3" x14ac:dyDescent="0.15">
      <c r="A933" s="48">
        <v>41678</v>
      </c>
      <c r="B933" s="57" t="s">
        <v>240</v>
      </c>
      <c r="C933" s="58">
        <v>100</v>
      </c>
    </row>
    <row r="934" spans="1:3" x14ac:dyDescent="0.15">
      <c r="A934" s="48">
        <v>41678</v>
      </c>
      <c r="B934" s="57" t="s">
        <v>241</v>
      </c>
      <c r="C934" s="58">
        <v>100</v>
      </c>
    </row>
    <row r="935" spans="1:3" x14ac:dyDescent="0.15">
      <c r="A935" s="48">
        <v>41678</v>
      </c>
      <c r="B935" s="57" t="s">
        <v>242</v>
      </c>
      <c r="C935" s="58">
        <v>100</v>
      </c>
    </row>
    <row r="936" spans="1:3" x14ac:dyDescent="0.15">
      <c r="A936" s="48">
        <v>41678</v>
      </c>
      <c r="B936" s="57" t="s">
        <v>243</v>
      </c>
      <c r="C936" s="58">
        <v>100</v>
      </c>
    </row>
    <row r="937" spans="1:3" x14ac:dyDescent="0.15">
      <c r="A937" s="48">
        <v>41678</v>
      </c>
      <c r="B937" s="57" t="s">
        <v>244</v>
      </c>
      <c r="C937" s="58">
        <v>100</v>
      </c>
    </row>
    <row r="938" spans="1:3" x14ac:dyDescent="0.15">
      <c r="A938" s="48">
        <v>41678</v>
      </c>
      <c r="B938" s="57" t="s">
        <v>245</v>
      </c>
      <c r="C938" s="58">
        <v>100</v>
      </c>
    </row>
    <row r="939" spans="1:3" x14ac:dyDescent="0.15">
      <c r="A939" s="48">
        <v>41678</v>
      </c>
      <c r="B939" s="57" t="s">
        <v>246</v>
      </c>
      <c r="C939" s="58">
        <v>100</v>
      </c>
    </row>
    <row r="940" spans="1:3" x14ac:dyDescent="0.15">
      <c r="A940" s="48">
        <v>41678</v>
      </c>
      <c r="B940" s="57" t="s">
        <v>247</v>
      </c>
      <c r="C940" s="58">
        <v>100</v>
      </c>
    </row>
    <row r="941" spans="1:3" x14ac:dyDescent="0.15">
      <c r="A941" s="48">
        <v>41678</v>
      </c>
      <c r="B941" s="57" t="s">
        <v>248</v>
      </c>
      <c r="C941" s="58">
        <v>100</v>
      </c>
    </row>
    <row r="942" spans="1:3" x14ac:dyDescent="0.15">
      <c r="A942" s="48">
        <v>41679</v>
      </c>
      <c r="B942" s="57" t="s">
        <v>225</v>
      </c>
      <c r="C942" s="58">
        <v>100</v>
      </c>
    </row>
    <row r="943" spans="1:3" x14ac:dyDescent="0.15">
      <c r="A943" s="48">
        <v>41679</v>
      </c>
      <c r="B943" s="57" t="s">
        <v>226</v>
      </c>
      <c r="C943" s="58">
        <v>100</v>
      </c>
    </row>
    <row r="944" spans="1:3" x14ac:dyDescent="0.15">
      <c r="A944" s="48">
        <v>41679</v>
      </c>
      <c r="B944" s="57" t="s">
        <v>227</v>
      </c>
      <c r="C944" s="58">
        <v>100</v>
      </c>
    </row>
    <row r="945" spans="1:3" x14ac:dyDescent="0.15">
      <c r="A945" s="48">
        <v>41679</v>
      </c>
      <c r="B945" s="57" t="s">
        <v>228</v>
      </c>
      <c r="C945" s="58">
        <v>100</v>
      </c>
    </row>
    <row r="946" spans="1:3" x14ac:dyDescent="0.15">
      <c r="A946" s="48">
        <v>41679</v>
      </c>
      <c r="B946" s="57" t="s">
        <v>229</v>
      </c>
      <c r="C946" s="58">
        <v>100</v>
      </c>
    </row>
    <row r="947" spans="1:3" x14ac:dyDescent="0.15">
      <c r="A947" s="48">
        <v>41679</v>
      </c>
      <c r="B947" s="57" t="s">
        <v>230</v>
      </c>
      <c r="C947" s="58">
        <v>100</v>
      </c>
    </row>
    <row r="948" spans="1:3" x14ac:dyDescent="0.15">
      <c r="A948" s="48">
        <v>41679</v>
      </c>
      <c r="B948" s="57" t="s">
        <v>231</v>
      </c>
      <c r="C948" s="58">
        <v>100</v>
      </c>
    </row>
    <row r="949" spans="1:3" x14ac:dyDescent="0.15">
      <c r="A949" s="48">
        <v>41679</v>
      </c>
      <c r="B949" s="57" t="s">
        <v>232</v>
      </c>
      <c r="C949" s="58">
        <v>100</v>
      </c>
    </row>
    <row r="950" spans="1:3" x14ac:dyDescent="0.15">
      <c r="A950" s="48">
        <v>41679</v>
      </c>
      <c r="B950" s="57" t="s">
        <v>233</v>
      </c>
      <c r="C950" s="58">
        <v>100</v>
      </c>
    </row>
    <row r="951" spans="1:3" x14ac:dyDescent="0.15">
      <c r="A951" s="48">
        <v>41679</v>
      </c>
      <c r="B951" s="57" t="s">
        <v>234</v>
      </c>
      <c r="C951" s="58">
        <v>100</v>
      </c>
    </row>
    <row r="952" spans="1:3" x14ac:dyDescent="0.15">
      <c r="A952" s="48">
        <v>41679</v>
      </c>
      <c r="B952" s="57" t="s">
        <v>235</v>
      </c>
      <c r="C952" s="58">
        <v>100</v>
      </c>
    </row>
    <row r="953" spans="1:3" x14ac:dyDescent="0.15">
      <c r="A953" s="48">
        <v>41679</v>
      </c>
      <c r="B953" s="57" t="s">
        <v>236</v>
      </c>
      <c r="C953" s="58">
        <v>100</v>
      </c>
    </row>
    <row r="954" spans="1:3" x14ac:dyDescent="0.15">
      <c r="A954" s="48">
        <v>41679</v>
      </c>
      <c r="B954" s="57" t="s">
        <v>237</v>
      </c>
      <c r="C954" s="58">
        <v>100</v>
      </c>
    </row>
    <row r="955" spans="1:3" x14ac:dyDescent="0.15">
      <c r="A955" s="48">
        <v>41679</v>
      </c>
      <c r="B955" s="57" t="s">
        <v>238</v>
      </c>
      <c r="C955" s="58">
        <v>100</v>
      </c>
    </row>
    <row r="956" spans="1:3" x14ac:dyDescent="0.15">
      <c r="A956" s="48">
        <v>41679</v>
      </c>
      <c r="B956" s="57" t="s">
        <v>239</v>
      </c>
      <c r="C956" s="58">
        <v>100</v>
      </c>
    </row>
    <row r="957" spans="1:3" x14ac:dyDescent="0.15">
      <c r="A957" s="48">
        <v>41679</v>
      </c>
      <c r="B957" s="57" t="s">
        <v>240</v>
      </c>
      <c r="C957" s="58">
        <v>100</v>
      </c>
    </row>
    <row r="958" spans="1:3" x14ac:dyDescent="0.15">
      <c r="A958" s="48">
        <v>41679</v>
      </c>
      <c r="B958" s="57" t="s">
        <v>241</v>
      </c>
      <c r="C958" s="58">
        <v>100</v>
      </c>
    </row>
    <row r="959" spans="1:3" x14ac:dyDescent="0.15">
      <c r="A959" s="48">
        <v>41679</v>
      </c>
      <c r="B959" s="57" t="s">
        <v>242</v>
      </c>
      <c r="C959" s="58">
        <v>100</v>
      </c>
    </row>
    <row r="960" spans="1:3" x14ac:dyDescent="0.15">
      <c r="A960" s="48">
        <v>41679</v>
      </c>
      <c r="B960" s="57" t="s">
        <v>243</v>
      </c>
      <c r="C960" s="58">
        <v>100</v>
      </c>
    </row>
    <row r="961" spans="1:3" x14ac:dyDescent="0.15">
      <c r="A961" s="48">
        <v>41679</v>
      </c>
      <c r="B961" s="57" t="s">
        <v>244</v>
      </c>
      <c r="C961" s="58">
        <v>100</v>
      </c>
    </row>
    <row r="962" spans="1:3" x14ac:dyDescent="0.15">
      <c r="A962" s="48">
        <v>41679</v>
      </c>
      <c r="B962" s="57" t="s">
        <v>245</v>
      </c>
      <c r="C962" s="58">
        <v>100</v>
      </c>
    </row>
    <row r="963" spans="1:3" x14ac:dyDescent="0.15">
      <c r="A963" s="48">
        <v>41679</v>
      </c>
      <c r="B963" s="57" t="s">
        <v>246</v>
      </c>
      <c r="C963" s="58">
        <v>100</v>
      </c>
    </row>
    <row r="964" spans="1:3" x14ac:dyDescent="0.15">
      <c r="A964" s="48">
        <v>41679</v>
      </c>
      <c r="B964" s="57" t="s">
        <v>247</v>
      </c>
      <c r="C964" s="58">
        <v>100</v>
      </c>
    </row>
    <row r="965" spans="1:3" x14ac:dyDescent="0.15">
      <c r="A965" s="48">
        <v>41679</v>
      </c>
      <c r="B965" s="57" t="s">
        <v>248</v>
      </c>
      <c r="C965" s="58">
        <v>100</v>
      </c>
    </row>
    <row r="966" spans="1:3" x14ac:dyDescent="0.15">
      <c r="A966" s="48">
        <v>41680</v>
      </c>
      <c r="B966" s="57" t="s">
        <v>225</v>
      </c>
      <c r="C966" s="58">
        <v>100</v>
      </c>
    </row>
    <row r="967" spans="1:3" x14ac:dyDescent="0.15">
      <c r="A967" s="48">
        <v>41680</v>
      </c>
      <c r="B967" s="57" t="s">
        <v>226</v>
      </c>
      <c r="C967" s="58">
        <v>100</v>
      </c>
    </row>
    <row r="968" spans="1:3" x14ac:dyDescent="0.15">
      <c r="A968" s="48">
        <v>41680</v>
      </c>
      <c r="B968" s="57" t="s">
        <v>227</v>
      </c>
      <c r="C968" s="58">
        <v>100</v>
      </c>
    </row>
    <row r="969" spans="1:3" x14ac:dyDescent="0.15">
      <c r="A969" s="48">
        <v>41680</v>
      </c>
      <c r="B969" s="57" t="s">
        <v>228</v>
      </c>
      <c r="C969" s="58">
        <v>100</v>
      </c>
    </row>
    <row r="970" spans="1:3" x14ac:dyDescent="0.15">
      <c r="A970" s="48">
        <v>41680</v>
      </c>
      <c r="B970" s="57" t="s">
        <v>229</v>
      </c>
      <c r="C970" s="58">
        <v>100</v>
      </c>
    </row>
    <row r="971" spans="1:3" x14ac:dyDescent="0.15">
      <c r="A971" s="48">
        <v>41680</v>
      </c>
      <c r="B971" s="57" t="s">
        <v>230</v>
      </c>
      <c r="C971" s="58">
        <v>100</v>
      </c>
    </row>
    <row r="972" spans="1:3" x14ac:dyDescent="0.15">
      <c r="A972" s="48">
        <v>41680</v>
      </c>
      <c r="B972" s="57" t="s">
        <v>231</v>
      </c>
      <c r="C972" s="58">
        <v>100</v>
      </c>
    </row>
    <row r="973" spans="1:3" x14ac:dyDescent="0.15">
      <c r="A973" s="48">
        <v>41680</v>
      </c>
      <c r="B973" s="57" t="s">
        <v>232</v>
      </c>
      <c r="C973" s="58">
        <v>100</v>
      </c>
    </row>
    <row r="974" spans="1:3" x14ac:dyDescent="0.15">
      <c r="A974" s="48">
        <v>41680</v>
      </c>
      <c r="B974" s="57" t="s">
        <v>233</v>
      </c>
      <c r="C974" s="58">
        <v>100</v>
      </c>
    </row>
    <row r="975" spans="1:3" x14ac:dyDescent="0.15">
      <c r="A975" s="48">
        <v>41680</v>
      </c>
      <c r="B975" s="57" t="s">
        <v>234</v>
      </c>
      <c r="C975" s="58">
        <v>100</v>
      </c>
    </row>
    <row r="976" spans="1:3" x14ac:dyDescent="0.15">
      <c r="A976" s="48">
        <v>41680</v>
      </c>
      <c r="B976" s="57" t="s">
        <v>235</v>
      </c>
      <c r="C976" s="58">
        <v>100</v>
      </c>
    </row>
    <row r="977" spans="1:3" x14ac:dyDescent="0.15">
      <c r="A977" s="48">
        <v>41680</v>
      </c>
      <c r="B977" s="57" t="s">
        <v>236</v>
      </c>
      <c r="C977" s="58">
        <v>100</v>
      </c>
    </row>
    <row r="978" spans="1:3" x14ac:dyDescent="0.15">
      <c r="A978" s="48">
        <v>41680</v>
      </c>
      <c r="B978" s="57" t="s">
        <v>237</v>
      </c>
      <c r="C978" s="58">
        <v>100</v>
      </c>
    </row>
    <row r="979" spans="1:3" x14ac:dyDescent="0.15">
      <c r="A979" s="48">
        <v>41680</v>
      </c>
      <c r="B979" s="57" t="s">
        <v>238</v>
      </c>
      <c r="C979" s="58">
        <v>100</v>
      </c>
    </row>
    <row r="980" spans="1:3" x14ac:dyDescent="0.15">
      <c r="A980" s="48">
        <v>41680</v>
      </c>
      <c r="B980" s="57" t="s">
        <v>239</v>
      </c>
      <c r="C980" s="58">
        <v>100</v>
      </c>
    </row>
    <row r="981" spans="1:3" x14ac:dyDescent="0.15">
      <c r="A981" s="48">
        <v>41680</v>
      </c>
      <c r="B981" s="57" t="s">
        <v>240</v>
      </c>
      <c r="C981" s="58">
        <v>100</v>
      </c>
    </row>
    <row r="982" spans="1:3" x14ac:dyDescent="0.15">
      <c r="A982" s="48">
        <v>41680</v>
      </c>
      <c r="B982" s="57" t="s">
        <v>241</v>
      </c>
      <c r="C982" s="58">
        <v>100</v>
      </c>
    </row>
    <row r="983" spans="1:3" x14ac:dyDescent="0.15">
      <c r="A983" s="48">
        <v>41680</v>
      </c>
      <c r="B983" s="57" t="s">
        <v>242</v>
      </c>
      <c r="C983" s="58">
        <v>100</v>
      </c>
    </row>
    <row r="984" spans="1:3" x14ac:dyDescent="0.15">
      <c r="A984" s="48">
        <v>41680</v>
      </c>
      <c r="B984" s="57" t="s">
        <v>243</v>
      </c>
      <c r="C984" s="58">
        <v>100</v>
      </c>
    </row>
    <row r="985" spans="1:3" x14ac:dyDescent="0.15">
      <c r="A985" s="48">
        <v>41680</v>
      </c>
      <c r="B985" s="57" t="s">
        <v>244</v>
      </c>
      <c r="C985" s="58">
        <v>100</v>
      </c>
    </row>
    <row r="986" spans="1:3" x14ac:dyDescent="0.15">
      <c r="A986" s="48">
        <v>41680</v>
      </c>
      <c r="B986" s="57" t="s">
        <v>245</v>
      </c>
      <c r="C986" s="58">
        <v>100</v>
      </c>
    </row>
    <row r="987" spans="1:3" x14ac:dyDescent="0.15">
      <c r="A987" s="48">
        <v>41680</v>
      </c>
      <c r="B987" s="57" t="s">
        <v>246</v>
      </c>
      <c r="C987" s="58">
        <v>100</v>
      </c>
    </row>
    <row r="988" spans="1:3" x14ac:dyDescent="0.15">
      <c r="A988" s="48">
        <v>41680</v>
      </c>
      <c r="B988" s="57" t="s">
        <v>247</v>
      </c>
      <c r="C988" s="58">
        <v>100</v>
      </c>
    </row>
    <row r="989" spans="1:3" x14ac:dyDescent="0.15">
      <c r="A989" s="48">
        <v>41680</v>
      </c>
      <c r="B989" s="57" t="s">
        <v>248</v>
      </c>
      <c r="C989" s="58">
        <v>100</v>
      </c>
    </row>
    <row r="990" spans="1:3" x14ac:dyDescent="0.15">
      <c r="A990" s="48">
        <v>41681</v>
      </c>
      <c r="B990" s="57" t="s">
        <v>225</v>
      </c>
      <c r="C990" s="58">
        <v>100</v>
      </c>
    </row>
    <row r="991" spans="1:3" x14ac:dyDescent="0.15">
      <c r="A991" s="48">
        <v>41681</v>
      </c>
      <c r="B991" s="57" t="s">
        <v>226</v>
      </c>
      <c r="C991" s="58">
        <v>100</v>
      </c>
    </row>
    <row r="992" spans="1:3" x14ac:dyDescent="0.15">
      <c r="A992" s="48">
        <v>41681</v>
      </c>
      <c r="B992" s="57" t="s">
        <v>227</v>
      </c>
      <c r="C992" s="58">
        <v>100</v>
      </c>
    </row>
    <row r="993" spans="1:3" x14ac:dyDescent="0.15">
      <c r="A993" s="48">
        <v>41681</v>
      </c>
      <c r="B993" s="57" t="s">
        <v>228</v>
      </c>
      <c r="C993" s="58">
        <v>100</v>
      </c>
    </row>
    <row r="994" spans="1:3" x14ac:dyDescent="0.15">
      <c r="A994" s="48">
        <v>41681</v>
      </c>
      <c r="B994" s="57" t="s">
        <v>229</v>
      </c>
      <c r="C994" s="58">
        <v>100</v>
      </c>
    </row>
    <row r="995" spans="1:3" x14ac:dyDescent="0.15">
      <c r="A995" s="48">
        <v>41681</v>
      </c>
      <c r="B995" s="57" t="s">
        <v>230</v>
      </c>
      <c r="C995" s="58">
        <v>100</v>
      </c>
    </row>
    <row r="996" spans="1:3" x14ac:dyDescent="0.15">
      <c r="A996" s="48">
        <v>41681</v>
      </c>
      <c r="B996" s="57" t="s">
        <v>231</v>
      </c>
      <c r="C996" s="58">
        <v>100</v>
      </c>
    </row>
    <row r="997" spans="1:3" x14ac:dyDescent="0.15">
      <c r="A997" s="48">
        <v>41681</v>
      </c>
      <c r="B997" s="57" t="s">
        <v>232</v>
      </c>
      <c r="C997" s="58">
        <v>100</v>
      </c>
    </row>
    <row r="998" spans="1:3" x14ac:dyDescent="0.15">
      <c r="A998" s="48">
        <v>41681</v>
      </c>
      <c r="B998" s="57" t="s">
        <v>233</v>
      </c>
      <c r="C998" s="58">
        <v>100</v>
      </c>
    </row>
    <row r="999" spans="1:3" x14ac:dyDescent="0.15">
      <c r="A999" s="48">
        <v>41681</v>
      </c>
      <c r="B999" s="57" t="s">
        <v>234</v>
      </c>
      <c r="C999" s="58">
        <v>100</v>
      </c>
    </row>
    <row r="1000" spans="1:3" x14ac:dyDescent="0.15">
      <c r="A1000" s="48">
        <v>41681</v>
      </c>
      <c r="B1000" s="57" t="s">
        <v>235</v>
      </c>
      <c r="C1000" s="58">
        <v>100</v>
      </c>
    </row>
    <row r="1001" spans="1:3" x14ac:dyDescent="0.15">
      <c r="A1001" s="48">
        <v>41681</v>
      </c>
      <c r="B1001" s="57" t="s">
        <v>236</v>
      </c>
      <c r="C1001" s="58">
        <v>100</v>
      </c>
    </row>
    <row r="1002" spans="1:3" x14ac:dyDescent="0.15">
      <c r="A1002" s="48">
        <v>41681</v>
      </c>
      <c r="B1002" s="57" t="s">
        <v>237</v>
      </c>
      <c r="C1002" s="58">
        <v>100</v>
      </c>
    </row>
    <row r="1003" spans="1:3" x14ac:dyDescent="0.15">
      <c r="A1003" s="48">
        <v>41681</v>
      </c>
      <c r="B1003" s="57" t="s">
        <v>238</v>
      </c>
      <c r="C1003" s="58">
        <v>100</v>
      </c>
    </row>
    <row r="1004" spans="1:3" x14ac:dyDescent="0.15">
      <c r="A1004" s="48">
        <v>41681</v>
      </c>
      <c r="B1004" s="57" t="s">
        <v>239</v>
      </c>
      <c r="C1004" s="58">
        <v>100</v>
      </c>
    </row>
    <row r="1005" spans="1:3" x14ac:dyDescent="0.15">
      <c r="A1005" s="48">
        <v>41681</v>
      </c>
      <c r="B1005" s="57" t="s">
        <v>240</v>
      </c>
      <c r="C1005" s="58">
        <v>100</v>
      </c>
    </row>
    <row r="1006" spans="1:3" x14ac:dyDescent="0.15">
      <c r="A1006" s="48">
        <v>41681</v>
      </c>
      <c r="B1006" s="57" t="s">
        <v>241</v>
      </c>
      <c r="C1006" s="58">
        <v>100</v>
      </c>
    </row>
    <row r="1007" spans="1:3" x14ac:dyDescent="0.15">
      <c r="A1007" s="48">
        <v>41681</v>
      </c>
      <c r="B1007" s="57" t="s">
        <v>242</v>
      </c>
      <c r="C1007" s="58">
        <v>100</v>
      </c>
    </row>
    <row r="1008" spans="1:3" x14ac:dyDescent="0.15">
      <c r="A1008" s="48">
        <v>41681</v>
      </c>
      <c r="B1008" s="57" t="s">
        <v>243</v>
      </c>
      <c r="C1008" s="58">
        <v>100</v>
      </c>
    </row>
    <row r="1009" spans="1:3" x14ac:dyDescent="0.15">
      <c r="A1009" s="48">
        <v>41681</v>
      </c>
      <c r="B1009" s="57" t="s">
        <v>244</v>
      </c>
      <c r="C1009" s="58">
        <v>100</v>
      </c>
    </row>
    <row r="1010" spans="1:3" x14ac:dyDescent="0.15">
      <c r="A1010" s="48">
        <v>41681</v>
      </c>
      <c r="B1010" s="57" t="s">
        <v>245</v>
      </c>
      <c r="C1010" s="58">
        <v>100</v>
      </c>
    </row>
    <row r="1011" spans="1:3" x14ac:dyDescent="0.15">
      <c r="A1011" s="48">
        <v>41681</v>
      </c>
      <c r="B1011" s="57" t="s">
        <v>246</v>
      </c>
      <c r="C1011" s="58">
        <v>100</v>
      </c>
    </row>
    <row r="1012" spans="1:3" x14ac:dyDescent="0.15">
      <c r="A1012" s="48">
        <v>41681</v>
      </c>
      <c r="B1012" s="57" t="s">
        <v>247</v>
      </c>
      <c r="C1012" s="58">
        <v>100</v>
      </c>
    </row>
    <row r="1013" spans="1:3" x14ac:dyDescent="0.15">
      <c r="A1013" s="48">
        <v>41681</v>
      </c>
      <c r="B1013" s="57" t="s">
        <v>248</v>
      </c>
      <c r="C1013" s="58">
        <v>100</v>
      </c>
    </row>
    <row r="1014" spans="1:3" x14ac:dyDescent="0.15">
      <c r="A1014" s="48">
        <v>41682</v>
      </c>
      <c r="B1014" s="57" t="s">
        <v>225</v>
      </c>
      <c r="C1014" s="58">
        <v>100</v>
      </c>
    </row>
    <row r="1015" spans="1:3" x14ac:dyDescent="0.15">
      <c r="A1015" s="48">
        <v>41682</v>
      </c>
      <c r="B1015" s="57" t="s">
        <v>226</v>
      </c>
      <c r="C1015" s="58">
        <v>100</v>
      </c>
    </row>
    <row r="1016" spans="1:3" x14ac:dyDescent="0.15">
      <c r="A1016" s="48">
        <v>41682</v>
      </c>
      <c r="B1016" s="57" t="s">
        <v>227</v>
      </c>
      <c r="C1016" s="58">
        <v>100</v>
      </c>
    </row>
    <row r="1017" spans="1:3" x14ac:dyDescent="0.15">
      <c r="A1017" s="48">
        <v>41682</v>
      </c>
      <c r="B1017" s="57" t="s">
        <v>228</v>
      </c>
      <c r="C1017" s="58">
        <v>100</v>
      </c>
    </row>
    <row r="1018" spans="1:3" x14ac:dyDescent="0.15">
      <c r="A1018" s="48">
        <v>41682</v>
      </c>
      <c r="B1018" s="57" t="s">
        <v>229</v>
      </c>
      <c r="C1018" s="58">
        <v>100</v>
      </c>
    </row>
    <row r="1019" spans="1:3" x14ac:dyDescent="0.15">
      <c r="A1019" s="48">
        <v>41682</v>
      </c>
      <c r="B1019" s="57" t="s">
        <v>230</v>
      </c>
      <c r="C1019" s="58">
        <v>100</v>
      </c>
    </row>
    <row r="1020" spans="1:3" x14ac:dyDescent="0.15">
      <c r="A1020" s="48">
        <v>41682</v>
      </c>
      <c r="B1020" s="57" t="s">
        <v>231</v>
      </c>
      <c r="C1020" s="58">
        <v>100</v>
      </c>
    </row>
    <row r="1021" spans="1:3" x14ac:dyDescent="0.15">
      <c r="A1021" s="48">
        <v>41682</v>
      </c>
      <c r="B1021" s="57" t="s">
        <v>232</v>
      </c>
      <c r="C1021" s="58">
        <v>100</v>
      </c>
    </row>
    <row r="1022" spans="1:3" x14ac:dyDescent="0.15">
      <c r="A1022" s="48">
        <v>41682</v>
      </c>
      <c r="B1022" s="57" t="s">
        <v>233</v>
      </c>
      <c r="C1022" s="58">
        <v>100</v>
      </c>
    </row>
    <row r="1023" spans="1:3" x14ac:dyDescent="0.15">
      <c r="A1023" s="48">
        <v>41682</v>
      </c>
      <c r="B1023" s="57" t="s">
        <v>234</v>
      </c>
      <c r="C1023" s="58">
        <v>100</v>
      </c>
    </row>
    <row r="1024" spans="1:3" x14ac:dyDescent="0.15">
      <c r="A1024" s="48">
        <v>41682</v>
      </c>
      <c r="B1024" s="57" t="s">
        <v>235</v>
      </c>
      <c r="C1024" s="58">
        <v>100</v>
      </c>
    </row>
    <row r="1025" spans="1:3" x14ac:dyDescent="0.15">
      <c r="A1025" s="48">
        <v>41682</v>
      </c>
      <c r="B1025" s="57" t="s">
        <v>236</v>
      </c>
      <c r="C1025" s="58">
        <v>100</v>
      </c>
    </row>
    <row r="1026" spans="1:3" x14ac:dyDescent="0.15">
      <c r="A1026" s="48">
        <v>41682</v>
      </c>
      <c r="B1026" s="57" t="s">
        <v>237</v>
      </c>
      <c r="C1026" s="58">
        <v>100</v>
      </c>
    </row>
    <row r="1027" spans="1:3" x14ac:dyDescent="0.15">
      <c r="A1027" s="48">
        <v>41682</v>
      </c>
      <c r="B1027" s="57" t="s">
        <v>238</v>
      </c>
      <c r="C1027" s="58">
        <v>100</v>
      </c>
    </row>
    <row r="1028" spans="1:3" x14ac:dyDescent="0.15">
      <c r="A1028" s="48">
        <v>41682</v>
      </c>
      <c r="B1028" s="57" t="s">
        <v>239</v>
      </c>
      <c r="C1028" s="58">
        <v>100</v>
      </c>
    </row>
    <row r="1029" spans="1:3" x14ac:dyDescent="0.15">
      <c r="A1029" s="48">
        <v>41682</v>
      </c>
      <c r="B1029" s="57" t="s">
        <v>240</v>
      </c>
      <c r="C1029" s="58">
        <v>100</v>
      </c>
    </row>
    <row r="1030" spans="1:3" x14ac:dyDescent="0.15">
      <c r="A1030" s="48">
        <v>41682</v>
      </c>
      <c r="B1030" s="57" t="s">
        <v>241</v>
      </c>
      <c r="C1030" s="58">
        <v>100</v>
      </c>
    </row>
    <row r="1031" spans="1:3" x14ac:dyDescent="0.15">
      <c r="A1031" s="48">
        <v>41682</v>
      </c>
      <c r="B1031" s="57" t="s">
        <v>242</v>
      </c>
      <c r="C1031" s="58">
        <v>100</v>
      </c>
    </row>
    <row r="1032" spans="1:3" x14ac:dyDescent="0.15">
      <c r="A1032" s="48">
        <v>41682</v>
      </c>
      <c r="B1032" s="57" t="s">
        <v>243</v>
      </c>
      <c r="C1032" s="58">
        <v>100</v>
      </c>
    </row>
    <row r="1033" spans="1:3" x14ac:dyDescent="0.15">
      <c r="A1033" s="48">
        <v>41682</v>
      </c>
      <c r="B1033" s="57" t="s">
        <v>244</v>
      </c>
      <c r="C1033" s="58">
        <v>100</v>
      </c>
    </row>
    <row r="1034" spans="1:3" x14ac:dyDescent="0.15">
      <c r="A1034" s="48">
        <v>41682</v>
      </c>
      <c r="B1034" s="57" t="s">
        <v>245</v>
      </c>
      <c r="C1034" s="58">
        <v>100</v>
      </c>
    </row>
    <row r="1035" spans="1:3" x14ac:dyDescent="0.15">
      <c r="A1035" s="48">
        <v>41682</v>
      </c>
      <c r="B1035" s="57" t="s">
        <v>246</v>
      </c>
      <c r="C1035" s="58">
        <v>100</v>
      </c>
    </row>
    <row r="1036" spans="1:3" x14ac:dyDescent="0.15">
      <c r="A1036" s="48">
        <v>41682</v>
      </c>
      <c r="B1036" s="57" t="s">
        <v>247</v>
      </c>
      <c r="C1036" s="58">
        <v>100</v>
      </c>
    </row>
    <row r="1037" spans="1:3" x14ac:dyDescent="0.15">
      <c r="A1037" s="48">
        <v>41682</v>
      </c>
      <c r="B1037" s="57" t="s">
        <v>248</v>
      </c>
      <c r="C1037" s="58">
        <v>100</v>
      </c>
    </row>
    <row r="1038" spans="1:3" x14ac:dyDescent="0.15">
      <c r="A1038" s="48">
        <v>41683</v>
      </c>
      <c r="B1038" s="57" t="s">
        <v>225</v>
      </c>
      <c r="C1038" s="58">
        <v>100</v>
      </c>
    </row>
    <row r="1039" spans="1:3" x14ac:dyDescent="0.15">
      <c r="A1039" s="48">
        <v>41683</v>
      </c>
      <c r="B1039" s="57" t="s">
        <v>226</v>
      </c>
      <c r="C1039" s="58">
        <v>100</v>
      </c>
    </row>
    <row r="1040" spans="1:3" x14ac:dyDescent="0.15">
      <c r="A1040" s="48">
        <v>41683</v>
      </c>
      <c r="B1040" s="57" t="s">
        <v>227</v>
      </c>
      <c r="C1040" s="58">
        <v>100</v>
      </c>
    </row>
    <row r="1041" spans="1:3" x14ac:dyDescent="0.15">
      <c r="A1041" s="48">
        <v>41683</v>
      </c>
      <c r="B1041" s="57" t="s">
        <v>228</v>
      </c>
      <c r="C1041" s="58">
        <v>100</v>
      </c>
    </row>
    <row r="1042" spans="1:3" x14ac:dyDescent="0.15">
      <c r="A1042" s="48">
        <v>41683</v>
      </c>
      <c r="B1042" s="57" t="s">
        <v>229</v>
      </c>
      <c r="C1042" s="58">
        <v>100</v>
      </c>
    </row>
    <row r="1043" spans="1:3" x14ac:dyDescent="0.15">
      <c r="A1043" s="48">
        <v>41683</v>
      </c>
      <c r="B1043" s="57" t="s">
        <v>230</v>
      </c>
      <c r="C1043" s="58">
        <v>100</v>
      </c>
    </row>
    <row r="1044" spans="1:3" x14ac:dyDescent="0.15">
      <c r="A1044" s="48">
        <v>41683</v>
      </c>
      <c r="B1044" s="57" t="s">
        <v>231</v>
      </c>
      <c r="C1044" s="58">
        <v>100</v>
      </c>
    </row>
    <row r="1045" spans="1:3" x14ac:dyDescent="0.15">
      <c r="A1045" s="48">
        <v>41683</v>
      </c>
      <c r="B1045" s="57" t="s">
        <v>232</v>
      </c>
      <c r="C1045" s="58">
        <v>100</v>
      </c>
    </row>
    <row r="1046" spans="1:3" x14ac:dyDescent="0.15">
      <c r="A1046" s="48">
        <v>41683</v>
      </c>
      <c r="B1046" s="57" t="s">
        <v>233</v>
      </c>
      <c r="C1046" s="58">
        <v>100</v>
      </c>
    </row>
    <row r="1047" spans="1:3" x14ac:dyDescent="0.15">
      <c r="A1047" s="48">
        <v>41683</v>
      </c>
      <c r="B1047" s="57" t="s">
        <v>234</v>
      </c>
      <c r="C1047" s="58">
        <v>100</v>
      </c>
    </row>
    <row r="1048" spans="1:3" x14ac:dyDescent="0.15">
      <c r="A1048" s="48">
        <v>41683</v>
      </c>
      <c r="B1048" s="57" t="s">
        <v>235</v>
      </c>
      <c r="C1048" s="58">
        <v>100</v>
      </c>
    </row>
    <row r="1049" spans="1:3" x14ac:dyDescent="0.15">
      <c r="A1049" s="48">
        <v>41683</v>
      </c>
      <c r="B1049" s="57" t="s">
        <v>236</v>
      </c>
      <c r="C1049" s="58">
        <v>100</v>
      </c>
    </row>
    <row r="1050" spans="1:3" x14ac:dyDescent="0.15">
      <c r="A1050" s="48">
        <v>41683</v>
      </c>
      <c r="B1050" s="57" t="s">
        <v>237</v>
      </c>
      <c r="C1050" s="58">
        <v>100</v>
      </c>
    </row>
    <row r="1051" spans="1:3" x14ac:dyDescent="0.15">
      <c r="A1051" s="48">
        <v>41683</v>
      </c>
      <c r="B1051" s="57" t="s">
        <v>238</v>
      </c>
      <c r="C1051" s="58">
        <v>100</v>
      </c>
    </row>
    <row r="1052" spans="1:3" x14ac:dyDescent="0.15">
      <c r="A1052" s="48">
        <v>41683</v>
      </c>
      <c r="B1052" s="57" t="s">
        <v>239</v>
      </c>
      <c r="C1052" s="58">
        <v>100</v>
      </c>
    </row>
    <row r="1053" spans="1:3" x14ac:dyDescent="0.15">
      <c r="A1053" s="48">
        <v>41683</v>
      </c>
      <c r="B1053" s="57" t="s">
        <v>240</v>
      </c>
      <c r="C1053" s="58">
        <v>100</v>
      </c>
    </row>
    <row r="1054" spans="1:3" x14ac:dyDescent="0.15">
      <c r="A1054" s="48">
        <v>41683</v>
      </c>
      <c r="B1054" s="57" t="s">
        <v>241</v>
      </c>
      <c r="C1054" s="58">
        <v>100</v>
      </c>
    </row>
    <row r="1055" spans="1:3" x14ac:dyDescent="0.15">
      <c r="A1055" s="48">
        <v>41683</v>
      </c>
      <c r="B1055" s="57" t="s">
        <v>242</v>
      </c>
      <c r="C1055" s="58">
        <v>100</v>
      </c>
    </row>
    <row r="1056" spans="1:3" x14ac:dyDescent="0.15">
      <c r="A1056" s="48">
        <v>41683</v>
      </c>
      <c r="B1056" s="57" t="s">
        <v>243</v>
      </c>
      <c r="C1056" s="58">
        <v>100</v>
      </c>
    </row>
    <row r="1057" spans="1:3" x14ac:dyDescent="0.15">
      <c r="A1057" s="48">
        <v>41683</v>
      </c>
      <c r="B1057" s="57" t="s">
        <v>244</v>
      </c>
      <c r="C1057" s="58">
        <v>100</v>
      </c>
    </row>
    <row r="1058" spans="1:3" x14ac:dyDescent="0.15">
      <c r="A1058" s="48">
        <v>41683</v>
      </c>
      <c r="B1058" s="57" t="s">
        <v>245</v>
      </c>
      <c r="C1058" s="58">
        <v>100</v>
      </c>
    </row>
    <row r="1059" spans="1:3" x14ac:dyDescent="0.15">
      <c r="A1059" s="48">
        <v>41683</v>
      </c>
      <c r="B1059" s="57" t="s">
        <v>246</v>
      </c>
      <c r="C1059" s="58">
        <v>100</v>
      </c>
    </row>
    <row r="1060" spans="1:3" x14ac:dyDescent="0.15">
      <c r="A1060" s="48">
        <v>41683</v>
      </c>
      <c r="B1060" s="57" t="s">
        <v>247</v>
      </c>
      <c r="C1060" s="58">
        <v>100</v>
      </c>
    </row>
    <row r="1061" spans="1:3" x14ac:dyDescent="0.15">
      <c r="A1061" s="48">
        <v>41683</v>
      </c>
      <c r="B1061" s="57" t="s">
        <v>248</v>
      </c>
      <c r="C1061" s="58">
        <v>100</v>
      </c>
    </row>
    <row r="1062" spans="1:3" x14ac:dyDescent="0.15">
      <c r="A1062" s="48">
        <v>41684</v>
      </c>
      <c r="B1062" s="57" t="s">
        <v>225</v>
      </c>
      <c r="C1062" s="58">
        <v>100</v>
      </c>
    </row>
    <row r="1063" spans="1:3" x14ac:dyDescent="0.15">
      <c r="A1063" s="48">
        <v>41684</v>
      </c>
      <c r="B1063" s="57" t="s">
        <v>226</v>
      </c>
      <c r="C1063" s="58">
        <v>100</v>
      </c>
    </row>
    <row r="1064" spans="1:3" x14ac:dyDescent="0.15">
      <c r="A1064" s="48">
        <v>41684</v>
      </c>
      <c r="B1064" s="57" t="s">
        <v>227</v>
      </c>
      <c r="C1064" s="58">
        <v>100</v>
      </c>
    </row>
    <row r="1065" spans="1:3" x14ac:dyDescent="0.15">
      <c r="A1065" s="48">
        <v>41684</v>
      </c>
      <c r="B1065" s="57" t="s">
        <v>228</v>
      </c>
      <c r="C1065" s="58">
        <v>100</v>
      </c>
    </row>
    <row r="1066" spans="1:3" x14ac:dyDescent="0.15">
      <c r="A1066" s="48">
        <v>41684</v>
      </c>
      <c r="B1066" s="57" t="s">
        <v>229</v>
      </c>
      <c r="C1066" s="58">
        <v>100</v>
      </c>
    </row>
    <row r="1067" spans="1:3" x14ac:dyDescent="0.15">
      <c r="A1067" s="48">
        <v>41684</v>
      </c>
      <c r="B1067" s="57" t="s">
        <v>230</v>
      </c>
      <c r="C1067" s="58">
        <v>100</v>
      </c>
    </row>
    <row r="1068" spans="1:3" x14ac:dyDescent="0.15">
      <c r="A1068" s="48">
        <v>41684</v>
      </c>
      <c r="B1068" s="57" t="s">
        <v>231</v>
      </c>
      <c r="C1068" s="58">
        <v>100</v>
      </c>
    </row>
    <row r="1069" spans="1:3" x14ac:dyDescent="0.15">
      <c r="A1069" s="48">
        <v>41684</v>
      </c>
      <c r="B1069" s="57" t="s">
        <v>232</v>
      </c>
      <c r="C1069" s="58">
        <v>100</v>
      </c>
    </row>
    <row r="1070" spans="1:3" x14ac:dyDescent="0.15">
      <c r="A1070" s="48">
        <v>41684</v>
      </c>
      <c r="B1070" s="57" t="s">
        <v>233</v>
      </c>
      <c r="C1070" s="58">
        <v>100</v>
      </c>
    </row>
    <row r="1071" spans="1:3" x14ac:dyDescent="0.15">
      <c r="A1071" s="48">
        <v>41684</v>
      </c>
      <c r="B1071" s="57" t="s">
        <v>234</v>
      </c>
      <c r="C1071" s="58">
        <v>100</v>
      </c>
    </row>
    <row r="1072" spans="1:3" x14ac:dyDescent="0.15">
      <c r="A1072" s="48">
        <v>41684</v>
      </c>
      <c r="B1072" s="57" t="s">
        <v>235</v>
      </c>
      <c r="C1072" s="58">
        <v>100</v>
      </c>
    </row>
    <row r="1073" spans="1:3" x14ac:dyDescent="0.15">
      <c r="A1073" s="48">
        <v>41684</v>
      </c>
      <c r="B1073" s="57" t="s">
        <v>236</v>
      </c>
      <c r="C1073" s="58">
        <v>100</v>
      </c>
    </row>
    <row r="1074" spans="1:3" x14ac:dyDescent="0.15">
      <c r="A1074" s="48">
        <v>41684</v>
      </c>
      <c r="B1074" s="57" t="s">
        <v>237</v>
      </c>
      <c r="C1074" s="58">
        <v>100</v>
      </c>
    </row>
    <row r="1075" spans="1:3" x14ac:dyDescent="0.15">
      <c r="A1075" s="48">
        <v>41684</v>
      </c>
      <c r="B1075" s="57" t="s">
        <v>238</v>
      </c>
      <c r="C1075" s="58">
        <v>100</v>
      </c>
    </row>
    <row r="1076" spans="1:3" x14ac:dyDescent="0.15">
      <c r="A1076" s="48">
        <v>41684</v>
      </c>
      <c r="B1076" s="57" t="s">
        <v>239</v>
      </c>
      <c r="C1076" s="58">
        <v>100</v>
      </c>
    </row>
    <row r="1077" spans="1:3" x14ac:dyDescent="0.15">
      <c r="A1077" s="48">
        <v>41684</v>
      </c>
      <c r="B1077" s="57" t="s">
        <v>240</v>
      </c>
      <c r="C1077" s="58">
        <v>100</v>
      </c>
    </row>
    <row r="1078" spans="1:3" x14ac:dyDescent="0.15">
      <c r="A1078" s="48">
        <v>41684</v>
      </c>
      <c r="B1078" s="57" t="s">
        <v>241</v>
      </c>
      <c r="C1078" s="58">
        <v>100</v>
      </c>
    </row>
    <row r="1079" spans="1:3" x14ac:dyDescent="0.15">
      <c r="A1079" s="48">
        <v>41684</v>
      </c>
      <c r="B1079" s="57" t="s">
        <v>242</v>
      </c>
      <c r="C1079" s="58">
        <v>100</v>
      </c>
    </row>
    <row r="1080" spans="1:3" x14ac:dyDescent="0.15">
      <c r="A1080" s="48">
        <v>41684</v>
      </c>
      <c r="B1080" s="57" t="s">
        <v>243</v>
      </c>
      <c r="C1080" s="58">
        <v>100</v>
      </c>
    </row>
    <row r="1081" spans="1:3" x14ac:dyDescent="0.15">
      <c r="A1081" s="48">
        <v>41684</v>
      </c>
      <c r="B1081" s="57" t="s">
        <v>244</v>
      </c>
      <c r="C1081" s="58">
        <v>100</v>
      </c>
    </row>
    <row r="1082" spans="1:3" x14ac:dyDescent="0.15">
      <c r="A1082" s="48">
        <v>41684</v>
      </c>
      <c r="B1082" s="57" t="s">
        <v>245</v>
      </c>
      <c r="C1082" s="58">
        <v>100</v>
      </c>
    </row>
    <row r="1083" spans="1:3" x14ac:dyDescent="0.15">
      <c r="A1083" s="48">
        <v>41684</v>
      </c>
      <c r="B1083" s="57" t="s">
        <v>246</v>
      </c>
      <c r="C1083" s="58">
        <v>100</v>
      </c>
    </row>
    <row r="1084" spans="1:3" x14ac:dyDescent="0.15">
      <c r="A1084" s="48">
        <v>41684</v>
      </c>
      <c r="B1084" s="57" t="s">
        <v>247</v>
      </c>
      <c r="C1084" s="58">
        <v>100</v>
      </c>
    </row>
    <row r="1085" spans="1:3" x14ac:dyDescent="0.15">
      <c r="A1085" s="48">
        <v>41684</v>
      </c>
      <c r="B1085" s="57" t="s">
        <v>248</v>
      </c>
      <c r="C1085" s="58">
        <v>100</v>
      </c>
    </row>
    <row r="1086" spans="1:3" x14ac:dyDescent="0.15">
      <c r="A1086" s="48">
        <v>41685</v>
      </c>
      <c r="B1086" s="57" t="s">
        <v>225</v>
      </c>
      <c r="C1086" s="58">
        <v>100</v>
      </c>
    </row>
    <row r="1087" spans="1:3" x14ac:dyDescent="0.15">
      <c r="A1087" s="48">
        <v>41685</v>
      </c>
      <c r="B1087" s="57" t="s">
        <v>226</v>
      </c>
      <c r="C1087" s="58">
        <v>100</v>
      </c>
    </row>
    <row r="1088" spans="1:3" x14ac:dyDescent="0.15">
      <c r="A1088" s="48">
        <v>41685</v>
      </c>
      <c r="B1088" s="57" t="s">
        <v>227</v>
      </c>
      <c r="C1088" s="58">
        <v>100</v>
      </c>
    </row>
    <row r="1089" spans="1:3" x14ac:dyDescent="0.15">
      <c r="A1089" s="48">
        <v>41685</v>
      </c>
      <c r="B1089" s="57" t="s">
        <v>228</v>
      </c>
      <c r="C1089" s="58">
        <v>100</v>
      </c>
    </row>
    <row r="1090" spans="1:3" x14ac:dyDescent="0.15">
      <c r="A1090" s="48">
        <v>41685</v>
      </c>
      <c r="B1090" s="57" t="s">
        <v>229</v>
      </c>
      <c r="C1090" s="58">
        <v>100</v>
      </c>
    </row>
    <row r="1091" spans="1:3" x14ac:dyDescent="0.15">
      <c r="A1091" s="48">
        <v>41685</v>
      </c>
      <c r="B1091" s="57" t="s">
        <v>230</v>
      </c>
      <c r="C1091" s="58">
        <v>100</v>
      </c>
    </row>
    <row r="1092" spans="1:3" x14ac:dyDescent="0.15">
      <c r="A1092" s="48">
        <v>41685</v>
      </c>
      <c r="B1092" s="57" t="s">
        <v>231</v>
      </c>
      <c r="C1092" s="58">
        <v>100</v>
      </c>
    </row>
    <row r="1093" spans="1:3" x14ac:dyDescent="0.15">
      <c r="A1093" s="48">
        <v>41685</v>
      </c>
      <c r="B1093" s="57" t="s">
        <v>232</v>
      </c>
      <c r="C1093" s="58">
        <v>100</v>
      </c>
    </row>
    <row r="1094" spans="1:3" x14ac:dyDescent="0.15">
      <c r="A1094" s="48">
        <v>41685</v>
      </c>
      <c r="B1094" s="57" t="s">
        <v>233</v>
      </c>
      <c r="C1094" s="58">
        <v>100</v>
      </c>
    </row>
    <row r="1095" spans="1:3" x14ac:dyDescent="0.15">
      <c r="A1095" s="48">
        <v>41685</v>
      </c>
      <c r="B1095" s="57" t="s">
        <v>234</v>
      </c>
      <c r="C1095" s="58">
        <v>100</v>
      </c>
    </row>
    <row r="1096" spans="1:3" x14ac:dyDescent="0.15">
      <c r="A1096" s="48">
        <v>41685</v>
      </c>
      <c r="B1096" s="57" t="s">
        <v>235</v>
      </c>
      <c r="C1096" s="58">
        <v>100</v>
      </c>
    </row>
    <row r="1097" spans="1:3" x14ac:dyDescent="0.15">
      <c r="A1097" s="48">
        <v>41685</v>
      </c>
      <c r="B1097" s="57" t="s">
        <v>236</v>
      </c>
      <c r="C1097" s="58">
        <v>100</v>
      </c>
    </row>
    <row r="1098" spans="1:3" x14ac:dyDescent="0.15">
      <c r="A1098" s="48">
        <v>41685</v>
      </c>
      <c r="B1098" s="57" t="s">
        <v>237</v>
      </c>
      <c r="C1098" s="58">
        <v>100</v>
      </c>
    </row>
    <row r="1099" spans="1:3" x14ac:dyDescent="0.15">
      <c r="A1099" s="48">
        <v>41685</v>
      </c>
      <c r="B1099" s="57" t="s">
        <v>238</v>
      </c>
      <c r="C1099" s="58">
        <v>100</v>
      </c>
    </row>
    <row r="1100" spans="1:3" x14ac:dyDescent="0.15">
      <c r="A1100" s="48">
        <v>41685</v>
      </c>
      <c r="B1100" s="57" t="s">
        <v>239</v>
      </c>
      <c r="C1100" s="58">
        <v>100</v>
      </c>
    </row>
    <row r="1101" spans="1:3" x14ac:dyDescent="0.15">
      <c r="A1101" s="48">
        <v>41685</v>
      </c>
      <c r="B1101" s="57" t="s">
        <v>240</v>
      </c>
      <c r="C1101" s="58">
        <v>100</v>
      </c>
    </row>
    <row r="1102" spans="1:3" x14ac:dyDescent="0.15">
      <c r="A1102" s="48">
        <v>41685</v>
      </c>
      <c r="B1102" s="57" t="s">
        <v>241</v>
      </c>
      <c r="C1102" s="58">
        <v>100</v>
      </c>
    </row>
    <row r="1103" spans="1:3" x14ac:dyDescent="0.15">
      <c r="A1103" s="48">
        <v>41685</v>
      </c>
      <c r="B1103" s="57" t="s">
        <v>242</v>
      </c>
      <c r="C1103" s="58">
        <v>100</v>
      </c>
    </row>
    <row r="1104" spans="1:3" x14ac:dyDescent="0.15">
      <c r="A1104" s="48">
        <v>41685</v>
      </c>
      <c r="B1104" s="57" t="s">
        <v>243</v>
      </c>
      <c r="C1104" s="58">
        <v>100</v>
      </c>
    </row>
    <row r="1105" spans="1:3" x14ac:dyDescent="0.15">
      <c r="A1105" s="48">
        <v>41685</v>
      </c>
      <c r="B1105" s="57" t="s">
        <v>244</v>
      </c>
      <c r="C1105" s="58">
        <v>100</v>
      </c>
    </row>
    <row r="1106" spans="1:3" x14ac:dyDescent="0.15">
      <c r="A1106" s="48">
        <v>41685</v>
      </c>
      <c r="B1106" s="57" t="s">
        <v>245</v>
      </c>
      <c r="C1106" s="58">
        <v>100</v>
      </c>
    </row>
    <row r="1107" spans="1:3" x14ac:dyDescent="0.15">
      <c r="A1107" s="48">
        <v>41685</v>
      </c>
      <c r="B1107" s="57" t="s">
        <v>246</v>
      </c>
      <c r="C1107" s="58">
        <v>100</v>
      </c>
    </row>
    <row r="1108" spans="1:3" x14ac:dyDescent="0.15">
      <c r="A1108" s="48">
        <v>41685</v>
      </c>
      <c r="B1108" s="57" t="s">
        <v>247</v>
      </c>
      <c r="C1108" s="58">
        <v>100</v>
      </c>
    </row>
    <row r="1109" spans="1:3" x14ac:dyDescent="0.15">
      <c r="A1109" s="48">
        <v>41685</v>
      </c>
      <c r="B1109" s="57" t="s">
        <v>248</v>
      </c>
      <c r="C1109" s="58">
        <v>100</v>
      </c>
    </row>
    <row r="1110" spans="1:3" x14ac:dyDescent="0.15">
      <c r="A1110" s="48">
        <v>41686</v>
      </c>
      <c r="B1110" s="57" t="s">
        <v>225</v>
      </c>
      <c r="C1110" s="58">
        <v>100</v>
      </c>
    </row>
    <row r="1111" spans="1:3" x14ac:dyDescent="0.15">
      <c r="A1111" s="48">
        <v>41686</v>
      </c>
      <c r="B1111" s="57" t="s">
        <v>226</v>
      </c>
      <c r="C1111" s="58">
        <v>100</v>
      </c>
    </row>
    <row r="1112" spans="1:3" x14ac:dyDescent="0.15">
      <c r="A1112" s="48">
        <v>41686</v>
      </c>
      <c r="B1112" s="57" t="s">
        <v>227</v>
      </c>
      <c r="C1112" s="58">
        <v>100</v>
      </c>
    </row>
    <row r="1113" spans="1:3" x14ac:dyDescent="0.15">
      <c r="A1113" s="48">
        <v>41686</v>
      </c>
      <c r="B1113" s="57" t="s">
        <v>228</v>
      </c>
      <c r="C1113" s="58">
        <v>100</v>
      </c>
    </row>
    <row r="1114" spans="1:3" x14ac:dyDescent="0.15">
      <c r="A1114" s="48">
        <v>41686</v>
      </c>
      <c r="B1114" s="57" t="s">
        <v>229</v>
      </c>
      <c r="C1114" s="58">
        <v>100</v>
      </c>
    </row>
    <row r="1115" spans="1:3" x14ac:dyDescent="0.15">
      <c r="A1115" s="48">
        <v>41686</v>
      </c>
      <c r="B1115" s="57" t="s">
        <v>230</v>
      </c>
      <c r="C1115" s="58">
        <v>100</v>
      </c>
    </row>
    <row r="1116" spans="1:3" x14ac:dyDescent="0.15">
      <c r="A1116" s="48">
        <v>41686</v>
      </c>
      <c r="B1116" s="57" t="s">
        <v>231</v>
      </c>
      <c r="C1116" s="58">
        <v>100</v>
      </c>
    </row>
    <row r="1117" spans="1:3" x14ac:dyDescent="0.15">
      <c r="A1117" s="48">
        <v>41686</v>
      </c>
      <c r="B1117" s="57" t="s">
        <v>232</v>
      </c>
      <c r="C1117" s="58">
        <v>100</v>
      </c>
    </row>
    <row r="1118" spans="1:3" x14ac:dyDescent="0.15">
      <c r="A1118" s="48">
        <v>41686</v>
      </c>
      <c r="B1118" s="57" t="s">
        <v>233</v>
      </c>
      <c r="C1118" s="58">
        <v>100</v>
      </c>
    </row>
    <row r="1119" spans="1:3" x14ac:dyDescent="0.15">
      <c r="A1119" s="48">
        <v>41686</v>
      </c>
      <c r="B1119" s="57" t="s">
        <v>234</v>
      </c>
      <c r="C1119" s="58">
        <v>100</v>
      </c>
    </row>
    <row r="1120" spans="1:3" x14ac:dyDescent="0.15">
      <c r="A1120" s="48">
        <v>41686</v>
      </c>
      <c r="B1120" s="57" t="s">
        <v>235</v>
      </c>
      <c r="C1120" s="58">
        <v>100</v>
      </c>
    </row>
    <row r="1121" spans="1:3" x14ac:dyDescent="0.15">
      <c r="A1121" s="48">
        <v>41686</v>
      </c>
      <c r="B1121" s="57" t="s">
        <v>236</v>
      </c>
      <c r="C1121" s="58">
        <v>100</v>
      </c>
    </row>
    <row r="1122" spans="1:3" x14ac:dyDescent="0.15">
      <c r="A1122" s="48">
        <v>41686</v>
      </c>
      <c r="B1122" s="57" t="s">
        <v>237</v>
      </c>
      <c r="C1122" s="58">
        <v>100</v>
      </c>
    </row>
    <row r="1123" spans="1:3" x14ac:dyDescent="0.15">
      <c r="A1123" s="48">
        <v>41686</v>
      </c>
      <c r="B1123" s="57" t="s">
        <v>238</v>
      </c>
      <c r="C1123" s="58">
        <v>100</v>
      </c>
    </row>
    <row r="1124" spans="1:3" x14ac:dyDescent="0.15">
      <c r="A1124" s="48">
        <v>41686</v>
      </c>
      <c r="B1124" s="57" t="s">
        <v>239</v>
      </c>
      <c r="C1124" s="58">
        <v>100</v>
      </c>
    </row>
    <row r="1125" spans="1:3" x14ac:dyDescent="0.15">
      <c r="A1125" s="48">
        <v>41686</v>
      </c>
      <c r="B1125" s="57" t="s">
        <v>240</v>
      </c>
      <c r="C1125" s="58">
        <v>100</v>
      </c>
    </row>
    <row r="1126" spans="1:3" x14ac:dyDescent="0.15">
      <c r="A1126" s="48">
        <v>41686</v>
      </c>
      <c r="B1126" s="57" t="s">
        <v>241</v>
      </c>
      <c r="C1126" s="58">
        <v>100</v>
      </c>
    </row>
    <row r="1127" spans="1:3" x14ac:dyDescent="0.15">
      <c r="A1127" s="48">
        <v>41686</v>
      </c>
      <c r="B1127" s="57" t="s">
        <v>242</v>
      </c>
      <c r="C1127" s="58">
        <v>100</v>
      </c>
    </row>
    <row r="1128" spans="1:3" x14ac:dyDescent="0.15">
      <c r="A1128" s="48">
        <v>41686</v>
      </c>
      <c r="B1128" s="57" t="s">
        <v>243</v>
      </c>
      <c r="C1128" s="58">
        <v>100</v>
      </c>
    </row>
    <row r="1129" spans="1:3" x14ac:dyDescent="0.15">
      <c r="A1129" s="48">
        <v>41686</v>
      </c>
      <c r="B1129" s="57" t="s">
        <v>244</v>
      </c>
      <c r="C1129" s="58">
        <v>100</v>
      </c>
    </row>
    <row r="1130" spans="1:3" x14ac:dyDescent="0.15">
      <c r="A1130" s="48">
        <v>41686</v>
      </c>
      <c r="B1130" s="57" t="s">
        <v>245</v>
      </c>
      <c r="C1130" s="58">
        <v>100</v>
      </c>
    </row>
    <row r="1131" spans="1:3" x14ac:dyDescent="0.15">
      <c r="A1131" s="48">
        <v>41686</v>
      </c>
      <c r="B1131" s="57" t="s">
        <v>246</v>
      </c>
      <c r="C1131" s="58">
        <v>100</v>
      </c>
    </row>
    <row r="1132" spans="1:3" x14ac:dyDescent="0.15">
      <c r="A1132" s="48">
        <v>41686</v>
      </c>
      <c r="B1132" s="57" t="s">
        <v>247</v>
      </c>
      <c r="C1132" s="58">
        <v>100</v>
      </c>
    </row>
    <row r="1133" spans="1:3" x14ac:dyDescent="0.15">
      <c r="A1133" s="48">
        <v>41686</v>
      </c>
      <c r="B1133" s="57" t="s">
        <v>248</v>
      </c>
      <c r="C1133" s="58">
        <v>100</v>
      </c>
    </row>
    <row r="1134" spans="1:3" x14ac:dyDescent="0.15">
      <c r="A1134" s="48">
        <v>41687</v>
      </c>
      <c r="B1134" s="57" t="s">
        <v>225</v>
      </c>
      <c r="C1134" s="58">
        <v>100</v>
      </c>
    </row>
    <row r="1135" spans="1:3" x14ac:dyDescent="0.15">
      <c r="A1135" s="48">
        <v>41687</v>
      </c>
      <c r="B1135" s="57" t="s">
        <v>226</v>
      </c>
      <c r="C1135" s="58">
        <v>100</v>
      </c>
    </row>
    <row r="1136" spans="1:3" x14ac:dyDescent="0.15">
      <c r="A1136" s="48">
        <v>41687</v>
      </c>
      <c r="B1136" s="57" t="s">
        <v>227</v>
      </c>
      <c r="C1136" s="58">
        <v>100</v>
      </c>
    </row>
    <row r="1137" spans="1:3" x14ac:dyDescent="0.15">
      <c r="A1137" s="48">
        <v>41687</v>
      </c>
      <c r="B1137" s="57" t="s">
        <v>228</v>
      </c>
      <c r="C1137" s="58">
        <v>100</v>
      </c>
    </row>
    <row r="1138" spans="1:3" x14ac:dyDescent="0.15">
      <c r="A1138" s="48">
        <v>41687</v>
      </c>
      <c r="B1138" s="57" t="s">
        <v>229</v>
      </c>
      <c r="C1138" s="58">
        <v>100</v>
      </c>
    </row>
    <row r="1139" spans="1:3" x14ac:dyDescent="0.15">
      <c r="A1139" s="48">
        <v>41687</v>
      </c>
      <c r="B1139" s="57" t="s">
        <v>230</v>
      </c>
      <c r="C1139" s="58">
        <v>100</v>
      </c>
    </row>
    <row r="1140" spans="1:3" x14ac:dyDescent="0.15">
      <c r="A1140" s="48">
        <v>41687</v>
      </c>
      <c r="B1140" s="57" t="s">
        <v>231</v>
      </c>
      <c r="C1140" s="58">
        <v>100</v>
      </c>
    </row>
    <row r="1141" spans="1:3" x14ac:dyDescent="0.15">
      <c r="A1141" s="48">
        <v>41687</v>
      </c>
      <c r="B1141" s="57" t="s">
        <v>232</v>
      </c>
      <c r="C1141" s="58">
        <v>100</v>
      </c>
    </row>
    <row r="1142" spans="1:3" x14ac:dyDescent="0.15">
      <c r="A1142" s="48">
        <v>41687</v>
      </c>
      <c r="B1142" s="57" t="s">
        <v>233</v>
      </c>
      <c r="C1142" s="58">
        <v>100</v>
      </c>
    </row>
    <row r="1143" spans="1:3" x14ac:dyDescent="0.15">
      <c r="A1143" s="48">
        <v>41687</v>
      </c>
      <c r="B1143" s="57" t="s">
        <v>234</v>
      </c>
      <c r="C1143" s="58">
        <v>100</v>
      </c>
    </row>
    <row r="1144" spans="1:3" x14ac:dyDescent="0.15">
      <c r="A1144" s="48">
        <v>41687</v>
      </c>
      <c r="B1144" s="57" t="s">
        <v>235</v>
      </c>
      <c r="C1144" s="58">
        <v>100</v>
      </c>
    </row>
    <row r="1145" spans="1:3" x14ac:dyDescent="0.15">
      <c r="A1145" s="48">
        <v>41687</v>
      </c>
      <c r="B1145" s="57" t="s">
        <v>236</v>
      </c>
      <c r="C1145" s="58">
        <v>100</v>
      </c>
    </row>
    <row r="1146" spans="1:3" x14ac:dyDescent="0.15">
      <c r="A1146" s="48">
        <v>41687</v>
      </c>
      <c r="B1146" s="57" t="s">
        <v>237</v>
      </c>
      <c r="C1146" s="58">
        <v>100</v>
      </c>
    </row>
    <row r="1147" spans="1:3" x14ac:dyDescent="0.15">
      <c r="A1147" s="48">
        <v>41687</v>
      </c>
      <c r="B1147" s="57" t="s">
        <v>238</v>
      </c>
      <c r="C1147" s="58">
        <v>100</v>
      </c>
    </row>
    <row r="1148" spans="1:3" x14ac:dyDescent="0.15">
      <c r="A1148" s="48">
        <v>41687</v>
      </c>
      <c r="B1148" s="57" t="s">
        <v>239</v>
      </c>
      <c r="C1148" s="58">
        <v>100</v>
      </c>
    </row>
    <row r="1149" spans="1:3" x14ac:dyDescent="0.15">
      <c r="A1149" s="48">
        <v>41687</v>
      </c>
      <c r="B1149" s="57" t="s">
        <v>240</v>
      </c>
      <c r="C1149" s="58">
        <v>100</v>
      </c>
    </row>
    <row r="1150" spans="1:3" x14ac:dyDescent="0.15">
      <c r="A1150" s="48">
        <v>41687</v>
      </c>
      <c r="B1150" s="57" t="s">
        <v>241</v>
      </c>
      <c r="C1150" s="58">
        <v>100</v>
      </c>
    </row>
    <row r="1151" spans="1:3" x14ac:dyDescent="0.15">
      <c r="A1151" s="48">
        <v>41687</v>
      </c>
      <c r="B1151" s="57" t="s">
        <v>242</v>
      </c>
      <c r="C1151" s="58">
        <v>100</v>
      </c>
    </row>
    <row r="1152" spans="1:3" x14ac:dyDescent="0.15">
      <c r="A1152" s="48">
        <v>41687</v>
      </c>
      <c r="B1152" s="57" t="s">
        <v>243</v>
      </c>
      <c r="C1152" s="58">
        <v>100</v>
      </c>
    </row>
    <row r="1153" spans="1:3" x14ac:dyDescent="0.15">
      <c r="A1153" s="48">
        <v>41687</v>
      </c>
      <c r="B1153" s="57" t="s">
        <v>244</v>
      </c>
      <c r="C1153" s="58">
        <v>100</v>
      </c>
    </row>
    <row r="1154" spans="1:3" x14ac:dyDescent="0.15">
      <c r="A1154" s="48">
        <v>41687</v>
      </c>
      <c r="B1154" s="57" t="s">
        <v>245</v>
      </c>
      <c r="C1154" s="58">
        <v>100</v>
      </c>
    </row>
    <row r="1155" spans="1:3" x14ac:dyDescent="0.15">
      <c r="A1155" s="48">
        <v>41687</v>
      </c>
      <c r="B1155" s="57" t="s">
        <v>246</v>
      </c>
      <c r="C1155" s="58">
        <v>100</v>
      </c>
    </row>
    <row r="1156" spans="1:3" x14ac:dyDescent="0.15">
      <c r="A1156" s="48">
        <v>41687</v>
      </c>
      <c r="B1156" s="57" t="s">
        <v>247</v>
      </c>
      <c r="C1156" s="58">
        <v>100</v>
      </c>
    </row>
    <row r="1157" spans="1:3" x14ac:dyDescent="0.15">
      <c r="A1157" s="48">
        <v>41687</v>
      </c>
      <c r="B1157" s="57" t="s">
        <v>248</v>
      </c>
      <c r="C1157" s="58">
        <v>100</v>
      </c>
    </row>
    <row r="1158" spans="1:3" x14ac:dyDescent="0.15">
      <c r="A1158" s="48">
        <v>41688</v>
      </c>
      <c r="B1158" s="57" t="s">
        <v>225</v>
      </c>
      <c r="C1158" s="58">
        <v>100</v>
      </c>
    </row>
    <row r="1159" spans="1:3" x14ac:dyDescent="0.15">
      <c r="A1159" s="48">
        <v>41688</v>
      </c>
      <c r="B1159" s="57" t="s">
        <v>226</v>
      </c>
      <c r="C1159" s="58">
        <v>100</v>
      </c>
    </row>
    <row r="1160" spans="1:3" x14ac:dyDescent="0.15">
      <c r="A1160" s="48">
        <v>41688</v>
      </c>
      <c r="B1160" s="57" t="s">
        <v>227</v>
      </c>
      <c r="C1160" s="58">
        <v>100</v>
      </c>
    </row>
    <row r="1161" spans="1:3" x14ac:dyDescent="0.15">
      <c r="A1161" s="48">
        <v>41688</v>
      </c>
      <c r="B1161" s="57" t="s">
        <v>228</v>
      </c>
      <c r="C1161" s="58">
        <v>100</v>
      </c>
    </row>
    <row r="1162" spans="1:3" x14ac:dyDescent="0.15">
      <c r="A1162" s="48">
        <v>41688</v>
      </c>
      <c r="B1162" s="57" t="s">
        <v>229</v>
      </c>
      <c r="C1162" s="58">
        <v>100</v>
      </c>
    </row>
    <row r="1163" spans="1:3" x14ac:dyDescent="0.15">
      <c r="A1163" s="48">
        <v>41688</v>
      </c>
      <c r="B1163" s="57" t="s">
        <v>230</v>
      </c>
      <c r="C1163" s="58">
        <v>100</v>
      </c>
    </row>
    <row r="1164" spans="1:3" x14ac:dyDescent="0.15">
      <c r="A1164" s="48">
        <v>41688</v>
      </c>
      <c r="B1164" s="57" t="s">
        <v>231</v>
      </c>
      <c r="C1164" s="58">
        <v>100</v>
      </c>
    </row>
    <row r="1165" spans="1:3" x14ac:dyDescent="0.15">
      <c r="A1165" s="48">
        <v>41688</v>
      </c>
      <c r="B1165" s="57" t="s">
        <v>232</v>
      </c>
      <c r="C1165" s="58">
        <v>100</v>
      </c>
    </row>
    <row r="1166" spans="1:3" x14ac:dyDescent="0.15">
      <c r="A1166" s="48">
        <v>41688</v>
      </c>
      <c r="B1166" s="57" t="s">
        <v>233</v>
      </c>
      <c r="C1166" s="58">
        <v>100</v>
      </c>
    </row>
    <row r="1167" spans="1:3" x14ac:dyDescent="0.15">
      <c r="A1167" s="48">
        <v>41688</v>
      </c>
      <c r="B1167" s="57" t="s">
        <v>234</v>
      </c>
      <c r="C1167" s="58">
        <v>100</v>
      </c>
    </row>
    <row r="1168" spans="1:3" x14ac:dyDescent="0.15">
      <c r="A1168" s="48">
        <v>41688</v>
      </c>
      <c r="B1168" s="57" t="s">
        <v>235</v>
      </c>
      <c r="C1168" s="58">
        <v>100</v>
      </c>
    </row>
    <row r="1169" spans="1:3" x14ac:dyDescent="0.15">
      <c r="A1169" s="48">
        <v>41688</v>
      </c>
      <c r="B1169" s="57" t="s">
        <v>236</v>
      </c>
      <c r="C1169" s="58">
        <v>100</v>
      </c>
    </row>
    <row r="1170" spans="1:3" x14ac:dyDescent="0.15">
      <c r="A1170" s="48">
        <v>41688</v>
      </c>
      <c r="B1170" s="57" t="s">
        <v>237</v>
      </c>
      <c r="C1170" s="58">
        <v>100</v>
      </c>
    </row>
    <row r="1171" spans="1:3" x14ac:dyDescent="0.15">
      <c r="A1171" s="48">
        <v>41688</v>
      </c>
      <c r="B1171" s="57" t="s">
        <v>238</v>
      </c>
      <c r="C1171" s="58">
        <v>100</v>
      </c>
    </row>
    <row r="1172" spans="1:3" x14ac:dyDescent="0.15">
      <c r="A1172" s="48">
        <v>41688</v>
      </c>
      <c r="B1172" s="57" t="s">
        <v>239</v>
      </c>
      <c r="C1172" s="58">
        <v>100</v>
      </c>
    </row>
    <row r="1173" spans="1:3" x14ac:dyDescent="0.15">
      <c r="A1173" s="48">
        <v>41688</v>
      </c>
      <c r="B1173" s="57" t="s">
        <v>240</v>
      </c>
      <c r="C1173" s="58">
        <v>100</v>
      </c>
    </row>
    <row r="1174" spans="1:3" x14ac:dyDescent="0.15">
      <c r="A1174" s="48">
        <v>41688</v>
      </c>
      <c r="B1174" s="57" t="s">
        <v>241</v>
      </c>
      <c r="C1174" s="58">
        <v>100</v>
      </c>
    </row>
    <row r="1175" spans="1:3" x14ac:dyDescent="0.15">
      <c r="A1175" s="48">
        <v>41688</v>
      </c>
      <c r="B1175" s="57" t="s">
        <v>242</v>
      </c>
      <c r="C1175" s="58">
        <v>100</v>
      </c>
    </row>
    <row r="1176" spans="1:3" x14ac:dyDescent="0.15">
      <c r="A1176" s="48">
        <v>41688</v>
      </c>
      <c r="B1176" s="57" t="s">
        <v>243</v>
      </c>
      <c r="C1176" s="58">
        <v>100</v>
      </c>
    </row>
    <row r="1177" spans="1:3" x14ac:dyDescent="0.15">
      <c r="A1177" s="48">
        <v>41688</v>
      </c>
      <c r="B1177" s="57" t="s">
        <v>244</v>
      </c>
      <c r="C1177" s="58">
        <v>100</v>
      </c>
    </row>
    <row r="1178" spans="1:3" x14ac:dyDescent="0.15">
      <c r="A1178" s="48">
        <v>41688</v>
      </c>
      <c r="B1178" s="57" t="s">
        <v>245</v>
      </c>
      <c r="C1178" s="58">
        <v>100</v>
      </c>
    </row>
    <row r="1179" spans="1:3" x14ac:dyDescent="0.15">
      <c r="A1179" s="48">
        <v>41688</v>
      </c>
      <c r="B1179" s="57" t="s">
        <v>246</v>
      </c>
      <c r="C1179" s="58">
        <v>100</v>
      </c>
    </row>
    <row r="1180" spans="1:3" x14ac:dyDescent="0.15">
      <c r="A1180" s="48">
        <v>41688</v>
      </c>
      <c r="B1180" s="57" t="s">
        <v>247</v>
      </c>
      <c r="C1180" s="58">
        <v>100</v>
      </c>
    </row>
    <row r="1181" spans="1:3" x14ac:dyDescent="0.15">
      <c r="A1181" s="48">
        <v>41688</v>
      </c>
      <c r="B1181" s="57" t="s">
        <v>248</v>
      </c>
      <c r="C1181" s="58">
        <v>100</v>
      </c>
    </row>
    <row r="1182" spans="1:3" x14ac:dyDescent="0.15">
      <c r="A1182" s="48">
        <v>41689</v>
      </c>
      <c r="B1182" s="57" t="s">
        <v>225</v>
      </c>
      <c r="C1182" s="58">
        <v>100</v>
      </c>
    </row>
    <row r="1183" spans="1:3" x14ac:dyDescent="0.15">
      <c r="A1183" s="48">
        <v>41689</v>
      </c>
      <c r="B1183" s="57" t="s">
        <v>226</v>
      </c>
      <c r="C1183" s="58">
        <v>100</v>
      </c>
    </row>
    <row r="1184" spans="1:3" x14ac:dyDescent="0.15">
      <c r="A1184" s="48">
        <v>41689</v>
      </c>
      <c r="B1184" s="57" t="s">
        <v>227</v>
      </c>
      <c r="C1184" s="58">
        <v>100</v>
      </c>
    </row>
    <row r="1185" spans="1:3" x14ac:dyDescent="0.15">
      <c r="A1185" s="48">
        <v>41689</v>
      </c>
      <c r="B1185" s="57" t="s">
        <v>228</v>
      </c>
      <c r="C1185" s="58">
        <v>100</v>
      </c>
    </row>
    <row r="1186" spans="1:3" x14ac:dyDescent="0.15">
      <c r="A1186" s="48">
        <v>41689</v>
      </c>
      <c r="B1186" s="57" t="s">
        <v>229</v>
      </c>
      <c r="C1186" s="58">
        <v>100</v>
      </c>
    </row>
    <row r="1187" spans="1:3" x14ac:dyDescent="0.15">
      <c r="A1187" s="48">
        <v>41689</v>
      </c>
      <c r="B1187" s="57" t="s">
        <v>230</v>
      </c>
      <c r="C1187" s="58">
        <v>100</v>
      </c>
    </row>
    <row r="1188" spans="1:3" x14ac:dyDescent="0.15">
      <c r="A1188" s="48">
        <v>41689</v>
      </c>
      <c r="B1188" s="57" t="s">
        <v>231</v>
      </c>
      <c r="C1188" s="58">
        <v>100</v>
      </c>
    </row>
    <row r="1189" spans="1:3" x14ac:dyDescent="0.15">
      <c r="A1189" s="48">
        <v>41689</v>
      </c>
      <c r="B1189" s="57" t="s">
        <v>232</v>
      </c>
      <c r="C1189" s="58">
        <v>100</v>
      </c>
    </row>
    <row r="1190" spans="1:3" x14ac:dyDescent="0.15">
      <c r="A1190" s="48">
        <v>41689</v>
      </c>
      <c r="B1190" s="57" t="s">
        <v>233</v>
      </c>
      <c r="C1190" s="58">
        <v>100</v>
      </c>
    </row>
    <row r="1191" spans="1:3" x14ac:dyDescent="0.15">
      <c r="A1191" s="48">
        <v>41689</v>
      </c>
      <c r="B1191" s="57" t="s">
        <v>234</v>
      </c>
      <c r="C1191" s="58">
        <v>100</v>
      </c>
    </row>
    <row r="1192" spans="1:3" x14ac:dyDescent="0.15">
      <c r="A1192" s="48">
        <v>41689</v>
      </c>
      <c r="B1192" s="57" t="s">
        <v>235</v>
      </c>
      <c r="C1192" s="58">
        <v>100</v>
      </c>
    </row>
    <row r="1193" spans="1:3" x14ac:dyDescent="0.15">
      <c r="A1193" s="48">
        <v>41689</v>
      </c>
      <c r="B1193" s="57" t="s">
        <v>236</v>
      </c>
      <c r="C1193" s="58">
        <v>100</v>
      </c>
    </row>
    <row r="1194" spans="1:3" x14ac:dyDescent="0.15">
      <c r="A1194" s="48">
        <v>41689</v>
      </c>
      <c r="B1194" s="57" t="s">
        <v>237</v>
      </c>
      <c r="C1194" s="58">
        <v>100</v>
      </c>
    </row>
    <row r="1195" spans="1:3" x14ac:dyDescent="0.15">
      <c r="A1195" s="48">
        <v>41689</v>
      </c>
      <c r="B1195" s="57" t="s">
        <v>238</v>
      </c>
      <c r="C1195" s="58">
        <v>100</v>
      </c>
    </row>
    <row r="1196" spans="1:3" x14ac:dyDescent="0.15">
      <c r="A1196" s="48">
        <v>41689</v>
      </c>
      <c r="B1196" s="57" t="s">
        <v>239</v>
      </c>
      <c r="C1196" s="58">
        <v>100</v>
      </c>
    </row>
    <row r="1197" spans="1:3" x14ac:dyDescent="0.15">
      <c r="A1197" s="48">
        <v>41689</v>
      </c>
      <c r="B1197" s="57" t="s">
        <v>240</v>
      </c>
      <c r="C1197" s="58">
        <v>100</v>
      </c>
    </row>
    <row r="1198" spans="1:3" x14ac:dyDescent="0.15">
      <c r="A1198" s="48">
        <v>41689</v>
      </c>
      <c r="B1198" s="57" t="s">
        <v>241</v>
      </c>
      <c r="C1198" s="58">
        <v>100</v>
      </c>
    </row>
    <row r="1199" spans="1:3" x14ac:dyDescent="0.15">
      <c r="A1199" s="48">
        <v>41689</v>
      </c>
      <c r="B1199" s="57" t="s">
        <v>242</v>
      </c>
      <c r="C1199" s="58">
        <v>100</v>
      </c>
    </row>
    <row r="1200" spans="1:3" x14ac:dyDescent="0.15">
      <c r="A1200" s="48">
        <v>41689</v>
      </c>
      <c r="B1200" s="57" t="s">
        <v>243</v>
      </c>
      <c r="C1200" s="58">
        <v>100</v>
      </c>
    </row>
    <row r="1201" spans="1:3" x14ac:dyDescent="0.15">
      <c r="A1201" s="48">
        <v>41689</v>
      </c>
      <c r="B1201" s="57" t="s">
        <v>244</v>
      </c>
      <c r="C1201" s="58">
        <v>100</v>
      </c>
    </row>
    <row r="1202" spans="1:3" x14ac:dyDescent="0.15">
      <c r="A1202" s="48">
        <v>41689</v>
      </c>
      <c r="B1202" s="57" t="s">
        <v>245</v>
      </c>
      <c r="C1202" s="58">
        <v>100</v>
      </c>
    </row>
    <row r="1203" spans="1:3" x14ac:dyDescent="0.15">
      <c r="A1203" s="48">
        <v>41689</v>
      </c>
      <c r="B1203" s="57" t="s">
        <v>246</v>
      </c>
      <c r="C1203" s="58">
        <v>100</v>
      </c>
    </row>
    <row r="1204" spans="1:3" x14ac:dyDescent="0.15">
      <c r="A1204" s="48">
        <v>41689</v>
      </c>
      <c r="B1204" s="57" t="s">
        <v>247</v>
      </c>
      <c r="C1204" s="58">
        <v>100</v>
      </c>
    </row>
    <row r="1205" spans="1:3" x14ac:dyDescent="0.15">
      <c r="A1205" s="48">
        <v>41689</v>
      </c>
      <c r="B1205" s="57" t="s">
        <v>248</v>
      </c>
      <c r="C1205" s="58">
        <v>100</v>
      </c>
    </row>
    <row r="1206" spans="1:3" x14ac:dyDescent="0.15">
      <c r="A1206" s="48">
        <v>41690</v>
      </c>
      <c r="B1206" s="57" t="s">
        <v>225</v>
      </c>
      <c r="C1206" s="58">
        <v>100</v>
      </c>
    </row>
    <row r="1207" spans="1:3" x14ac:dyDescent="0.15">
      <c r="A1207" s="48">
        <v>41690</v>
      </c>
      <c r="B1207" s="57" t="s">
        <v>226</v>
      </c>
      <c r="C1207" s="58">
        <v>100</v>
      </c>
    </row>
    <row r="1208" spans="1:3" x14ac:dyDescent="0.15">
      <c r="A1208" s="48">
        <v>41690</v>
      </c>
      <c r="B1208" s="57" t="s">
        <v>227</v>
      </c>
      <c r="C1208" s="58">
        <v>100</v>
      </c>
    </row>
    <row r="1209" spans="1:3" x14ac:dyDescent="0.15">
      <c r="A1209" s="48">
        <v>41690</v>
      </c>
      <c r="B1209" s="57" t="s">
        <v>228</v>
      </c>
      <c r="C1209" s="58">
        <v>100</v>
      </c>
    </row>
    <row r="1210" spans="1:3" x14ac:dyDescent="0.15">
      <c r="A1210" s="48">
        <v>41690</v>
      </c>
      <c r="B1210" s="57" t="s">
        <v>229</v>
      </c>
      <c r="C1210" s="58">
        <v>100</v>
      </c>
    </row>
    <row r="1211" spans="1:3" x14ac:dyDescent="0.15">
      <c r="A1211" s="48">
        <v>41690</v>
      </c>
      <c r="B1211" s="57" t="s">
        <v>230</v>
      </c>
      <c r="C1211" s="58">
        <v>100</v>
      </c>
    </row>
    <row r="1212" spans="1:3" x14ac:dyDescent="0.15">
      <c r="A1212" s="48">
        <v>41690</v>
      </c>
      <c r="B1212" s="57" t="s">
        <v>231</v>
      </c>
      <c r="C1212" s="58">
        <v>100</v>
      </c>
    </row>
    <row r="1213" spans="1:3" x14ac:dyDescent="0.15">
      <c r="A1213" s="48">
        <v>41690</v>
      </c>
      <c r="B1213" s="57" t="s">
        <v>232</v>
      </c>
      <c r="C1213" s="58">
        <v>100</v>
      </c>
    </row>
    <row r="1214" spans="1:3" x14ac:dyDescent="0.15">
      <c r="A1214" s="48">
        <v>41690</v>
      </c>
      <c r="B1214" s="57" t="s">
        <v>233</v>
      </c>
      <c r="C1214" s="58">
        <v>100</v>
      </c>
    </row>
    <row r="1215" spans="1:3" x14ac:dyDescent="0.15">
      <c r="A1215" s="48">
        <v>41690</v>
      </c>
      <c r="B1215" s="57" t="s">
        <v>234</v>
      </c>
      <c r="C1215" s="58">
        <v>100</v>
      </c>
    </row>
    <row r="1216" spans="1:3" x14ac:dyDescent="0.15">
      <c r="A1216" s="48">
        <v>41690</v>
      </c>
      <c r="B1216" s="57" t="s">
        <v>235</v>
      </c>
      <c r="C1216" s="58">
        <v>100</v>
      </c>
    </row>
    <row r="1217" spans="1:3" x14ac:dyDescent="0.15">
      <c r="A1217" s="48">
        <v>41690</v>
      </c>
      <c r="B1217" s="57" t="s">
        <v>236</v>
      </c>
      <c r="C1217" s="58">
        <v>100</v>
      </c>
    </row>
    <row r="1218" spans="1:3" x14ac:dyDescent="0.15">
      <c r="A1218" s="48">
        <v>41690</v>
      </c>
      <c r="B1218" s="57" t="s">
        <v>237</v>
      </c>
      <c r="C1218" s="58">
        <v>100</v>
      </c>
    </row>
    <row r="1219" spans="1:3" x14ac:dyDescent="0.15">
      <c r="A1219" s="48">
        <v>41690</v>
      </c>
      <c r="B1219" s="57" t="s">
        <v>238</v>
      </c>
      <c r="C1219" s="58">
        <v>100</v>
      </c>
    </row>
    <row r="1220" spans="1:3" x14ac:dyDescent="0.15">
      <c r="A1220" s="48">
        <v>41690</v>
      </c>
      <c r="B1220" s="57" t="s">
        <v>239</v>
      </c>
      <c r="C1220" s="58">
        <v>100</v>
      </c>
    </row>
    <row r="1221" spans="1:3" x14ac:dyDescent="0.15">
      <c r="A1221" s="48">
        <v>41690</v>
      </c>
      <c r="B1221" s="57" t="s">
        <v>240</v>
      </c>
      <c r="C1221" s="58">
        <v>100</v>
      </c>
    </row>
    <row r="1222" spans="1:3" x14ac:dyDescent="0.15">
      <c r="A1222" s="48">
        <v>41690</v>
      </c>
      <c r="B1222" s="57" t="s">
        <v>241</v>
      </c>
      <c r="C1222" s="58">
        <v>100</v>
      </c>
    </row>
    <row r="1223" spans="1:3" x14ac:dyDescent="0.15">
      <c r="A1223" s="48">
        <v>41690</v>
      </c>
      <c r="B1223" s="57" t="s">
        <v>242</v>
      </c>
      <c r="C1223" s="58">
        <v>100</v>
      </c>
    </row>
    <row r="1224" spans="1:3" x14ac:dyDescent="0.15">
      <c r="A1224" s="48">
        <v>41690</v>
      </c>
      <c r="B1224" s="57" t="s">
        <v>243</v>
      </c>
      <c r="C1224" s="58">
        <v>100</v>
      </c>
    </row>
    <row r="1225" spans="1:3" x14ac:dyDescent="0.15">
      <c r="A1225" s="48">
        <v>41690</v>
      </c>
      <c r="B1225" s="57" t="s">
        <v>244</v>
      </c>
      <c r="C1225" s="58">
        <v>100</v>
      </c>
    </row>
    <row r="1226" spans="1:3" x14ac:dyDescent="0.15">
      <c r="A1226" s="48">
        <v>41690</v>
      </c>
      <c r="B1226" s="57" t="s">
        <v>245</v>
      </c>
      <c r="C1226" s="58">
        <v>100</v>
      </c>
    </row>
    <row r="1227" spans="1:3" x14ac:dyDescent="0.15">
      <c r="A1227" s="48">
        <v>41690</v>
      </c>
      <c r="B1227" s="57" t="s">
        <v>246</v>
      </c>
      <c r="C1227" s="58">
        <v>100</v>
      </c>
    </row>
    <row r="1228" spans="1:3" x14ac:dyDescent="0.15">
      <c r="A1228" s="48">
        <v>41690</v>
      </c>
      <c r="B1228" s="57" t="s">
        <v>247</v>
      </c>
      <c r="C1228" s="58">
        <v>100</v>
      </c>
    </row>
    <row r="1229" spans="1:3" x14ac:dyDescent="0.15">
      <c r="A1229" s="48">
        <v>41690</v>
      </c>
      <c r="B1229" s="57" t="s">
        <v>248</v>
      </c>
      <c r="C1229" s="58">
        <v>100</v>
      </c>
    </row>
    <row r="1230" spans="1:3" x14ac:dyDescent="0.15">
      <c r="A1230" s="48">
        <v>41691</v>
      </c>
      <c r="B1230" s="57" t="s">
        <v>225</v>
      </c>
      <c r="C1230" s="58">
        <v>100</v>
      </c>
    </row>
    <row r="1231" spans="1:3" x14ac:dyDescent="0.15">
      <c r="A1231" s="48">
        <v>41691</v>
      </c>
      <c r="B1231" s="57" t="s">
        <v>226</v>
      </c>
      <c r="C1231" s="58">
        <v>100</v>
      </c>
    </row>
    <row r="1232" spans="1:3" x14ac:dyDescent="0.15">
      <c r="A1232" s="48">
        <v>41691</v>
      </c>
      <c r="B1232" s="57" t="s">
        <v>227</v>
      </c>
      <c r="C1232" s="58">
        <v>100</v>
      </c>
    </row>
    <row r="1233" spans="1:3" x14ac:dyDescent="0.15">
      <c r="A1233" s="48">
        <v>41691</v>
      </c>
      <c r="B1233" s="57" t="s">
        <v>228</v>
      </c>
      <c r="C1233" s="58">
        <v>100</v>
      </c>
    </row>
    <row r="1234" spans="1:3" x14ac:dyDescent="0.15">
      <c r="A1234" s="48">
        <v>41691</v>
      </c>
      <c r="B1234" s="57" t="s">
        <v>229</v>
      </c>
      <c r="C1234" s="58">
        <v>100</v>
      </c>
    </row>
    <row r="1235" spans="1:3" x14ac:dyDescent="0.15">
      <c r="A1235" s="48">
        <v>41691</v>
      </c>
      <c r="B1235" s="57" t="s">
        <v>230</v>
      </c>
      <c r="C1235" s="58">
        <v>100</v>
      </c>
    </row>
    <row r="1236" spans="1:3" x14ac:dyDescent="0.15">
      <c r="A1236" s="48">
        <v>41691</v>
      </c>
      <c r="B1236" s="57" t="s">
        <v>231</v>
      </c>
      <c r="C1236" s="58">
        <v>100</v>
      </c>
    </row>
    <row r="1237" spans="1:3" x14ac:dyDescent="0.15">
      <c r="A1237" s="48">
        <v>41691</v>
      </c>
      <c r="B1237" s="57" t="s">
        <v>232</v>
      </c>
      <c r="C1237" s="58">
        <v>100</v>
      </c>
    </row>
    <row r="1238" spans="1:3" x14ac:dyDescent="0.15">
      <c r="A1238" s="48">
        <v>41691</v>
      </c>
      <c r="B1238" s="57" t="s">
        <v>233</v>
      </c>
      <c r="C1238" s="58">
        <v>100</v>
      </c>
    </row>
    <row r="1239" spans="1:3" x14ac:dyDescent="0.15">
      <c r="A1239" s="48">
        <v>41691</v>
      </c>
      <c r="B1239" s="57" t="s">
        <v>234</v>
      </c>
      <c r="C1239" s="58">
        <v>100</v>
      </c>
    </row>
    <row r="1240" spans="1:3" x14ac:dyDescent="0.15">
      <c r="A1240" s="48">
        <v>41691</v>
      </c>
      <c r="B1240" s="57" t="s">
        <v>235</v>
      </c>
      <c r="C1240" s="58">
        <v>100</v>
      </c>
    </row>
    <row r="1241" spans="1:3" x14ac:dyDescent="0.15">
      <c r="A1241" s="48">
        <v>41691</v>
      </c>
      <c r="B1241" s="57" t="s">
        <v>236</v>
      </c>
      <c r="C1241" s="58">
        <v>100</v>
      </c>
    </row>
    <row r="1242" spans="1:3" x14ac:dyDescent="0.15">
      <c r="A1242" s="48">
        <v>41691</v>
      </c>
      <c r="B1242" s="57" t="s">
        <v>237</v>
      </c>
      <c r="C1242" s="58">
        <v>100</v>
      </c>
    </row>
    <row r="1243" spans="1:3" x14ac:dyDescent="0.15">
      <c r="A1243" s="48">
        <v>41691</v>
      </c>
      <c r="B1243" s="57" t="s">
        <v>238</v>
      </c>
      <c r="C1243" s="58">
        <v>100</v>
      </c>
    </row>
    <row r="1244" spans="1:3" x14ac:dyDescent="0.15">
      <c r="A1244" s="48">
        <v>41691</v>
      </c>
      <c r="B1244" s="57" t="s">
        <v>239</v>
      </c>
      <c r="C1244" s="58">
        <v>100</v>
      </c>
    </row>
    <row r="1245" spans="1:3" x14ac:dyDescent="0.15">
      <c r="A1245" s="48">
        <v>41691</v>
      </c>
      <c r="B1245" s="57" t="s">
        <v>240</v>
      </c>
      <c r="C1245" s="58">
        <v>100</v>
      </c>
    </row>
    <row r="1246" spans="1:3" x14ac:dyDescent="0.15">
      <c r="A1246" s="48">
        <v>41691</v>
      </c>
      <c r="B1246" s="57" t="s">
        <v>241</v>
      </c>
      <c r="C1246" s="58">
        <v>100</v>
      </c>
    </row>
    <row r="1247" spans="1:3" x14ac:dyDescent="0.15">
      <c r="A1247" s="48">
        <v>41691</v>
      </c>
      <c r="B1247" s="57" t="s">
        <v>242</v>
      </c>
      <c r="C1247" s="58">
        <v>100</v>
      </c>
    </row>
    <row r="1248" spans="1:3" x14ac:dyDescent="0.15">
      <c r="A1248" s="48">
        <v>41691</v>
      </c>
      <c r="B1248" s="57" t="s">
        <v>243</v>
      </c>
      <c r="C1248" s="58">
        <v>100</v>
      </c>
    </row>
    <row r="1249" spans="1:3" x14ac:dyDescent="0.15">
      <c r="A1249" s="48">
        <v>41691</v>
      </c>
      <c r="B1249" s="57" t="s">
        <v>244</v>
      </c>
      <c r="C1249" s="58">
        <v>100</v>
      </c>
    </row>
    <row r="1250" spans="1:3" x14ac:dyDescent="0.15">
      <c r="A1250" s="48">
        <v>41691</v>
      </c>
      <c r="B1250" s="57" t="s">
        <v>245</v>
      </c>
      <c r="C1250" s="58">
        <v>100</v>
      </c>
    </row>
    <row r="1251" spans="1:3" x14ac:dyDescent="0.15">
      <c r="A1251" s="48">
        <v>41691</v>
      </c>
      <c r="B1251" s="57" t="s">
        <v>246</v>
      </c>
      <c r="C1251" s="58">
        <v>100</v>
      </c>
    </row>
    <row r="1252" spans="1:3" x14ac:dyDescent="0.15">
      <c r="A1252" s="48">
        <v>41691</v>
      </c>
      <c r="B1252" s="57" t="s">
        <v>247</v>
      </c>
      <c r="C1252" s="58">
        <v>100</v>
      </c>
    </row>
    <row r="1253" spans="1:3" x14ac:dyDescent="0.15">
      <c r="A1253" s="48">
        <v>41691</v>
      </c>
      <c r="B1253" s="57" t="s">
        <v>248</v>
      </c>
      <c r="C1253" s="58">
        <v>100</v>
      </c>
    </row>
    <row r="1254" spans="1:3" x14ac:dyDescent="0.15">
      <c r="A1254" s="48">
        <v>41692</v>
      </c>
      <c r="B1254" s="57" t="s">
        <v>225</v>
      </c>
      <c r="C1254" s="58">
        <v>100</v>
      </c>
    </row>
    <row r="1255" spans="1:3" x14ac:dyDescent="0.15">
      <c r="A1255" s="48">
        <v>41692</v>
      </c>
      <c r="B1255" s="57" t="s">
        <v>226</v>
      </c>
      <c r="C1255" s="58">
        <v>100</v>
      </c>
    </row>
    <row r="1256" spans="1:3" x14ac:dyDescent="0.15">
      <c r="A1256" s="48">
        <v>41692</v>
      </c>
      <c r="B1256" s="57" t="s">
        <v>227</v>
      </c>
      <c r="C1256" s="58">
        <v>100</v>
      </c>
    </row>
    <row r="1257" spans="1:3" x14ac:dyDescent="0.15">
      <c r="A1257" s="48">
        <v>41692</v>
      </c>
      <c r="B1257" s="57" t="s">
        <v>228</v>
      </c>
      <c r="C1257" s="58">
        <v>100</v>
      </c>
    </row>
    <row r="1258" spans="1:3" x14ac:dyDescent="0.15">
      <c r="A1258" s="48">
        <v>41692</v>
      </c>
      <c r="B1258" s="57" t="s">
        <v>229</v>
      </c>
      <c r="C1258" s="58">
        <v>100</v>
      </c>
    </row>
    <row r="1259" spans="1:3" x14ac:dyDescent="0.15">
      <c r="A1259" s="48">
        <v>41692</v>
      </c>
      <c r="B1259" s="57" t="s">
        <v>230</v>
      </c>
      <c r="C1259" s="58">
        <v>100</v>
      </c>
    </row>
    <row r="1260" spans="1:3" x14ac:dyDescent="0.15">
      <c r="A1260" s="48">
        <v>41692</v>
      </c>
      <c r="B1260" s="57" t="s">
        <v>231</v>
      </c>
      <c r="C1260" s="58">
        <v>100</v>
      </c>
    </row>
    <row r="1261" spans="1:3" x14ac:dyDescent="0.15">
      <c r="A1261" s="48">
        <v>41692</v>
      </c>
      <c r="B1261" s="57" t="s">
        <v>232</v>
      </c>
      <c r="C1261" s="58">
        <v>100</v>
      </c>
    </row>
    <row r="1262" spans="1:3" x14ac:dyDescent="0.15">
      <c r="A1262" s="48">
        <v>41692</v>
      </c>
      <c r="B1262" s="57" t="s">
        <v>233</v>
      </c>
      <c r="C1262" s="58">
        <v>100</v>
      </c>
    </row>
    <row r="1263" spans="1:3" x14ac:dyDescent="0.15">
      <c r="A1263" s="48">
        <v>41692</v>
      </c>
      <c r="B1263" s="57" t="s">
        <v>234</v>
      </c>
      <c r="C1263" s="58">
        <v>100</v>
      </c>
    </row>
    <row r="1264" spans="1:3" x14ac:dyDescent="0.15">
      <c r="A1264" s="48">
        <v>41692</v>
      </c>
      <c r="B1264" s="57" t="s">
        <v>235</v>
      </c>
      <c r="C1264" s="58">
        <v>100</v>
      </c>
    </row>
    <row r="1265" spans="1:3" x14ac:dyDescent="0.15">
      <c r="A1265" s="48">
        <v>41692</v>
      </c>
      <c r="B1265" s="57" t="s">
        <v>236</v>
      </c>
      <c r="C1265" s="58">
        <v>100</v>
      </c>
    </row>
    <row r="1266" spans="1:3" x14ac:dyDescent="0.15">
      <c r="A1266" s="48">
        <v>41692</v>
      </c>
      <c r="B1266" s="57" t="s">
        <v>237</v>
      </c>
      <c r="C1266" s="58">
        <v>100</v>
      </c>
    </row>
    <row r="1267" spans="1:3" x14ac:dyDescent="0.15">
      <c r="A1267" s="48">
        <v>41692</v>
      </c>
      <c r="B1267" s="57" t="s">
        <v>238</v>
      </c>
      <c r="C1267" s="58">
        <v>100</v>
      </c>
    </row>
    <row r="1268" spans="1:3" x14ac:dyDescent="0.15">
      <c r="A1268" s="48">
        <v>41692</v>
      </c>
      <c r="B1268" s="57" t="s">
        <v>239</v>
      </c>
      <c r="C1268" s="58">
        <v>100</v>
      </c>
    </row>
    <row r="1269" spans="1:3" x14ac:dyDescent="0.15">
      <c r="A1269" s="48">
        <v>41692</v>
      </c>
      <c r="B1269" s="57" t="s">
        <v>240</v>
      </c>
      <c r="C1269" s="58">
        <v>100</v>
      </c>
    </row>
    <row r="1270" spans="1:3" x14ac:dyDescent="0.15">
      <c r="A1270" s="48">
        <v>41692</v>
      </c>
      <c r="B1270" s="57" t="s">
        <v>241</v>
      </c>
      <c r="C1270" s="58">
        <v>100</v>
      </c>
    </row>
    <row r="1271" spans="1:3" x14ac:dyDescent="0.15">
      <c r="A1271" s="48">
        <v>41692</v>
      </c>
      <c r="B1271" s="57" t="s">
        <v>242</v>
      </c>
      <c r="C1271" s="58">
        <v>100</v>
      </c>
    </row>
    <row r="1272" spans="1:3" x14ac:dyDescent="0.15">
      <c r="A1272" s="48">
        <v>41692</v>
      </c>
      <c r="B1272" s="57" t="s">
        <v>243</v>
      </c>
      <c r="C1272" s="58">
        <v>100</v>
      </c>
    </row>
    <row r="1273" spans="1:3" x14ac:dyDescent="0.15">
      <c r="A1273" s="48">
        <v>41692</v>
      </c>
      <c r="B1273" s="57" t="s">
        <v>244</v>
      </c>
      <c r="C1273" s="58">
        <v>100</v>
      </c>
    </row>
    <row r="1274" spans="1:3" x14ac:dyDescent="0.15">
      <c r="A1274" s="48">
        <v>41692</v>
      </c>
      <c r="B1274" s="57" t="s">
        <v>245</v>
      </c>
      <c r="C1274" s="58">
        <v>100</v>
      </c>
    </row>
    <row r="1275" spans="1:3" x14ac:dyDescent="0.15">
      <c r="A1275" s="48">
        <v>41692</v>
      </c>
      <c r="B1275" s="57" t="s">
        <v>246</v>
      </c>
      <c r="C1275" s="58">
        <v>100</v>
      </c>
    </row>
    <row r="1276" spans="1:3" x14ac:dyDescent="0.15">
      <c r="A1276" s="48">
        <v>41692</v>
      </c>
      <c r="B1276" s="57" t="s">
        <v>247</v>
      </c>
      <c r="C1276" s="58">
        <v>100</v>
      </c>
    </row>
    <row r="1277" spans="1:3" x14ac:dyDescent="0.15">
      <c r="A1277" s="48">
        <v>41692</v>
      </c>
      <c r="B1277" s="57" t="s">
        <v>248</v>
      </c>
      <c r="C1277" s="58">
        <v>100</v>
      </c>
    </row>
    <row r="1278" spans="1:3" x14ac:dyDescent="0.15">
      <c r="A1278" s="48">
        <v>41693</v>
      </c>
      <c r="B1278" s="57" t="s">
        <v>225</v>
      </c>
      <c r="C1278" s="58">
        <v>100</v>
      </c>
    </row>
    <row r="1279" spans="1:3" x14ac:dyDescent="0.15">
      <c r="A1279" s="48">
        <v>41693</v>
      </c>
      <c r="B1279" s="57" t="s">
        <v>226</v>
      </c>
      <c r="C1279" s="58">
        <v>100</v>
      </c>
    </row>
    <row r="1280" spans="1:3" x14ac:dyDescent="0.15">
      <c r="A1280" s="48">
        <v>41693</v>
      </c>
      <c r="B1280" s="57" t="s">
        <v>227</v>
      </c>
      <c r="C1280" s="58">
        <v>100</v>
      </c>
    </row>
    <row r="1281" spans="1:3" x14ac:dyDescent="0.15">
      <c r="A1281" s="48">
        <v>41693</v>
      </c>
      <c r="B1281" s="57" t="s">
        <v>228</v>
      </c>
      <c r="C1281" s="58">
        <v>100</v>
      </c>
    </row>
    <row r="1282" spans="1:3" x14ac:dyDescent="0.15">
      <c r="A1282" s="48">
        <v>41693</v>
      </c>
      <c r="B1282" s="57" t="s">
        <v>229</v>
      </c>
      <c r="C1282" s="58">
        <v>100</v>
      </c>
    </row>
    <row r="1283" spans="1:3" x14ac:dyDescent="0.15">
      <c r="A1283" s="48">
        <v>41693</v>
      </c>
      <c r="B1283" s="57" t="s">
        <v>230</v>
      </c>
      <c r="C1283" s="58">
        <v>100</v>
      </c>
    </row>
    <row r="1284" spans="1:3" x14ac:dyDescent="0.15">
      <c r="A1284" s="48">
        <v>41693</v>
      </c>
      <c r="B1284" s="57" t="s">
        <v>231</v>
      </c>
      <c r="C1284" s="58">
        <v>100</v>
      </c>
    </row>
    <row r="1285" spans="1:3" x14ac:dyDescent="0.15">
      <c r="A1285" s="48">
        <v>41693</v>
      </c>
      <c r="B1285" s="57" t="s">
        <v>232</v>
      </c>
      <c r="C1285" s="58">
        <v>100</v>
      </c>
    </row>
    <row r="1286" spans="1:3" x14ac:dyDescent="0.15">
      <c r="A1286" s="48">
        <v>41693</v>
      </c>
      <c r="B1286" s="57" t="s">
        <v>233</v>
      </c>
      <c r="C1286" s="58">
        <v>100</v>
      </c>
    </row>
    <row r="1287" spans="1:3" x14ac:dyDescent="0.15">
      <c r="A1287" s="48">
        <v>41693</v>
      </c>
      <c r="B1287" s="57" t="s">
        <v>234</v>
      </c>
      <c r="C1287" s="58">
        <v>100</v>
      </c>
    </row>
    <row r="1288" spans="1:3" x14ac:dyDescent="0.15">
      <c r="A1288" s="48">
        <v>41693</v>
      </c>
      <c r="B1288" s="57" t="s">
        <v>235</v>
      </c>
      <c r="C1288" s="58">
        <v>100</v>
      </c>
    </row>
    <row r="1289" spans="1:3" x14ac:dyDescent="0.15">
      <c r="A1289" s="48">
        <v>41693</v>
      </c>
      <c r="B1289" s="57" t="s">
        <v>236</v>
      </c>
      <c r="C1289" s="58">
        <v>100</v>
      </c>
    </row>
    <row r="1290" spans="1:3" x14ac:dyDescent="0.15">
      <c r="A1290" s="48">
        <v>41693</v>
      </c>
      <c r="B1290" s="57" t="s">
        <v>237</v>
      </c>
      <c r="C1290" s="58">
        <v>100</v>
      </c>
    </row>
    <row r="1291" spans="1:3" x14ac:dyDescent="0.15">
      <c r="A1291" s="48">
        <v>41693</v>
      </c>
      <c r="B1291" s="57" t="s">
        <v>238</v>
      </c>
      <c r="C1291" s="58">
        <v>100</v>
      </c>
    </row>
    <row r="1292" spans="1:3" x14ac:dyDescent="0.15">
      <c r="A1292" s="48">
        <v>41693</v>
      </c>
      <c r="B1292" s="57" t="s">
        <v>239</v>
      </c>
      <c r="C1292" s="58">
        <v>100</v>
      </c>
    </row>
    <row r="1293" spans="1:3" x14ac:dyDescent="0.15">
      <c r="A1293" s="48">
        <v>41693</v>
      </c>
      <c r="B1293" s="57" t="s">
        <v>240</v>
      </c>
      <c r="C1293" s="58">
        <v>100</v>
      </c>
    </row>
    <row r="1294" spans="1:3" x14ac:dyDescent="0.15">
      <c r="A1294" s="48">
        <v>41693</v>
      </c>
      <c r="B1294" s="57" t="s">
        <v>241</v>
      </c>
      <c r="C1294" s="58">
        <v>100</v>
      </c>
    </row>
    <row r="1295" spans="1:3" x14ac:dyDescent="0.15">
      <c r="A1295" s="48">
        <v>41693</v>
      </c>
      <c r="B1295" s="57" t="s">
        <v>242</v>
      </c>
      <c r="C1295" s="58">
        <v>100</v>
      </c>
    </row>
    <row r="1296" spans="1:3" x14ac:dyDescent="0.15">
      <c r="A1296" s="48">
        <v>41693</v>
      </c>
      <c r="B1296" s="57" t="s">
        <v>243</v>
      </c>
      <c r="C1296" s="58">
        <v>100</v>
      </c>
    </row>
    <row r="1297" spans="1:3" x14ac:dyDescent="0.15">
      <c r="A1297" s="48">
        <v>41693</v>
      </c>
      <c r="B1297" s="57" t="s">
        <v>244</v>
      </c>
      <c r="C1297" s="58">
        <v>100</v>
      </c>
    </row>
    <row r="1298" spans="1:3" x14ac:dyDescent="0.15">
      <c r="A1298" s="48">
        <v>41693</v>
      </c>
      <c r="B1298" s="57" t="s">
        <v>245</v>
      </c>
      <c r="C1298" s="58">
        <v>100</v>
      </c>
    </row>
    <row r="1299" spans="1:3" x14ac:dyDescent="0.15">
      <c r="A1299" s="48">
        <v>41693</v>
      </c>
      <c r="B1299" s="57" t="s">
        <v>246</v>
      </c>
      <c r="C1299" s="58">
        <v>100</v>
      </c>
    </row>
    <row r="1300" spans="1:3" x14ac:dyDescent="0.15">
      <c r="A1300" s="48">
        <v>41693</v>
      </c>
      <c r="B1300" s="57" t="s">
        <v>247</v>
      </c>
      <c r="C1300" s="58">
        <v>100</v>
      </c>
    </row>
    <row r="1301" spans="1:3" x14ac:dyDescent="0.15">
      <c r="A1301" s="48">
        <v>41693</v>
      </c>
      <c r="B1301" s="57" t="s">
        <v>248</v>
      </c>
      <c r="C1301" s="58">
        <v>100</v>
      </c>
    </row>
    <row r="1302" spans="1:3" x14ac:dyDescent="0.15">
      <c r="A1302" s="48">
        <v>41694</v>
      </c>
      <c r="B1302" s="57" t="s">
        <v>225</v>
      </c>
      <c r="C1302" s="58">
        <v>100</v>
      </c>
    </row>
    <row r="1303" spans="1:3" x14ac:dyDescent="0.15">
      <c r="A1303" s="48">
        <v>41694</v>
      </c>
      <c r="B1303" s="57" t="s">
        <v>226</v>
      </c>
      <c r="C1303" s="58">
        <v>100</v>
      </c>
    </row>
    <row r="1304" spans="1:3" x14ac:dyDescent="0.15">
      <c r="A1304" s="48">
        <v>41694</v>
      </c>
      <c r="B1304" s="57" t="s">
        <v>227</v>
      </c>
      <c r="C1304" s="58">
        <v>100</v>
      </c>
    </row>
    <row r="1305" spans="1:3" x14ac:dyDescent="0.15">
      <c r="A1305" s="48">
        <v>41694</v>
      </c>
      <c r="B1305" s="57" t="s">
        <v>228</v>
      </c>
      <c r="C1305" s="58">
        <v>100</v>
      </c>
    </row>
    <row r="1306" spans="1:3" x14ac:dyDescent="0.15">
      <c r="A1306" s="48">
        <v>41694</v>
      </c>
      <c r="B1306" s="57" t="s">
        <v>229</v>
      </c>
      <c r="C1306" s="58">
        <v>100</v>
      </c>
    </row>
    <row r="1307" spans="1:3" x14ac:dyDescent="0.15">
      <c r="A1307" s="48">
        <v>41694</v>
      </c>
      <c r="B1307" s="57" t="s">
        <v>230</v>
      </c>
      <c r="C1307" s="58">
        <v>100</v>
      </c>
    </row>
    <row r="1308" spans="1:3" x14ac:dyDescent="0.15">
      <c r="A1308" s="48">
        <v>41694</v>
      </c>
      <c r="B1308" s="57" t="s">
        <v>231</v>
      </c>
      <c r="C1308" s="58">
        <v>100</v>
      </c>
    </row>
    <row r="1309" spans="1:3" x14ac:dyDescent="0.15">
      <c r="A1309" s="48">
        <v>41694</v>
      </c>
      <c r="B1309" s="57" t="s">
        <v>232</v>
      </c>
      <c r="C1309" s="58">
        <v>100</v>
      </c>
    </row>
    <row r="1310" spans="1:3" x14ac:dyDescent="0.15">
      <c r="A1310" s="48">
        <v>41694</v>
      </c>
      <c r="B1310" s="57" t="s">
        <v>233</v>
      </c>
      <c r="C1310" s="58">
        <v>100</v>
      </c>
    </row>
    <row r="1311" spans="1:3" x14ac:dyDescent="0.15">
      <c r="A1311" s="48">
        <v>41694</v>
      </c>
      <c r="B1311" s="57" t="s">
        <v>234</v>
      </c>
      <c r="C1311" s="58">
        <v>100</v>
      </c>
    </row>
    <row r="1312" spans="1:3" x14ac:dyDescent="0.15">
      <c r="A1312" s="48">
        <v>41694</v>
      </c>
      <c r="B1312" s="57" t="s">
        <v>235</v>
      </c>
      <c r="C1312" s="58">
        <v>100</v>
      </c>
    </row>
    <row r="1313" spans="1:3" x14ac:dyDescent="0.15">
      <c r="A1313" s="48">
        <v>41694</v>
      </c>
      <c r="B1313" s="57" t="s">
        <v>236</v>
      </c>
      <c r="C1313" s="58">
        <v>100</v>
      </c>
    </row>
    <row r="1314" spans="1:3" x14ac:dyDescent="0.15">
      <c r="A1314" s="48">
        <v>41694</v>
      </c>
      <c r="B1314" s="57" t="s">
        <v>237</v>
      </c>
      <c r="C1314" s="58">
        <v>100</v>
      </c>
    </row>
    <row r="1315" spans="1:3" x14ac:dyDescent="0.15">
      <c r="A1315" s="48">
        <v>41694</v>
      </c>
      <c r="B1315" s="57" t="s">
        <v>238</v>
      </c>
      <c r="C1315" s="58">
        <v>100</v>
      </c>
    </row>
    <row r="1316" spans="1:3" x14ac:dyDescent="0.15">
      <c r="A1316" s="48">
        <v>41694</v>
      </c>
      <c r="B1316" s="57" t="s">
        <v>239</v>
      </c>
      <c r="C1316" s="58">
        <v>100</v>
      </c>
    </row>
    <row r="1317" spans="1:3" x14ac:dyDescent="0.15">
      <c r="A1317" s="48">
        <v>41694</v>
      </c>
      <c r="B1317" s="57" t="s">
        <v>240</v>
      </c>
      <c r="C1317" s="58">
        <v>100</v>
      </c>
    </row>
    <row r="1318" spans="1:3" x14ac:dyDescent="0.15">
      <c r="A1318" s="48">
        <v>41694</v>
      </c>
      <c r="B1318" s="57" t="s">
        <v>241</v>
      </c>
      <c r="C1318" s="58">
        <v>100</v>
      </c>
    </row>
    <row r="1319" spans="1:3" x14ac:dyDescent="0.15">
      <c r="A1319" s="48">
        <v>41694</v>
      </c>
      <c r="B1319" s="57" t="s">
        <v>242</v>
      </c>
      <c r="C1319" s="58">
        <v>100</v>
      </c>
    </row>
    <row r="1320" spans="1:3" x14ac:dyDescent="0.15">
      <c r="A1320" s="48">
        <v>41694</v>
      </c>
      <c r="B1320" s="57" t="s">
        <v>243</v>
      </c>
      <c r="C1320" s="58">
        <v>100</v>
      </c>
    </row>
    <row r="1321" spans="1:3" x14ac:dyDescent="0.15">
      <c r="A1321" s="48">
        <v>41694</v>
      </c>
      <c r="B1321" s="57" t="s">
        <v>244</v>
      </c>
      <c r="C1321" s="58">
        <v>100</v>
      </c>
    </row>
    <row r="1322" spans="1:3" x14ac:dyDescent="0.15">
      <c r="A1322" s="48">
        <v>41694</v>
      </c>
      <c r="B1322" s="57" t="s">
        <v>245</v>
      </c>
      <c r="C1322" s="58">
        <v>100</v>
      </c>
    </row>
    <row r="1323" spans="1:3" x14ac:dyDescent="0.15">
      <c r="A1323" s="48">
        <v>41694</v>
      </c>
      <c r="B1323" s="57" t="s">
        <v>246</v>
      </c>
      <c r="C1323" s="58">
        <v>100</v>
      </c>
    </row>
    <row r="1324" spans="1:3" x14ac:dyDescent="0.15">
      <c r="A1324" s="48">
        <v>41694</v>
      </c>
      <c r="B1324" s="57" t="s">
        <v>247</v>
      </c>
      <c r="C1324" s="58">
        <v>100</v>
      </c>
    </row>
    <row r="1325" spans="1:3" x14ac:dyDescent="0.15">
      <c r="A1325" s="48">
        <v>41694</v>
      </c>
      <c r="B1325" s="57" t="s">
        <v>248</v>
      </c>
      <c r="C1325" s="58">
        <v>100</v>
      </c>
    </row>
    <row r="1326" spans="1:3" x14ac:dyDescent="0.15">
      <c r="A1326" s="48">
        <v>41695</v>
      </c>
      <c r="B1326" s="57" t="s">
        <v>225</v>
      </c>
      <c r="C1326" s="58">
        <v>100</v>
      </c>
    </row>
    <row r="1327" spans="1:3" x14ac:dyDescent="0.15">
      <c r="A1327" s="48">
        <v>41695</v>
      </c>
      <c r="B1327" s="57" t="s">
        <v>226</v>
      </c>
      <c r="C1327" s="58">
        <v>100</v>
      </c>
    </row>
    <row r="1328" spans="1:3" x14ac:dyDescent="0.15">
      <c r="A1328" s="48">
        <v>41695</v>
      </c>
      <c r="B1328" s="57" t="s">
        <v>227</v>
      </c>
      <c r="C1328" s="58">
        <v>100</v>
      </c>
    </row>
    <row r="1329" spans="1:3" x14ac:dyDescent="0.15">
      <c r="A1329" s="48">
        <v>41695</v>
      </c>
      <c r="B1329" s="57" t="s">
        <v>228</v>
      </c>
      <c r="C1329" s="58">
        <v>100</v>
      </c>
    </row>
    <row r="1330" spans="1:3" x14ac:dyDescent="0.15">
      <c r="A1330" s="48">
        <v>41695</v>
      </c>
      <c r="B1330" s="57" t="s">
        <v>229</v>
      </c>
      <c r="C1330" s="58">
        <v>100</v>
      </c>
    </row>
    <row r="1331" spans="1:3" x14ac:dyDescent="0.15">
      <c r="A1331" s="48">
        <v>41695</v>
      </c>
      <c r="B1331" s="57" t="s">
        <v>230</v>
      </c>
      <c r="C1331" s="58">
        <v>100</v>
      </c>
    </row>
    <row r="1332" spans="1:3" x14ac:dyDescent="0.15">
      <c r="A1332" s="48">
        <v>41695</v>
      </c>
      <c r="B1332" s="57" t="s">
        <v>231</v>
      </c>
      <c r="C1332" s="58">
        <v>100</v>
      </c>
    </row>
    <row r="1333" spans="1:3" x14ac:dyDescent="0.15">
      <c r="A1333" s="48">
        <v>41695</v>
      </c>
      <c r="B1333" s="57" t="s">
        <v>232</v>
      </c>
      <c r="C1333" s="58">
        <v>100</v>
      </c>
    </row>
    <row r="1334" spans="1:3" x14ac:dyDescent="0.15">
      <c r="A1334" s="48">
        <v>41695</v>
      </c>
      <c r="B1334" s="57" t="s">
        <v>233</v>
      </c>
      <c r="C1334" s="58">
        <v>100</v>
      </c>
    </row>
    <row r="1335" spans="1:3" x14ac:dyDescent="0.15">
      <c r="A1335" s="48">
        <v>41695</v>
      </c>
      <c r="B1335" s="57" t="s">
        <v>234</v>
      </c>
      <c r="C1335" s="58">
        <v>100</v>
      </c>
    </row>
    <row r="1336" spans="1:3" x14ac:dyDescent="0.15">
      <c r="A1336" s="48">
        <v>41695</v>
      </c>
      <c r="B1336" s="57" t="s">
        <v>235</v>
      </c>
      <c r="C1336" s="58">
        <v>100</v>
      </c>
    </row>
    <row r="1337" spans="1:3" x14ac:dyDescent="0.15">
      <c r="A1337" s="48">
        <v>41695</v>
      </c>
      <c r="B1337" s="57" t="s">
        <v>236</v>
      </c>
      <c r="C1337" s="58">
        <v>100</v>
      </c>
    </row>
    <row r="1338" spans="1:3" x14ac:dyDescent="0.15">
      <c r="A1338" s="48">
        <v>41695</v>
      </c>
      <c r="B1338" s="57" t="s">
        <v>237</v>
      </c>
      <c r="C1338" s="58">
        <v>100</v>
      </c>
    </row>
    <row r="1339" spans="1:3" x14ac:dyDescent="0.15">
      <c r="A1339" s="48">
        <v>41695</v>
      </c>
      <c r="B1339" s="57" t="s">
        <v>238</v>
      </c>
      <c r="C1339" s="58">
        <v>100</v>
      </c>
    </row>
    <row r="1340" spans="1:3" x14ac:dyDescent="0.15">
      <c r="A1340" s="48">
        <v>41695</v>
      </c>
      <c r="B1340" s="57" t="s">
        <v>239</v>
      </c>
      <c r="C1340" s="58">
        <v>100</v>
      </c>
    </row>
    <row r="1341" spans="1:3" x14ac:dyDescent="0.15">
      <c r="A1341" s="48">
        <v>41695</v>
      </c>
      <c r="B1341" s="57" t="s">
        <v>240</v>
      </c>
      <c r="C1341" s="58">
        <v>100</v>
      </c>
    </row>
    <row r="1342" spans="1:3" x14ac:dyDescent="0.15">
      <c r="A1342" s="48">
        <v>41695</v>
      </c>
      <c r="B1342" s="57" t="s">
        <v>241</v>
      </c>
      <c r="C1342" s="58">
        <v>100</v>
      </c>
    </row>
    <row r="1343" spans="1:3" x14ac:dyDescent="0.15">
      <c r="A1343" s="48">
        <v>41695</v>
      </c>
      <c r="B1343" s="57" t="s">
        <v>242</v>
      </c>
      <c r="C1343" s="58">
        <v>100</v>
      </c>
    </row>
    <row r="1344" spans="1:3" x14ac:dyDescent="0.15">
      <c r="A1344" s="48">
        <v>41695</v>
      </c>
      <c r="B1344" s="57" t="s">
        <v>243</v>
      </c>
      <c r="C1344" s="58">
        <v>100</v>
      </c>
    </row>
    <row r="1345" spans="1:3" x14ac:dyDescent="0.15">
      <c r="A1345" s="48">
        <v>41695</v>
      </c>
      <c r="B1345" s="57" t="s">
        <v>244</v>
      </c>
      <c r="C1345" s="58">
        <v>100</v>
      </c>
    </row>
    <row r="1346" spans="1:3" x14ac:dyDescent="0.15">
      <c r="A1346" s="48">
        <v>41695</v>
      </c>
      <c r="B1346" s="57" t="s">
        <v>245</v>
      </c>
      <c r="C1346" s="58">
        <v>100</v>
      </c>
    </row>
    <row r="1347" spans="1:3" x14ac:dyDescent="0.15">
      <c r="A1347" s="48">
        <v>41695</v>
      </c>
      <c r="B1347" s="57" t="s">
        <v>246</v>
      </c>
      <c r="C1347" s="58">
        <v>100</v>
      </c>
    </row>
    <row r="1348" spans="1:3" x14ac:dyDescent="0.15">
      <c r="A1348" s="48">
        <v>41695</v>
      </c>
      <c r="B1348" s="57" t="s">
        <v>247</v>
      </c>
      <c r="C1348" s="58">
        <v>100</v>
      </c>
    </row>
    <row r="1349" spans="1:3" x14ac:dyDescent="0.15">
      <c r="A1349" s="48">
        <v>41695</v>
      </c>
      <c r="B1349" s="57" t="s">
        <v>248</v>
      </c>
      <c r="C1349" s="58">
        <v>100</v>
      </c>
    </row>
    <row r="1350" spans="1:3" x14ac:dyDescent="0.15">
      <c r="A1350" s="48">
        <v>41696</v>
      </c>
      <c r="B1350" s="57" t="s">
        <v>225</v>
      </c>
      <c r="C1350" s="58">
        <v>100</v>
      </c>
    </row>
    <row r="1351" spans="1:3" x14ac:dyDescent="0.15">
      <c r="A1351" s="48">
        <v>41696</v>
      </c>
      <c r="B1351" s="57" t="s">
        <v>226</v>
      </c>
      <c r="C1351" s="58">
        <v>100</v>
      </c>
    </row>
    <row r="1352" spans="1:3" x14ac:dyDescent="0.15">
      <c r="A1352" s="48">
        <v>41696</v>
      </c>
      <c r="B1352" s="57" t="s">
        <v>227</v>
      </c>
      <c r="C1352" s="58">
        <v>100</v>
      </c>
    </row>
    <row r="1353" spans="1:3" x14ac:dyDescent="0.15">
      <c r="A1353" s="48">
        <v>41696</v>
      </c>
      <c r="B1353" s="57" t="s">
        <v>228</v>
      </c>
      <c r="C1353" s="58">
        <v>100</v>
      </c>
    </row>
    <row r="1354" spans="1:3" x14ac:dyDescent="0.15">
      <c r="A1354" s="48">
        <v>41696</v>
      </c>
      <c r="B1354" s="57" t="s">
        <v>229</v>
      </c>
      <c r="C1354" s="58">
        <v>100</v>
      </c>
    </row>
    <row r="1355" spans="1:3" x14ac:dyDescent="0.15">
      <c r="A1355" s="48">
        <v>41696</v>
      </c>
      <c r="B1355" s="57" t="s">
        <v>230</v>
      </c>
      <c r="C1355" s="58">
        <v>100</v>
      </c>
    </row>
    <row r="1356" spans="1:3" x14ac:dyDescent="0.15">
      <c r="A1356" s="48">
        <v>41696</v>
      </c>
      <c r="B1356" s="57" t="s">
        <v>231</v>
      </c>
      <c r="C1356" s="58">
        <v>100</v>
      </c>
    </row>
    <row r="1357" spans="1:3" x14ac:dyDescent="0.15">
      <c r="A1357" s="48">
        <v>41696</v>
      </c>
      <c r="B1357" s="57" t="s">
        <v>232</v>
      </c>
      <c r="C1357" s="58">
        <v>100</v>
      </c>
    </row>
    <row r="1358" spans="1:3" x14ac:dyDescent="0.15">
      <c r="A1358" s="48">
        <v>41696</v>
      </c>
      <c r="B1358" s="57" t="s">
        <v>233</v>
      </c>
      <c r="C1358" s="58">
        <v>100</v>
      </c>
    </row>
    <row r="1359" spans="1:3" x14ac:dyDescent="0.15">
      <c r="A1359" s="48">
        <v>41696</v>
      </c>
      <c r="B1359" s="57" t="s">
        <v>234</v>
      </c>
      <c r="C1359" s="58">
        <v>100</v>
      </c>
    </row>
    <row r="1360" spans="1:3" x14ac:dyDescent="0.15">
      <c r="A1360" s="48">
        <v>41696</v>
      </c>
      <c r="B1360" s="57" t="s">
        <v>235</v>
      </c>
      <c r="C1360" s="58">
        <v>100</v>
      </c>
    </row>
    <row r="1361" spans="1:3" x14ac:dyDescent="0.15">
      <c r="A1361" s="48">
        <v>41696</v>
      </c>
      <c r="B1361" s="57" t="s">
        <v>236</v>
      </c>
      <c r="C1361" s="58">
        <v>100</v>
      </c>
    </row>
    <row r="1362" spans="1:3" x14ac:dyDescent="0.15">
      <c r="A1362" s="48">
        <v>41696</v>
      </c>
      <c r="B1362" s="57" t="s">
        <v>237</v>
      </c>
      <c r="C1362" s="58">
        <v>100</v>
      </c>
    </row>
    <row r="1363" spans="1:3" x14ac:dyDescent="0.15">
      <c r="A1363" s="48">
        <v>41696</v>
      </c>
      <c r="B1363" s="57" t="s">
        <v>238</v>
      </c>
      <c r="C1363" s="58">
        <v>100</v>
      </c>
    </row>
    <row r="1364" spans="1:3" x14ac:dyDescent="0.15">
      <c r="A1364" s="48">
        <v>41696</v>
      </c>
      <c r="B1364" s="57" t="s">
        <v>239</v>
      </c>
      <c r="C1364" s="58">
        <v>100</v>
      </c>
    </row>
    <row r="1365" spans="1:3" x14ac:dyDescent="0.15">
      <c r="A1365" s="48">
        <v>41696</v>
      </c>
      <c r="B1365" s="57" t="s">
        <v>240</v>
      </c>
      <c r="C1365" s="58">
        <v>100</v>
      </c>
    </row>
    <row r="1366" spans="1:3" x14ac:dyDescent="0.15">
      <c r="A1366" s="48">
        <v>41696</v>
      </c>
      <c r="B1366" s="57" t="s">
        <v>241</v>
      </c>
      <c r="C1366" s="58">
        <v>100</v>
      </c>
    </row>
    <row r="1367" spans="1:3" x14ac:dyDescent="0.15">
      <c r="A1367" s="48">
        <v>41696</v>
      </c>
      <c r="B1367" s="57" t="s">
        <v>242</v>
      </c>
      <c r="C1367" s="58">
        <v>100</v>
      </c>
    </row>
    <row r="1368" spans="1:3" x14ac:dyDescent="0.15">
      <c r="A1368" s="48">
        <v>41696</v>
      </c>
      <c r="B1368" s="57" t="s">
        <v>243</v>
      </c>
      <c r="C1368" s="58">
        <v>100</v>
      </c>
    </row>
    <row r="1369" spans="1:3" x14ac:dyDescent="0.15">
      <c r="A1369" s="48">
        <v>41696</v>
      </c>
      <c r="B1369" s="57" t="s">
        <v>244</v>
      </c>
      <c r="C1369" s="58">
        <v>100</v>
      </c>
    </row>
    <row r="1370" spans="1:3" x14ac:dyDescent="0.15">
      <c r="A1370" s="48">
        <v>41696</v>
      </c>
      <c r="B1370" s="57" t="s">
        <v>245</v>
      </c>
      <c r="C1370" s="58">
        <v>100</v>
      </c>
    </row>
    <row r="1371" spans="1:3" x14ac:dyDescent="0.15">
      <c r="A1371" s="48">
        <v>41696</v>
      </c>
      <c r="B1371" s="57" t="s">
        <v>246</v>
      </c>
      <c r="C1371" s="58">
        <v>100</v>
      </c>
    </row>
    <row r="1372" spans="1:3" x14ac:dyDescent="0.15">
      <c r="A1372" s="48">
        <v>41696</v>
      </c>
      <c r="B1372" s="57" t="s">
        <v>247</v>
      </c>
      <c r="C1372" s="58">
        <v>100</v>
      </c>
    </row>
    <row r="1373" spans="1:3" x14ac:dyDescent="0.15">
      <c r="A1373" s="48">
        <v>41696</v>
      </c>
      <c r="B1373" s="57" t="s">
        <v>248</v>
      </c>
      <c r="C1373" s="58">
        <v>100</v>
      </c>
    </row>
    <row r="1374" spans="1:3" x14ac:dyDescent="0.15">
      <c r="A1374" s="48">
        <v>41697</v>
      </c>
      <c r="B1374" s="57" t="s">
        <v>225</v>
      </c>
      <c r="C1374" s="58">
        <v>100</v>
      </c>
    </row>
    <row r="1375" spans="1:3" x14ac:dyDescent="0.15">
      <c r="A1375" s="48">
        <v>41697</v>
      </c>
      <c r="B1375" s="57" t="s">
        <v>226</v>
      </c>
      <c r="C1375" s="58">
        <v>100</v>
      </c>
    </row>
    <row r="1376" spans="1:3" x14ac:dyDescent="0.15">
      <c r="A1376" s="48">
        <v>41697</v>
      </c>
      <c r="B1376" s="57" t="s">
        <v>227</v>
      </c>
      <c r="C1376" s="58">
        <v>100</v>
      </c>
    </row>
    <row r="1377" spans="1:3" x14ac:dyDescent="0.15">
      <c r="A1377" s="48">
        <v>41697</v>
      </c>
      <c r="B1377" s="57" t="s">
        <v>228</v>
      </c>
      <c r="C1377" s="58">
        <v>100</v>
      </c>
    </row>
    <row r="1378" spans="1:3" x14ac:dyDescent="0.15">
      <c r="A1378" s="48">
        <v>41697</v>
      </c>
      <c r="B1378" s="57" t="s">
        <v>229</v>
      </c>
      <c r="C1378" s="58">
        <v>100</v>
      </c>
    </row>
    <row r="1379" spans="1:3" x14ac:dyDescent="0.15">
      <c r="A1379" s="48">
        <v>41697</v>
      </c>
      <c r="B1379" s="57" t="s">
        <v>230</v>
      </c>
      <c r="C1379" s="58">
        <v>100</v>
      </c>
    </row>
    <row r="1380" spans="1:3" x14ac:dyDescent="0.15">
      <c r="A1380" s="48">
        <v>41697</v>
      </c>
      <c r="B1380" s="57" t="s">
        <v>231</v>
      </c>
      <c r="C1380" s="58">
        <v>100</v>
      </c>
    </row>
    <row r="1381" spans="1:3" x14ac:dyDescent="0.15">
      <c r="A1381" s="48">
        <v>41697</v>
      </c>
      <c r="B1381" s="57" t="s">
        <v>232</v>
      </c>
      <c r="C1381" s="58">
        <v>100</v>
      </c>
    </row>
    <row r="1382" spans="1:3" x14ac:dyDescent="0.15">
      <c r="A1382" s="48">
        <v>41697</v>
      </c>
      <c r="B1382" s="57" t="s">
        <v>233</v>
      </c>
      <c r="C1382" s="58">
        <v>100</v>
      </c>
    </row>
    <row r="1383" spans="1:3" x14ac:dyDescent="0.15">
      <c r="A1383" s="48">
        <v>41697</v>
      </c>
      <c r="B1383" s="57" t="s">
        <v>234</v>
      </c>
      <c r="C1383" s="58">
        <v>100</v>
      </c>
    </row>
    <row r="1384" spans="1:3" x14ac:dyDescent="0.15">
      <c r="A1384" s="48">
        <v>41697</v>
      </c>
      <c r="B1384" s="57" t="s">
        <v>235</v>
      </c>
      <c r="C1384" s="58">
        <v>100</v>
      </c>
    </row>
    <row r="1385" spans="1:3" x14ac:dyDescent="0.15">
      <c r="A1385" s="48">
        <v>41697</v>
      </c>
      <c r="B1385" s="57" t="s">
        <v>236</v>
      </c>
      <c r="C1385" s="58">
        <v>100</v>
      </c>
    </row>
    <row r="1386" spans="1:3" x14ac:dyDescent="0.15">
      <c r="A1386" s="48">
        <v>41697</v>
      </c>
      <c r="B1386" s="57" t="s">
        <v>237</v>
      </c>
      <c r="C1386" s="58">
        <v>100</v>
      </c>
    </row>
    <row r="1387" spans="1:3" x14ac:dyDescent="0.15">
      <c r="A1387" s="48">
        <v>41697</v>
      </c>
      <c r="B1387" s="57" t="s">
        <v>238</v>
      </c>
      <c r="C1387" s="58">
        <v>100</v>
      </c>
    </row>
    <row r="1388" spans="1:3" x14ac:dyDescent="0.15">
      <c r="A1388" s="48">
        <v>41697</v>
      </c>
      <c r="B1388" s="57" t="s">
        <v>239</v>
      </c>
      <c r="C1388" s="58">
        <v>100</v>
      </c>
    </row>
    <row r="1389" spans="1:3" x14ac:dyDescent="0.15">
      <c r="A1389" s="48">
        <v>41697</v>
      </c>
      <c r="B1389" s="57" t="s">
        <v>240</v>
      </c>
      <c r="C1389" s="58">
        <v>100</v>
      </c>
    </row>
    <row r="1390" spans="1:3" x14ac:dyDescent="0.15">
      <c r="A1390" s="48">
        <v>41697</v>
      </c>
      <c r="B1390" s="57" t="s">
        <v>241</v>
      </c>
      <c r="C1390" s="58">
        <v>100</v>
      </c>
    </row>
    <row r="1391" spans="1:3" x14ac:dyDescent="0.15">
      <c r="A1391" s="48">
        <v>41697</v>
      </c>
      <c r="B1391" s="57" t="s">
        <v>242</v>
      </c>
      <c r="C1391" s="58">
        <v>100</v>
      </c>
    </row>
    <row r="1392" spans="1:3" x14ac:dyDescent="0.15">
      <c r="A1392" s="48">
        <v>41697</v>
      </c>
      <c r="B1392" s="57" t="s">
        <v>243</v>
      </c>
      <c r="C1392" s="58">
        <v>100</v>
      </c>
    </row>
    <row r="1393" spans="1:3" x14ac:dyDescent="0.15">
      <c r="A1393" s="48">
        <v>41697</v>
      </c>
      <c r="B1393" s="57" t="s">
        <v>244</v>
      </c>
      <c r="C1393" s="58">
        <v>100</v>
      </c>
    </row>
    <row r="1394" spans="1:3" x14ac:dyDescent="0.15">
      <c r="A1394" s="48">
        <v>41697</v>
      </c>
      <c r="B1394" s="57" t="s">
        <v>245</v>
      </c>
      <c r="C1394" s="58">
        <v>100</v>
      </c>
    </row>
    <row r="1395" spans="1:3" x14ac:dyDescent="0.15">
      <c r="A1395" s="48">
        <v>41697</v>
      </c>
      <c r="B1395" s="57" t="s">
        <v>246</v>
      </c>
      <c r="C1395" s="58">
        <v>100</v>
      </c>
    </row>
    <row r="1396" spans="1:3" x14ac:dyDescent="0.15">
      <c r="A1396" s="48">
        <v>41697</v>
      </c>
      <c r="B1396" s="57" t="s">
        <v>247</v>
      </c>
      <c r="C1396" s="58">
        <v>100</v>
      </c>
    </row>
    <row r="1397" spans="1:3" x14ac:dyDescent="0.15">
      <c r="A1397" s="48">
        <v>41697</v>
      </c>
      <c r="B1397" s="57" t="s">
        <v>248</v>
      </c>
      <c r="C1397" s="58">
        <v>100</v>
      </c>
    </row>
    <row r="1398" spans="1:3" x14ac:dyDescent="0.15">
      <c r="A1398" s="48">
        <v>41698</v>
      </c>
      <c r="B1398" s="57" t="s">
        <v>225</v>
      </c>
      <c r="C1398" s="58">
        <v>100</v>
      </c>
    </row>
    <row r="1399" spans="1:3" x14ac:dyDescent="0.15">
      <c r="A1399" s="48">
        <v>41698</v>
      </c>
      <c r="B1399" s="57" t="s">
        <v>226</v>
      </c>
      <c r="C1399" s="58">
        <v>100</v>
      </c>
    </row>
    <row r="1400" spans="1:3" x14ac:dyDescent="0.15">
      <c r="A1400" s="48">
        <v>41698</v>
      </c>
      <c r="B1400" s="57" t="s">
        <v>227</v>
      </c>
      <c r="C1400" s="58">
        <v>100</v>
      </c>
    </row>
    <row r="1401" spans="1:3" x14ac:dyDescent="0.15">
      <c r="A1401" s="48">
        <v>41698</v>
      </c>
      <c r="B1401" s="57" t="s">
        <v>228</v>
      </c>
      <c r="C1401" s="58">
        <v>100</v>
      </c>
    </row>
    <row r="1402" spans="1:3" x14ac:dyDescent="0.15">
      <c r="A1402" s="48">
        <v>41698</v>
      </c>
      <c r="B1402" s="57" t="s">
        <v>229</v>
      </c>
      <c r="C1402" s="58">
        <v>100</v>
      </c>
    </row>
    <row r="1403" spans="1:3" x14ac:dyDescent="0.15">
      <c r="A1403" s="48">
        <v>41698</v>
      </c>
      <c r="B1403" s="57" t="s">
        <v>230</v>
      </c>
      <c r="C1403" s="58">
        <v>100</v>
      </c>
    </row>
    <row r="1404" spans="1:3" x14ac:dyDescent="0.15">
      <c r="A1404" s="48">
        <v>41698</v>
      </c>
      <c r="B1404" s="57" t="s">
        <v>231</v>
      </c>
      <c r="C1404" s="58">
        <v>100</v>
      </c>
    </row>
    <row r="1405" spans="1:3" x14ac:dyDescent="0.15">
      <c r="A1405" s="48">
        <v>41698</v>
      </c>
      <c r="B1405" s="57" t="s">
        <v>232</v>
      </c>
      <c r="C1405" s="58">
        <v>100</v>
      </c>
    </row>
    <row r="1406" spans="1:3" x14ac:dyDescent="0.15">
      <c r="A1406" s="48">
        <v>41698</v>
      </c>
      <c r="B1406" s="57" t="s">
        <v>233</v>
      </c>
      <c r="C1406" s="58">
        <v>100</v>
      </c>
    </row>
    <row r="1407" spans="1:3" x14ac:dyDescent="0.15">
      <c r="A1407" s="48">
        <v>41698</v>
      </c>
      <c r="B1407" s="57" t="s">
        <v>234</v>
      </c>
      <c r="C1407" s="58">
        <v>100</v>
      </c>
    </row>
    <row r="1408" spans="1:3" x14ac:dyDescent="0.15">
      <c r="A1408" s="48">
        <v>41698</v>
      </c>
      <c r="B1408" s="57" t="s">
        <v>235</v>
      </c>
      <c r="C1408" s="58">
        <v>100</v>
      </c>
    </row>
    <row r="1409" spans="1:3" x14ac:dyDescent="0.15">
      <c r="A1409" s="48">
        <v>41698</v>
      </c>
      <c r="B1409" s="57" t="s">
        <v>236</v>
      </c>
      <c r="C1409" s="58">
        <v>100</v>
      </c>
    </row>
    <row r="1410" spans="1:3" x14ac:dyDescent="0.15">
      <c r="A1410" s="48">
        <v>41698</v>
      </c>
      <c r="B1410" s="57" t="s">
        <v>237</v>
      </c>
      <c r="C1410" s="58">
        <v>100</v>
      </c>
    </row>
    <row r="1411" spans="1:3" x14ac:dyDescent="0.15">
      <c r="A1411" s="48">
        <v>41698</v>
      </c>
      <c r="B1411" s="57" t="s">
        <v>238</v>
      </c>
      <c r="C1411" s="58">
        <v>100</v>
      </c>
    </row>
    <row r="1412" spans="1:3" x14ac:dyDescent="0.15">
      <c r="A1412" s="48">
        <v>41698</v>
      </c>
      <c r="B1412" s="57" t="s">
        <v>239</v>
      </c>
      <c r="C1412" s="58">
        <v>100</v>
      </c>
    </row>
    <row r="1413" spans="1:3" x14ac:dyDescent="0.15">
      <c r="A1413" s="48">
        <v>41698</v>
      </c>
      <c r="B1413" s="57" t="s">
        <v>240</v>
      </c>
      <c r="C1413" s="58">
        <v>100</v>
      </c>
    </row>
    <row r="1414" spans="1:3" x14ac:dyDescent="0.15">
      <c r="A1414" s="48">
        <v>41698</v>
      </c>
      <c r="B1414" s="57" t="s">
        <v>241</v>
      </c>
      <c r="C1414" s="58">
        <v>100</v>
      </c>
    </row>
    <row r="1415" spans="1:3" x14ac:dyDescent="0.15">
      <c r="A1415" s="48">
        <v>41698</v>
      </c>
      <c r="B1415" s="57" t="s">
        <v>242</v>
      </c>
      <c r="C1415" s="58">
        <v>100</v>
      </c>
    </row>
    <row r="1416" spans="1:3" x14ac:dyDescent="0.15">
      <c r="A1416" s="48">
        <v>41698</v>
      </c>
      <c r="B1416" s="57" t="s">
        <v>243</v>
      </c>
      <c r="C1416" s="58">
        <v>100</v>
      </c>
    </row>
    <row r="1417" spans="1:3" x14ac:dyDescent="0.15">
      <c r="A1417" s="48">
        <v>41698</v>
      </c>
      <c r="B1417" s="57" t="s">
        <v>244</v>
      </c>
      <c r="C1417" s="58">
        <v>100</v>
      </c>
    </row>
    <row r="1418" spans="1:3" x14ac:dyDescent="0.15">
      <c r="A1418" s="48">
        <v>41698</v>
      </c>
      <c r="B1418" s="57" t="s">
        <v>245</v>
      </c>
      <c r="C1418" s="58">
        <v>100</v>
      </c>
    </row>
    <row r="1419" spans="1:3" x14ac:dyDescent="0.15">
      <c r="A1419" s="48">
        <v>41698</v>
      </c>
      <c r="B1419" s="57" t="s">
        <v>246</v>
      </c>
      <c r="C1419" s="58">
        <v>100</v>
      </c>
    </row>
    <row r="1420" spans="1:3" x14ac:dyDescent="0.15">
      <c r="A1420" s="48">
        <v>41698</v>
      </c>
      <c r="B1420" s="57" t="s">
        <v>247</v>
      </c>
      <c r="C1420" s="58">
        <v>100</v>
      </c>
    </row>
    <row r="1421" spans="1:3" x14ac:dyDescent="0.15">
      <c r="A1421" s="48">
        <v>41698</v>
      </c>
      <c r="B1421" s="57" t="s">
        <v>248</v>
      </c>
      <c r="C1421" s="58">
        <v>100</v>
      </c>
    </row>
    <row r="1422" spans="1:3" x14ac:dyDescent="0.15">
      <c r="A1422" s="48">
        <v>41699</v>
      </c>
      <c r="B1422" s="57" t="s">
        <v>225</v>
      </c>
      <c r="C1422" s="58">
        <v>100</v>
      </c>
    </row>
    <row r="1423" spans="1:3" x14ac:dyDescent="0.15">
      <c r="A1423" s="48">
        <v>41699</v>
      </c>
      <c r="B1423" s="57" t="s">
        <v>226</v>
      </c>
      <c r="C1423" s="58">
        <v>100</v>
      </c>
    </row>
    <row r="1424" spans="1:3" x14ac:dyDescent="0.15">
      <c r="A1424" s="48">
        <v>41699</v>
      </c>
      <c r="B1424" s="57" t="s">
        <v>227</v>
      </c>
      <c r="C1424" s="58">
        <v>100</v>
      </c>
    </row>
    <row r="1425" spans="1:3" x14ac:dyDescent="0.15">
      <c r="A1425" s="48">
        <v>41699</v>
      </c>
      <c r="B1425" s="57" t="s">
        <v>228</v>
      </c>
      <c r="C1425" s="58">
        <v>100</v>
      </c>
    </row>
    <row r="1426" spans="1:3" x14ac:dyDescent="0.15">
      <c r="A1426" s="48">
        <v>41699</v>
      </c>
      <c r="B1426" s="57" t="s">
        <v>229</v>
      </c>
      <c r="C1426" s="58">
        <v>100</v>
      </c>
    </row>
    <row r="1427" spans="1:3" x14ac:dyDescent="0.15">
      <c r="A1427" s="48">
        <v>41699</v>
      </c>
      <c r="B1427" s="57" t="s">
        <v>230</v>
      </c>
      <c r="C1427" s="58">
        <v>100</v>
      </c>
    </row>
    <row r="1428" spans="1:3" x14ac:dyDescent="0.15">
      <c r="A1428" s="48">
        <v>41699</v>
      </c>
      <c r="B1428" s="57" t="s">
        <v>231</v>
      </c>
      <c r="C1428" s="58">
        <v>100</v>
      </c>
    </row>
    <row r="1429" spans="1:3" x14ac:dyDescent="0.15">
      <c r="A1429" s="48">
        <v>41699</v>
      </c>
      <c r="B1429" s="57" t="s">
        <v>232</v>
      </c>
      <c r="C1429" s="58">
        <v>100</v>
      </c>
    </row>
    <row r="1430" spans="1:3" x14ac:dyDescent="0.15">
      <c r="A1430" s="48">
        <v>41699</v>
      </c>
      <c r="B1430" s="57" t="s">
        <v>233</v>
      </c>
      <c r="C1430" s="58">
        <v>100</v>
      </c>
    </row>
    <row r="1431" spans="1:3" x14ac:dyDescent="0.15">
      <c r="A1431" s="48">
        <v>41699</v>
      </c>
      <c r="B1431" s="57" t="s">
        <v>234</v>
      </c>
      <c r="C1431" s="58">
        <v>100</v>
      </c>
    </row>
    <row r="1432" spans="1:3" x14ac:dyDescent="0.15">
      <c r="A1432" s="48">
        <v>41699</v>
      </c>
      <c r="B1432" s="57" t="s">
        <v>235</v>
      </c>
      <c r="C1432" s="58">
        <v>100</v>
      </c>
    </row>
    <row r="1433" spans="1:3" x14ac:dyDescent="0.15">
      <c r="A1433" s="48">
        <v>41699</v>
      </c>
      <c r="B1433" s="57" t="s">
        <v>236</v>
      </c>
      <c r="C1433" s="58">
        <v>100</v>
      </c>
    </row>
    <row r="1434" spans="1:3" x14ac:dyDescent="0.15">
      <c r="A1434" s="48">
        <v>41699</v>
      </c>
      <c r="B1434" s="57" t="s">
        <v>237</v>
      </c>
      <c r="C1434" s="58">
        <v>100</v>
      </c>
    </row>
    <row r="1435" spans="1:3" x14ac:dyDescent="0.15">
      <c r="A1435" s="48">
        <v>41699</v>
      </c>
      <c r="B1435" s="57" t="s">
        <v>238</v>
      </c>
      <c r="C1435" s="58">
        <v>100</v>
      </c>
    </row>
    <row r="1436" spans="1:3" x14ac:dyDescent="0.15">
      <c r="A1436" s="48">
        <v>41699</v>
      </c>
      <c r="B1436" s="57" t="s">
        <v>239</v>
      </c>
      <c r="C1436" s="58">
        <v>100</v>
      </c>
    </row>
    <row r="1437" spans="1:3" x14ac:dyDescent="0.15">
      <c r="A1437" s="48">
        <v>41699</v>
      </c>
      <c r="B1437" s="57" t="s">
        <v>240</v>
      </c>
      <c r="C1437" s="58">
        <v>100</v>
      </c>
    </row>
    <row r="1438" spans="1:3" x14ac:dyDescent="0.15">
      <c r="A1438" s="48">
        <v>41699</v>
      </c>
      <c r="B1438" s="57" t="s">
        <v>241</v>
      </c>
      <c r="C1438" s="58">
        <v>100</v>
      </c>
    </row>
    <row r="1439" spans="1:3" x14ac:dyDescent="0.15">
      <c r="A1439" s="48">
        <v>41699</v>
      </c>
      <c r="B1439" s="57" t="s">
        <v>242</v>
      </c>
      <c r="C1439" s="58">
        <v>100</v>
      </c>
    </row>
    <row r="1440" spans="1:3" x14ac:dyDescent="0.15">
      <c r="A1440" s="48">
        <v>41699</v>
      </c>
      <c r="B1440" s="57" t="s">
        <v>243</v>
      </c>
      <c r="C1440" s="58">
        <v>100</v>
      </c>
    </row>
    <row r="1441" spans="1:3" x14ac:dyDescent="0.15">
      <c r="A1441" s="48">
        <v>41699</v>
      </c>
      <c r="B1441" s="57" t="s">
        <v>244</v>
      </c>
      <c r="C1441" s="58">
        <v>100</v>
      </c>
    </row>
    <row r="1442" spans="1:3" x14ac:dyDescent="0.15">
      <c r="A1442" s="48">
        <v>41699</v>
      </c>
      <c r="B1442" s="57" t="s">
        <v>245</v>
      </c>
      <c r="C1442" s="58">
        <v>100</v>
      </c>
    </row>
    <row r="1443" spans="1:3" x14ac:dyDescent="0.15">
      <c r="A1443" s="48">
        <v>41699</v>
      </c>
      <c r="B1443" s="57" t="s">
        <v>246</v>
      </c>
      <c r="C1443" s="58">
        <v>100</v>
      </c>
    </row>
    <row r="1444" spans="1:3" x14ac:dyDescent="0.15">
      <c r="A1444" s="48">
        <v>41699</v>
      </c>
      <c r="B1444" s="57" t="s">
        <v>247</v>
      </c>
      <c r="C1444" s="58">
        <v>100</v>
      </c>
    </row>
    <row r="1445" spans="1:3" x14ac:dyDescent="0.15">
      <c r="A1445" s="48">
        <v>41699</v>
      </c>
      <c r="B1445" s="57" t="s">
        <v>248</v>
      </c>
      <c r="C1445" s="58">
        <v>100</v>
      </c>
    </row>
    <row r="1446" spans="1:3" x14ac:dyDescent="0.15">
      <c r="A1446" s="48">
        <v>41700</v>
      </c>
      <c r="B1446" s="57" t="s">
        <v>225</v>
      </c>
      <c r="C1446" s="58">
        <v>100</v>
      </c>
    </row>
    <row r="1447" spans="1:3" x14ac:dyDescent="0.15">
      <c r="A1447" s="48">
        <v>41700</v>
      </c>
      <c r="B1447" s="57" t="s">
        <v>226</v>
      </c>
      <c r="C1447" s="58">
        <v>100</v>
      </c>
    </row>
    <row r="1448" spans="1:3" x14ac:dyDescent="0.15">
      <c r="A1448" s="48">
        <v>41700</v>
      </c>
      <c r="B1448" s="57" t="s">
        <v>227</v>
      </c>
      <c r="C1448" s="58">
        <v>100</v>
      </c>
    </row>
    <row r="1449" spans="1:3" x14ac:dyDescent="0.15">
      <c r="A1449" s="48">
        <v>41700</v>
      </c>
      <c r="B1449" s="57" t="s">
        <v>228</v>
      </c>
      <c r="C1449" s="58">
        <v>100</v>
      </c>
    </row>
    <row r="1450" spans="1:3" x14ac:dyDescent="0.15">
      <c r="A1450" s="48">
        <v>41700</v>
      </c>
      <c r="B1450" s="57" t="s">
        <v>229</v>
      </c>
      <c r="C1450" s="58">
        <v>100</v>
      </c>
    </row>
    <row r="1451" spans="1:3" x14ac:dyDescent="0.15">
      <c r="A1451" s="48">
        <v>41700</v>
      </c>
      <c r="B1451" s="57" t="s">
        <v>230</v>
      </c>
      <c r="C1451" s="58">
        <v>100</v>
      </c>
    </row>
    <row r="1452" spans="1:3" x14ac:dyDescent="0.15">
      <c r="A1452" s="48">
        <v>41700</v>
      </c>
      <c r="B1452" s="57" t="s">
        <v>231</v>
      </c>
      <c r="C1452" s="58">
        <v>100</v>
      </c>
    </row>
    <row r="1453" spans="1:3" x14ac:dyDescent="0.15">
      <c r="A1453" s="48">
        <v>41700</v>
      </c>
      <c r="B1453" s="57" t="s">
        <v>232</v>
      </c>
      <c r="C1453" s="58">
        <v>100</v>
      </c>
    </row>
    <row r="1454" spans="1:3" x14ac:dyDescent="0.15">
      <c r="A1454" s="48">
        <v>41700</v>
      </c>
      <c r="B1454" s="57" t="s">
        <v>233</v>
      </c>
      <c r="C1454" s="58">
        <v>100</v>
      </c>
    </row>
    <row r="1455" spans="1:3" x14ac:dyDescent="0.15">
      <c r="A1455" s="48">
        <v>41700</v>
      </c>
      <c r="B1455" s="57" t="s">
        <v>234</v>
      </c>
      <c r="C1455" s="58">
        <v>100</v>
      </c>
    </row>
    <row r="1456" spans="1:3" x14ac:dyDescent="0.15">
      <c r="A1456" s="48">
        <v>41700</v>
      </c>
      <c r="B1456" s="57" t="s">
        <v>235</v>
      </c>
      <c r="C1456" s="58">
        <v>100</v>
      </c>
    </row>
    <row r="1457" spans="1:3" x14ac:dyDescent="0.15">
      <c r="A1457" s="48">
        <v>41700</v>
      </c>
      <c r="B1457" s="57" t="s">
        <v>236</v>
      </c>
      <c r="C1457" s="58">
        <v>100</v>
      </c>
    </row>
    <row r="1458" spans="1:3" x14ac:dyDescent="0.15">
      <c r="A1458" s="48">
        <v>41700</v>
      </c>
      <c r="B1458" s="57" t="s">
        <v>237</v>
      </c>
      <c r="C1458" s="58">
        <v>100</v>
      </c>
    </row>
    <row r="1459" spans="1:3" x14ac:dyDescent="0.15">
      <c r="A1459" s="48">
        <v>41700</v>
      </c>
      <c r="B1459" s="57" t="s">
        <v>238</v>
      </c>
      <c r="C1459" s="58">
        <v>100</v>
      </c>
    </row>
    <row r="1460" spans="1:3" x14ac:dyDescent="0.15">
      <c r="A1460" s="48">
        <v>41700</v>
      </c>
      <c r="B1460" s="57" t="s">
        <v>239</v>
      </c>
      <c r="C1460" s="58">
        <v>100</v>
      </c>
    </row>
    <row r="1461" spans="1:3" x14ac:dyDescent="0.15">
      <c r="A1461" s="48">
        <v>41700</v>
      </c>
      <c r="B1461" s="57" t="s">
        <v>240</v>
      </c>
      <c r="C1461" s="58">
        <v>100</v>
      </c>
    </row>
    <row r="1462" spans="1:3" x14ac:dyDescent="0.15">
      <c r="A1462" s="48">
        <v>41700</v>
      </c>
      <c r="B1462" s="57" t="s">
        <v>241</v>
      </c>
      <c r="C1462" s="58">
        <v>100</v>
      </c>
    </row>
    <row r="1463" spans="1:3" x14ac:dyDescent="0.15">
      <c r="A1463" s="48">
        <v>41700</v>
      </c>
      <c r="B1463" s="57" t="s">
        <v>242</v>
      </c>
      <c r="C1463" s="58">
        <v>100</v>
      </c>
    </row>
    <row r="1464" spans="1:3" x14ac:dyDescent="0.15">
      <c r="A1464" s="48">
        <v>41700</v>
      </c>
      <c r="B1464" s="57" t="s">
        <v>243</v>
      </c>
      <c r="C1464" s="58">
        <v>100</v>
      </c>
    </row>
    <row r="1465" spans="1:3" x14ac:dyDescent="0.15">
      <c r="A1465" s="48">
        <v>41700</v>
      </c>
      <c r="B1465" s="57" t="s">
        <v>244</v>
      </c>
      <c r="C1465" s="58">
        <v>100</v>
      </c>
    </row>
    <row r="1466" spans="1:3" x14ac:dyDescent="0.15">
      <c r="A1466" s="48">
        <v>41700</v>
      </c>
      <c r="B1466" s="57" t="s">
        <v>245</v>
      </c>
      <c r="C1466" s="58">
        <v>100</v>
      </c>
    </row>
    <row r="1467" spans="1:3" x14ac:dyDescent="0.15">
      <c r="A1467" s="48">
        <v>41700</v>
      </c>
      <c r="B1467" s="57" t="s">
        <v>246</v>
      </c>
      <c r="C1467" s="58">
        <v>100</v>
      </c>
    </row>
    <row r="1468" spans="1:3" x14ac:dyDescent="0.15">
      <c r="A1468" s="48">
        <v>41700</v>
      </c>
      <c r="B1468" s="57" t="s">
        <v>247</v>
      </c>
      <c r="C1468" s="58">
        <v>100</v>
      </c>
    </row>
    <row r="1469" spans="1:3" x14ac:dyDescent="0.15">
      <c r="A1469" s="48">
        <v>41700</v>
      </c>
      <c r="B1469" s="57" t="s">
        <v>248</v>
      </c>
      <c r="C1469" s="58">
        <v>100</v>
      </c>
    </row>
    <row r="1470" spans="1:3" x14ac:dyDescent="0.15">
      <c r="A1470" s="48">
        <v>41701</v>
      </c>
      <c r="B1470" s="57" t="s">
        <v>225</v>
      </c>
      <c r="C1470" s="58">
        <v>100</v>
      </c>
    </row>
    <row r="1471" spans="1:3" x14ac:dyDescent="0.15">
      <c r="A1471" s="48">
        <v>41701</v>
      </c>
      <c r="B1471" s="57" t="s">
        <v>226</v>
      </c>
      <c r="C1471" s="58">
        <v>100</v>
      </c>
    </row>
    <row r="1472" spans="1:3" x14ac:dyDescent="0.15">
      <c r="A1472" s="48">
        <v>41701</v>
      </c>
      <c r="B1472" s="57" t="s">
        <v>227</v>
      </c>
      <c r="C1472" s="58">
        <v>100</v>
      </c>
    </row>
    <row r="1473" spans="1:3" x14ac:dyDescent="0.15">
      <c r="A1473" s="48">
        <v>41701</v>
      </c>
      <c r="B1473" s="57" t="s">
        <v>228</v>
      </c>
      <c r="C1473" s="58">
        <v>100</v>
      </c>
    </row>
    <row r="1474" spans="1:3" x14ac:dyDescent="0.15">
      <c r="A1474" s="48">
        <v>41701</v>
      </c>
      <c r="B1474" s="57" t="s">
        <v>229</v>
      </c>
      <c r="C1474" s="58">
        <v>100</v>
      </c>
    </row>
    <row r="1475" spans="1:3" x14ac:dyDescent="0.15">
      <c r="A1475" s="48">
        <v>41701</v>
      </c>
      <c r="B1475" s="57" t="s">
        <v>230</v>
      </c>
      <c r="C1475" s="58">
        <v>100</v>
      </c>
    </row>
    <row r="1476" spans="1:3" x14ac:dyDescent="0.15">
      <c r="A1476" s="48">
        <v>41701</v>
      </c>
      <c r="B1476" s="57" t="s">
        <v>231</v>
      </c>
      <c r="C1476" s="58">
        <v>100</v>
      </c>
    </row>
    <row r="1477" spans="1:3" x14ac:dyDescent="0.15">
      <c r="A1477" s="48">
        <v>41701</v>
      </c>
      <c r="B1477" s="57" t="s">
        <v>232</v>
      </c>
      <c r="C1477" s="58">
        <v>100</v>
      </c>
    </row>
    <row r="1478" spans="1:3" x14ac:dyDescent="0.15">
      <c r="A1478" s="48">
        <v>41701</v>
      </c>
      <c r="B1478" s="57" t="s">
        <v>233</v>
      </c>
      <c r="C1478" s="58">
        <v>100</v>
      </c>
    </row>
    <row r="1479" spans="1:3" x14ac:dyDescent="0.15">
      <c r="A1479" s="48">
        <v>41701</v>
      </c>
      <c r="B1479" s="57" t="s">
        <v>234</v>
      </c>
      <c r="C1479" s="58">
        <v>100</v>
      </c>
    </row>
    <row r="1480" spans="1:3" x14ac:dyDescent="0.15">
      <c r="A1480" s="48">
        <v>41701</v>
      </c>
      <c r="B1480" s="57" t="s">
        <v>235</v>
      </c>
      <c r="C1480" s="58">
        <v>100</v>
      </c>
    </row>
    <row r="1481" spans="1:3" x14ac:dyDescent="0.15">
      <c r="A1481" s="48">
        <v>41701</v>
      </c>
      <c r="B1481" s="57" t="s">
        <v>236</v>
      </c>
      <c r="C1481" s="58">
        <v>100</v>
      </c>
    </row>
    <row r="1482" spans="1:3" x14ac:dyDescent="0.15">
      <c r="A1482" s="48">
        <v>41701</v>
      </c>
      <c r="B1482" s="57" t="s">
        <v>237</v>
      </c>
      <c r="C1482" s="58">
        <v>100</v>
      </c>
    </row>
    <row r="1483" spans="1:3" x14ac:dyDescent="0.15">
      <c r="A1483" s="48">
        <v>41701</v>
      </c>
      <c r="B1483" s="57" t="s">
        <v>238</v>
      </c>
      <c r="C1483" s="58">
        <v>100</v>
      </c>
    </row>
    <row r="1484" spans="1:3" x14ac:dyDescent="0.15">
      <c r="A1484" s="48">
        <v>41701</v>
      </c>
      <c r="B1484" s="57" t="s">
        <v>239</v>
      </c>
      <c r="C1484" s="58">
        <v>100</v>
      </c>
    </row>
    <row r="1485" spans="1:3" x14ac:dyDescent="0.15">
      <c r="A1485" s="48">
        <v>41701</v>
      </c>
      <c r="B1485" s="57" t="s">
        <v>240</v>
      </c>
      <c r="C1485" s="58">
        <v>100</v>
      </c>
    </row>
    <row r="1486" spans="1:3" x14ac:dyDescent="0.15">
      <c r="A1486" s="48">
        <v>41701</v>
      </c>
      <c r="B1486" s="57" t="s">
        <v>241</v>
      </c>
      <c r="C1486" s="58">
        <v>100</v>
      </c>
    </row>
    <row r="1487" spans="1:3" x14ac:dyDescent="0.15">
      <c r="A1487" s="48">
        <v>41701</v>
      </c>
      <c r="B1487" s="57" t="s">
        <v>242</v>
      </c>
      <c r="C1487" s="58">
        <v>100</v>
      </c>
    </row>
    <row r="1488" spans="1:3" x14ac:dyDescent="0.15">
      <c r="A1488" s="48">
        <v>41701</v>
      </c>
      <c r="B1488" s="57" t="s">
        <v>243</v>
      </c>
      <c r="C1488" s="58">
        <v>100</v>
      </c>
    </row>
    <row r="1489" spans="1:3" x14ac:dyDescent="0.15">
      <c r="A1489" s="48">
        <v>41701</v>
      </c>
      <c r="B1489" s="57" t="s">
        <v>244</v>
      </c>
      <c r="C1489" s="58">
        <v>100</v>
      </c>
    </row>
    <row r="1490" spans="1:3" x14ac:dyDescent="0.15">
      <c r="A1490" s="48">
        <v>41701</v>
      </c>
      <c r="B1490" s="57" t="s">
        <v>245</v>
      </c>
      <c r="C1490" s="58">
        <v>100</v>
      </c>
    </row>
    <row r="1491" spans="1:3" x14ac:dyDescent="0.15">
      <c r="A1491" s="48">
        <v>41701</v>
      </c>
      <c r="B1491" s="57" t="s">
        <v>246</v>
      </c>
      <c r="C1491" s="58">
        <v>100</v>
      </c>
    </row>
    <row r="1492" spans="1:3" x14ac:dyDescent="0.15">
      <c r="A1492" s="48">
        <v>41701</v>
      </c>
      <c r="B1492" s="57" t="s">
        <v>247</v>
      </c>
      <c r="C1492" s="58">
        <v>100</v>
      </c>
    </row>
    <row r="1493" spans="1:3" x14ac:dyDescent="0.15">
      <c r="A1493" s="48">
        <v>41701</v>
      </c>
      <c r="B1493" s="57" t="s">
        <v>248</v>
      </c>
      <c r="C1493" s="58">
        <v>100</v>
      </c>
    </row>
    <row r="1494" spans="1:3" x14ac:dyDescent="0.15">
      <c r="A1494" s="48">
        <v>41702</v>
      </c>
      <c r="B1494" s="57" t="s">
        <v>225</v>
      </c>
      <c r="C1494" s="58">
        <v>100</v>
      </c>
    </row>
    <row r="1495" spans="1:3" x14ac:dyDescent="0.15">
      <c r="A1495" s="48">
        <v>41702</v>
      </c>
      <c r="B1495" s="57" t="s">
        <v>226</v>
      </c>
      <c r="C1495" s="58">
        <v>100</v>
      </c>
    </row>
    <row r="1496" spans="1:3" x14ac:dyDescent="0.15">
      <c r="A1496" s="48">
        <v>41702</v>
      </c>
      <c r="B1496" s="57" t="s">
        <v>227</v>
      </c>
      <c r="C1496" s="58">
        <v>100</v>
      </c>
    </row>
    <row r="1497" spans="1:3" x14ac:dyDescent="0.15">
      <c r="A1497" s="48">
        <v>41702</v>
      </c>
      <c r="B1497" s="57" t="s">
        <v>228</v>
      </c>
      <c r="C1497" s="58">
        <v>100</v>
      </c>
    </row>
    <row r="1498" spans="1:3" x14ac:dyDescent="0.15">
      <c r="A1498" s="48">
        <v>41702</v>
      </c>
      <c r="B1498" s="57" t="s">
        <v>229</v>
      </c>
      <c r="C1498" s="58">
        <v>100</v>
      </c>
    </row>
    <row r="1499" spans="1:3" x14ac:dyDescent="0.15">
      <c r="A1499" s="48">
        <v>41702</v>
      </c>
      <c r="B1499" s="57" t="s">
        <v>230</v>
      </c>
      <c r="C1499" s="58">
        <v>100</v>
      </c>
    </row>
    <row r="1500" spans="1:3" x14ac:dyDescent="0.15">
      <c r="A1500" s="48">
        <v>41702</v>
      </c>
      <c r="B1500" s="57" t="s">
        <v>231</v>
      </c>
      <c r="C1500" s="58">
        <v>100</v>
      </c>
    </row>
    <row r="1501" spans="1:3" x14ac:dyDescent="0.15">
      <c r="A1501" s="48">
        <v>41702</v>
      </c>
      <c r="B1501" s="57" t="s">
        <v>232</v>
      </c>
      <c r="C1501" s="58">
        <v>100</v>
      </c>
    </row>
    <row r="1502" spans="1:3" x14ac:dyDescent="0.15">
      <c r="A1502" s="48">
        <v>41702</v>
      </c>
      <c r="B1502" s="57" t="s">
        <v>233</v>
      </c>
      <c r="C1502" s="58">
        <v>100</v>
      </c>
    </row>
    <row r="1503" spans="1:3" x14ac:dyDescent="0.15">
      <c r="A1503" s="48">
        <v>41702</v>
      </c>
      <c r="B1503" s="57" t="s">
        <v>234</v>
      </c>
      <c r="C1503" s="58">
        <v>100</v>
      </c>
    </row>
    <row r="1504" spans="1:3" x14ac:dyDescent="0.15">
      <c r="A1504" s="48">
        <v>41702</v>
      </c>
      <c r="B1504" s="57" t="s">
        <v>235</v>
      </c>
      <c r="C1504" s="58">
        <v>100</v>
      </c>
    </row>
    <row r="1505" spans="1:3" x14ac:dyDescent="0.15">
      <c r="A1505" s="48">
        <v>41702</v>
      </c>
      <c r="B1505" s="57" t="s">
        <v>236</v>
      </c>
      <c r="C1505" s="58">
        <v>100</v>
      </c>
    </row>
    <row r="1506" spans="1:3" x14ac:dyDescent="0.15">
      <c r="A1506" s="48">
        <v>41702</v>
      </c>
      <c r="B1506" s="57" t="s">
        <v>237</v>
      </c>
      <c r="C1506" s="58">
        <v>100</v>
      </c>
    </row>
    <row r="1507" spans="1:3" x14ac:dyDescent="0.15">
      <c r="A1507" s="48">
        <v>41702</v>
      </c>
      <c r="B1507" s="57" t="s">
        <v>238</v>
      </c>
      <c r="C1507" s="58">
        <v>100</v>
      </c>
    </row>
    <row r="1508" spans="1:3" x14ac:dyDescent="0.15">
      <c r="A1508" s="48">
        <v>41702</v>
      </c>
      <c r="B1508" s="57" t="s">
        <v>239</v>
      </c>
      <c r="C1508" s="58">
        <v>100</v>
      </c>
    </row>
    <row r="1509" spans="1:3" x14ac:dyDescent="0.15">
      <c r="A1509" s="48">
        <v>41702</v>
      </c>
      <c r="B1509" s="57" t="s">
        <v>240</v>
      </c>
      <c r="C1509" s="58">
        <v>100</v>
      </c>
    </row>
    <row r="1510" spans="1:3" x14ac:dyDescent="0.15">
      <c r="A1510" s="48">
        <v>41702</v>
      </c>
      <c r="B1510" s="57" t="s">
        <v>241</v>
      </c>
      <c r="C1510" s="58">
        <v>100</v>
      </c>
    </row>
    <row r="1511" spans="1:3" x14ac:dyDescent="0.15">
      <c r="A1511" s="48">
        <v>41702</v>
      </c>
      <c r="B1511" s="57" t="s">
        <v>242</v>
      </c>
      <c r="C1511" s="58">
        <v>100</v>
      </c>
    </row>
    <row r="1512" spans="1:3" x14ac:dyDescent="0.15">
      <c r="A1512" s="48">
        <v>41702</v>
      </c>
      <c r="B1512" s="57" t="s">
        <v>243</v>
      </c>
      <c r="C1512" s="58">
        <v>100</v>
      </c>
    </row>
    <row r="1513" spans="1:3" x14ac:dyDescent="0.15">
      <c r="A1513" s="48">
        <v>41702</v>
      </c>
      <c r="B1513" s="57" t="s">
        <v>244</v>
      </c>
      <c r="C1513" s="58">
        <v>100</v>
      </c>
    </row>
    <row r="1514" spans="1:3" x14ac:dyDescent="0.15">
      <c r="A1514" s="48">
        <v>41702</v>
      </c>
      <c r="B1514" s="57" t="s">
        <v>245</v>
      </c>
      <c r="C1514" s="58">
        <v>100</v>
      </c>
    </row>
    <row r="1515" spans="1:3" x14ac:dyDescent="0.15">
      <c r="A1515" s="48">
        <v>41702</v>
      </c>
      <c r="B1515" s="57" t="s">
        <v>246</v>
      </c>
      <c r="C1515" s="58">
        <v>100</v>
      </c>
    </row>
    <row r="1516" spans="1:3" x14ac:dyDescent="0.15">
      <c r="A1516" s="48">
        <v>41702</v>
      </c>
      <c r="B1516" s="57" t="s">
        <v>247</v>
      </c>
      <c r="C1516" s="58">
        <v>100</v>
      </c>
    </row>
    <row r="1517" spans="1:3" x14ac:dyDescent="0.15">
      <c r="A1517" s="48">
        <v>41702</v>
      </c>
      <c r="B1517" s="57" t="s">
        <v>248</v>
      </c>
      <c r="C1517" s="58">
        <v>100</v>
      </c>
    </row>
    <row r="1518" spans="1:3" x14ac:dyDescent="0.15">
      <c r="A1518" s="48">
        <v>41703</v>
      </c>
      <c r="B1518" s="57" t="s">
        <v>225</v>
      </c>
      <c r="C1518" s="58">
        <v>100</v>
      </c>
    </row>
    <row r="1519" spans="1:3" x14ac:dyDescent="0.15">
      <c r="A1519" s="48">
        <v>41703</v>
      </c>
      <c r="B1519" s="57" t="s">
        <v>226</v>
      </c>
      <c r="C1519" s="58">
        <v>100</v>
      </c>
    </row>
    <row r="1520" spans="1:3" x14ac:dyDescent="0.15">
      <c r="A1520" s="48">
        <v>41703</v>
      </c>
      <c r="B1520" s="57" t="s">
        <v>227</v>
      </c>
      <c r="C1520" s="58">
        <v>100</v>
      </c>
    </row>
    <row r="1521" spans="1:3" x14ac:dyDescent="0.15">
      <c r="A1521" s="48">
        <v>41703</v>
      </c>
      <c r="B1521" s="57" t="s">
        <v>228</v>
      </c>
      <c r="C1521" s="58">
        <v>100</v>
      </c>
    </row>
    <row r="1522" spans="1:3" x14ac:dyDescent="0.15">
      <c r="A1522" s="48">
        <v>41703</v>
      </c>
      <c r="B1522" s="57" t="s">
        <v>229</v>
      </c>
      <c r="C1522" s="58">
        <v>100</v>
      </c>
    </row>
    <row r="1523" spans="1:3" x14ac:dyDescent="0.15">
      <c r="A1523" s="48">
        <v>41703</v>
      </c>
      <c r="B1523" s="57" t="s">
        <v>230</v>
      </c>
      <c r="C1523" s="58">
        <v>100</v>
      </c>
    </row>
    <row r="1524" spans="1:3" x14ac:dyDescent="0.15">
      <c r="A1524" s="48">
        <v>41703</v>
      </c>
      <c r="B1524" s="57" t="s">
        <v>231</v>
      </c>
      <c r="C1524" s="58">
        <v>100</v>
      </c>
    </row>
    <row r="1525" spans="1:3" x14ac:dyDescent="0.15">
      <c r="A1525" s="48">
        <v>41703</v>
      </c>
      <c r="B1525" s="57" t="s">
        <v>232</v>
      </c>
      <c r="C1525" s="58">
        <v>100</v>
      </c>
    </row>
    <row r="1526" spans="1:3" x14ac:dyDescent="0.15">
      <c r="A1526" s="48">
        <v>41703</v>
      </c>
      <c r="B1526" s="57" t="s">
        <v>233</v>
      </c>
      <c r="C1526" s="58">
        <v>100</v>
      </c>
    </row>
    <row r="1527" spans="1:3" x14ac:dyDescent="0.15">
      <c r="A1527" s="48">
        <v>41703</v>
      </c>
      <c r="B1527" s="57" t="s">
        <v>234</v>
      </c>
      <c r="C1527" s="58">
        <v>100</v>
      </c>
    </row>
    <row r="1528" spans="1:3" x14ac:dyDescent="0.15">
      <c r="A1528" s="48">
        <v>41703</v>
      </c>
      <c r="B1528" s="57" t="s">
        <v>235</v>
      </c>
      <c r="C1528" s="58">
        <v>100</v>
      </c>
    </row>
    <row r="1529" spans="1:3" x14ac:dyDescent="0.15">
      <c r="A1529" s="48">
        <v>41703</v>
      </c>
      <c r="B1529" s="57" t="s">
        <v>236</v>
      </c>
      <c r="C1529" s="58">
        <v>100</v>
      </c>
    </row>
    <row r="1530" spans="1:3" x14ac:dyDescent="0.15">
      <c r="A1530" s="48">
        <v>41703</v>
      </c>
      <c r="B1530" s="57" t="s">
        <v>237</v>
      </c>
      <c r="C1530" s="58">
        <v>100</v>
      </c>
    </row>
    <row r="1531" spans="1:3" x14ac:dyDescent="0.15">
      <c r="A1531" s="48">
        <v>41703</v>
      </c>
      <c r="B1531" s="57" t="s">
        <v>238</v>
      </c>
      <c r="C1531" s="58">
        <v>100</v>
      </c>
    </row>
    <row r="1532" spans="1:3" x14ac:dyDescent="0.15">
      <c r="A1532" s="48">
        <v>41703</v>
      </c>
      <c r="B1532" s="57" t="s">
        <v>239</v>
      </c>
      <c r="C1532" s="58">
        <v>100</v>
      </c>
    </row>
    <row r="1533" spans="1:3" x14ac:dyDescent="0.15">
      <c r="A1533" s="48">
        <v>41703</v>
      </c>
      <c r="B1533" s="57" t="s">
        <v>240</v>
      </c>
      <c r="C1533" s="58">
        <v>100</v>
      </c>
    </row>
    <row r="1534" spans="1:3" x14ac:dyDescent="0.15">
      <c r="A1534" s="48">
        <v>41703</v>
      </c>
      <c r="B1534" s="57" t="s">
        <v>241</v>
      </c>
      <c r="C1534" s="58">
        <v>100</v>
      </c>
    </row>
    <row r="1535" spans="1:3" x14ac:dyDescent="0.15">
      <c r="A1535" s="48">
        <v>41703</v>
      </c>
      <c r="B1535" s="57" t="s">
        <v>242</v>
      </c>
      <c r="C1535" s="58">
        <v>100</v>
      </c>
    </row>
    <row r="1536" spans="1:3" x14ac:dyDescent="0.15">
      <c r="A1536" s="48">
        <v>41703</v>
      </c>
      <c r="B1536" s="57" t="s">
        <v>243</v>
      </c>
      <c r="C1536" s="58">
        <v>100</v>
      </c>
    </row>
    <row r="1537" spans="1:3" x14ac:dyDescent="0.15">
      <c r="A1537" s="48">
        <v>41703</v>
      </c>
      <c r="B1537" s="57" t="s">
        <v>244</v>
      </c>
      <c r="C1537" s="58">
        <v>100</v>
      </c>
    </row>
    <row r="1538" spans="1:3" x14ac:dyDescent="0.15">
      <c r="A1538" s="48">
        <v>41703</v>
      </c>
      <c r="B1538" s="57" t="s">
        <v>245</v>
      </c>
      <c r="C1538" s="58">
        <v>100</v>
      </c>
    </row>
    <row r="1539" spans="1:3" x14ac:dyDescent="0.15">
      <c r="A1539" s="48">
        <v>41703</v>
      </c>
      <c r="B1539" s="57" t="s">
        <v>246</v>
      </c>
      <c r="C1539" s="58">
        <v>100</v>
      </c>
    </row>
    <row r="1540" spans="1:3" x14ac:dyDescent="0.15">
      <c r="A1540" s="48">
        <v>41703</v>
      </c>
      <c r="B1540" s="57" t="s">
        <v>247</v>
      </c>
      <c r="C1540" s="58">
        <v>100</v>
      </c>
    </row>
    <row r="1541" spans="1:3" x14ac:dyDescent="0.15">
      <c r="A1541" s="48">
        <v>41703</v>
      </c>
      <c r="B1541" s="57" t="s">
        <v>248</v>
      </c>
      <c r="C1541" s="58">
        <v>100</v>
      </c>
    </row>
    <row r="1542" spans="1:3" x14ac:dyDescent="0.15">
      <c r="A1542" s="48">
        <v>41704</v>
      </c>
      <c r="B1542" s="57" t="s">
        <v>225</v>
      </c>
      <c r="C1542" s="58">
        <v>100</v>
      </c>
    </row>
    <row r="1543" spans="1:3" x14ac:dyDescent="0.15">
      <c r="A1543" s="48">
        <v>41704</v>
      </c>
      <c r="B1543" s="57" t="s">
        <v>226</v>
      </c>
      <c r="C1543" s="58">
        <v>100</v>
      </c>
    </row>
    <row r="1544" spans="1:3" x14ac:dyDescent="0.15">
      <c r="A1544" s="48">
        <v>41704</v>
      </c>
      <c r="B1544" s="57" t="s">
        <v>227</v>
      </c>
      <c r="C1544" s="58">
        <v>100</v>
      </c>
    </row>
    <row r="1545" spans="1:3" x14ac:dyDescent="0.15">
      <c r="A1545" s="48">
        <v>41704</v>
      </c>
      <c r="B1545" s="57" t="s">
        <v>228</v>
      </c>
      <c r="C1545" s="58">
        <v>100</v>
      </c>
    </row>
    <row r="1546" spans="1:3" x14ac:dyDescent="0.15">
      <c r="A1546" s="48">
        <v>41704</v>
      </c>
      <c r="B1546" s="57" t="s">
        <v>229</v>
      </c>
      <c r="C1546" s="58">
        <v>100</v>
      </c>
    </row>
    <row r="1547" spans="1:3" x14ac:dyDescent="0.15">
      <c r="A1547" s="48">
        <v>41704</v>
      </c>
      <c r="B1547" s="57" t="s">
        <v>230</v>
      </c>
      <c r="C1547" s="58">
        <v>100</v>
      </c>
    </row>
    <row r="1548" spans="1:3" x14ac:dyDescent="0.15">
      <c r="A1548" s="48">
        <v>41704</v>
      </c>
      <c r="B1548" s="57" t="s">
        <v>231</v>
      </c>
      <c r="C1548" s="58">
        <v>100</v>
      </c>
    </row>
    <row r="1549" spans="1:3" x14ac:dyDescent="0.15">
      <c r="A1549" s="48">
        <v>41704</v>
      </c>
      <c r="B1549" s="57" t="s">
        <v>232</v>
      </c>
      <c r="C1549" s="58">
        <v>100</v>
      </c>
    </row>
    <row r="1550" spans="1:3" x14ac:dyDescent="0.15">
      <c r="A1550" s="48">
        <v>41704</v>
      </c>
      <c r="B1550" s="57" t="s">
        <v>233</v>
      </c>
      <c r="C1550" s="58">
        <v>100</v>
      </c>
    </row>
    <row r="1551" spans="1:3" x14ac:dyDescent="0.15">
      <c r="A1551" s="48">
        <v>41704</v>
      </c>
      <c r="B1551" s="57" t="s">
        <v>234</v>
      </c>
      <c r="C1551" s="58">
        <v>100</v>
      </c>
    </row>
    <row r="1552" spans="1:3" x14ac:dyDescent="0.15">
      <c r="A1552" s="48">
        <v>41704</v>
      </c>
      <c r="B1552" s="57" t="s">
        <v>235</v>
      </c>
      <c r="C1552" s="58">
        <v>100</v>
      </c>
    </row>
    <row r="1553" spans="1:3" x14ac:dyDescent="0.15">
      <c r="A1553" s="48">
        <v>41704</v>
      </c>
      <c r="B1553" s="57" t="s">
        <v>236</v>
      </c>
      <c r="C1553" s="58">
        <v>100</v>
      </c>
    </row>
    <row r="1554" spans="1:3" x14ac:dyDescent="0.15">
      <c r="A1554" s="48">
        <v>41704</v>
      </c>
      <c r="B1554" s="57" t="s">
        <v>237</v>
      </c>
      <c r="C1554" s="58">
        <v>100</v>
      </c>
    </row>
    <row r="1555" spans="1:3" x14ac:dyDescent="0.15">
      <c r="A1555" s="48">
        <v>41704</v>
      </c>
      <c r="B1555" s="57" t="s">
        <v>238</v>
      </c>
      <c r="C1555" s="58">
        <v>100</v>
      </c>
    </row>
    <row r="1556" spans="1:3" x14ac:dyDescent="0.15">
      <c r="A1556" s="48">
        <v>41704</v>
      </c>
      <c r="B1556" s="57" t="s">
        <v>239</v>
      </c>
      <c r="C1556" s="58">
        <v>100</v>
      </c>
    </row>
    <row r="1557" spans="1:3" x14ac:dyDescent="0.15">
      <c r="A1557" s="48">
        <v>41704</v>
      </c>
      <c r="B1557" s="57" t="s">
        <v>240</v>
      </c>
      <c r="C1557" s="58">
        <v>100</v>
      </c>
    </row>
    <row r="1558" spans="1:3" x14ac:dyDescent="0.15">
      <c r="A1558" s="48">
        <v>41704</v>
      </c>
      <c r="B1558" s="57" t="s">
        <v>241</v>
      </c>
      <c r="C1558" s="58">
        <v>100</v>
      </c>
    </row>
    <row r="1559" spans="1:3" x14ac:dyDescent="0.15">
      <c r="A1559" s="48">
        <v>41704</v>
      </c>
      <c r="B1559" s="57" t="s">
        <v>242</v>
      </c>
      <c r="C1559" s="58">
        <v>100</v>
      </c>
    </row>
    <row r="1560" spans="1:3" x14ac:dyDescent="0.15">
      <c r="A1560" s="48">
        <v>41704</v>
      </c>
      <c r="B1560" s="57" t="s">
        <v>243</v>
      </c>
      <c r="C1560" s="58">
        <v>100</v>
      </c>
    </row>
    <row r="1561" spans="1:3" x14ac:dyDescent="0.15">
      <c r="A1561" s="48">
        <v>41704</v>
      </c>
      <c r="B1561" s="57" t="s">
        <v>244</v>
      </c>
      <c r="C1561" s="58">
        <v>100</v>
      </c>
    </row>
    <row r="1562" spans="1:3" x14ac:dyDescent="0.15">
      <c r="A1562" s="48">
        <v>41704</v>
      </c>
      <c r="B1562" s="57" t="s">
        <v>245</v>
      </c>
      <c r="C1562" s="58">
        <v>100</v>
      </c>
    </row>
    <row r="1563" spans="1:3" x14ac:dyDescent="0.15">
      <c r="A1563" s="48">
        <v>41704</v>
      </c>
      <c r="B1563" s="57" t="s">
        <v>246</v>
      </c>
      <c r="C1563" s="58">
        <v>100</v>
      </c>
    </row>
    <row r="1564" spans="1:3" x14ac:dyDescent="0.15">
      <c r="A1564" s="48">
        <v>41704</v>
      </c>
      <c r="B1564" s="57" t="s">
        <v>247</v>
      </c>
      <c r="C1564" s="58">
        <v>100</v>
      </c>
    </row>
    <row r="1565" spans="1:3" x14ac:dyDescent="0.15">
      <c r="A1565" s="48">
        <v>41704</v>
      </c>
      <c r="B1565" s="57" t="s">
        <v>248</v>
      </c>
      <c r="C1565" s="58">
        <v>100</v>
      </c>
    </row>
    <row r="1566" spans="1:3" x14ac:dyDescent="0.15">
      <c r="A1566" s="48">
        <v>41705</v>
      </c>
      <c r="B1566" s="57" t="s">
        <v>225</v>
      </c>
      <c r="C1566" s="58">
        <v>100</v>
      </c>
    </row>
    <row r="1567" spans="1:3" x14ac:dyDescent="0.15">
      <c r="A1567" s="48">
        <v>41705</v>
      </c>
      <c r="B1567" s="57" t="s">
        <v>226</v>
      </c>
      <c r="C1567" s="58">
        <v>100</v>
      </c>
    </row>
    <row r="1568" spans="1:3" x14ac:dyDescent="0.15">
      <c r="A1568" s="48">
        <v>41705</v>
      </c>
      <c r="B1568" s="57" t="s">
        <v>227</v>
      </c>
      <c r="C1568" s="58">
        <v>100</v>
      </c>
    </row>
    <row r="1569" spans="1:3" x14ac:dyDescent="0.15">
      <c r="A1569" s="48">
        <v>41705</v>
      </c>
      <c r="B1569" s="57" t="s">
        <v>228</v>
      </c>
      <c r="C1569" s="58">
        <v>100</v>
      </c>
    </row>
    <row r="1570" spans="1:3" x14ac:dyDescent="0.15">
      <c r="A1570" s="48">
        <v>41705</v>
      </c>
      <c r="B1570" s="57" t="s">
        <v>229</v>
      </c>
      <c r="C1570" s="58">
        <v>100</v>
      </c>
    </row>
    <row r="1571" spans="1:3" x14ac:dyDescent="0.15">
      <c r="A1571" s="48">
        <v>41705</v>
      </c>
      <c r="B1571" s="57" t="s">
        <v>230</v>
      </c>
      <c r="C1571" s="58">
        <v>100</v>
      </c>
    </row>
    <row r="1572" spans="1:3" x14ac:dyDescent="0.15">
      <c r="A1572" s="48">
        <v>41705</v>
      </c>
      <c r="B1572" s="57" t="s">
        <v>231</v>
      </c>
      <c r="C1572" s="58">
        <v>100</v>
      </c>
    </row>
    <row r="1573" spans="1:3" x14ac:dyDescent="0.15">
      <c r="A1573" s="48">
        <v>41705</v>
      </c>
      <c r="B1573" s="57" t="s">
        <v>232</v>
      </c>
      <c r="C1573" s="58">
        <v>100</v>
      </c>
    </row>
    <row r="1574" spans="1:3" x14ac:dyDescent="0.15">
      <c r="A1574" s="48">
        <v>41705</v>
      </c>
      <c r="B1574" s="57" t="s">
        <v>233</v>
      </c>
      <c r="C1574" s="58">
        <v>100</v>
      </c>
    </row>
    <row r="1575" spans="1:3" x14ac:dyDescent="0.15">
      <c r="A1575" s="48">
        <v>41705</v>
      </c>
      <c r="B1575" s="57" t="s">
        <v>234</v>
      </c>
      <c r="C1575" s="58">
        <v>100</v>
      </c>
    </row>
    <row r="1576" spans="1:3" x14ac:dyDescent="0.15">
      <c r="A1576" s="48">
        <v>41705</v>
      </c>
      <c r="B1576" s="57" t="s">
        <v>235</v>
      </c>
      <c r="C1576" s="58">
        <v>100</v>
      </c>
    </row>
    <row r="1577" spans="1:3" x14ac:dyDescent="0.15">
      <c r="A1577" s="48">
        <v>41705</v>
      </c>
      <c r="B1577" s="57" t="s">
        <v>236</v>
      </c>
      <c r="C1577" s="58">
        <v>100</v>
      </c>
    </row>
    <row r="1578" spans="1:3" x14ac:dyDescent="0.15">
      <c r="A1578" s="48">
        <v>41705</v>
      </c>
      <c r="B1578" s="57" t="s">
        <v>237</v>
      </c>
      <c r="C1578" s="58">
        <v>100</v>
      </c>
    </row>
    <row r="1579" spans="1:3" x14ac:dyDescent="0.15">
      <c r="A1579" s="48">
        <v>41705</v>
      </c>
      <c r="B1579" s="57" t="s">
        <v>238</v>
      </c>
      <c r="C1579" s="58">
        <v>100</v>
      </c>
    </row>
    <row r="1580" spans="1:3" x14ac:dyDescent="0.15">
      <c r="A1580" s="48">
        <v>41705</v>
      </c>
      <c r="B1580" s="57" t="s">
        <v>239</v>
      </c>
      <c r="C1580" s="58">
        <v>100</v>
      </c>
    </row>
    <row r="1581" spans="1:3" x14ac:dyDescent="0.15">
      <c r="A1581" s="48">
        <v>41705</v>
      </c>
      <c r="B1581" s="57" t="s">
        <v>240</v>
      </c>
      <c r="C1581" s="58">
        <v>100</v>
      </c>
    </row>
    <row r="1582" spans="1:3" x14ac:dyDescent="0.15">
      <c r="A1582" s="48">
        <v>41705</v>
      </c>
      <c r="B1582" s="57" t="s">
        <v>241</v>
      </c>
      <c r="C1582" s="58">
        <v>100</v>
      </c>
    </row>
    <row r="1583" spans="1:3" x14ac:dyDescent="0.15">
      <c r="A1583" s="48">
        <v>41705</v>
      </c>
      <c r="B1583" s="57" t="s">
        <v>242</v>
      </c>
      <c r="C1583" s="58">
        <v>100</v>
      </c>
    </row>
    <row r="1584" spans="1:3" x14ac:dyDescent="0.15">
      <c r="A1584" s="48">
        <v>41705</v>
      </c>
      <c r="B1584" s="57" t="s">
        <v>243</v>
      </c>
      <c r="C1584" s="58">
        <v>100</v>
      </c>
    </row>
    <row r="1585" spans="1:3" x14ac:dyDescent="0.15">
      <c r="A1585" s="48">
        <v>41705</v>
      </c>
      <c r="B1585" s="57" t="s">
        <v>244</v>
      </c>
      <c r="C1585" s="58">
        <v>100</v>
      </c>
    </row>
    <row r="1586" spans="1:3" x14ac:dyDescent="0.15">
      <c r="A1586" s="48">
        <v>41705</v>
      </c>
      <c r="B1586" s="57" t="s">
        <v>245</v>
      </c>
      <c r="C1586" s="58">
        <v>100</v>
      </c>
    </row>
    <row r="1587" spans="1:3" x14ac:dyDescent="0.15">
      <c r="A1587" s="48">
        <v>41705</v>
      </c>
      <c r="B1587" s="57" t="s">
        <v>246</v>
      </c>
      <c r="C1587" s="58">
        <v>100</v>
      </c>
    </row>
    <row r="1588" spans="1:3" x14ac:dyDescent="0.15">
      <c r="A1588" s="48">
        <v>41705</v>
      </c>
      <c r="B1588" s="57" t="s">
        <v>247</v>
      </c>
      <c r="C1588" s="58">
        <v>100</v>
      </c>
    </row>
    <row r="1589" spans="1:3" x14ac:dyDescent="0.15">
      <c r="A1589" s="48">
        <v>41705</v>
      </c>
      <c r="B1589" s="57" t="s">
        <v>248</v>
      </c>
      <c r="C1589" s="58">
        <v>100</v>
      </c>
    </row>
    <row r="1590" spans="1:3" x14ac:dyDescent="0.15">
      <c r="A1590" s="48">
        <v>41706</v>
      </c>
      <c r="B1590" s="57" t="s">
        <v>225</v>
      </c>
      <c r="C1590" s="58">
        <v>100</v>
      </c>
    </row>
    <row r="1591" spans="1:3" x14ac:dyDescent="0.15">
      <c r="A1591" s="48">
        <v>41706</v>
      </c>
      <c r="B1591" s="57" t="s">
        <v>226</v>
      </c>
      <c r="C1591" s="58">
        <v>100</v>
      </c>
    </row>
    <row r="1592" spans="1:3" x14ac:dyDescent="0.15">
      <c r="A1592" s="48">
        <v>41706</v>
      </c>
      <c r="B1592" s="57" t="s">
        <v>227</v>
      </c>
      <c r="C1592" s="58">
        <v>100</v>
      </c>
    </row>
    <row r="1593" spans="1:3" x14ac:dyDescent="0.15">
      <c r="A1593" s="48">
        <v>41706</v>
      </c>
      <c r="B1593" s="57" t="s">
        <v>228</v>
      </c>
      <c r="C1593" s="58">
        <v>100</v>
      </c>
    </row>
    <row r="1594" spans="1:3" x14ac:dyDescent="0.15">
      <c r="A1594" s="48">
        <v>41706</v>
      </c>
      <c r="B1594" s="57" t="s">
        <v>229</v>
      </c>
      <c r="C1594" s="58">
        <v>100</v>
      </c>
    </row>
    <row r="1595" spans="1:3" x14ac:dyDescent="0.15">
      <c r="A1595" s="48">
        <v>41706</v>
      </c>
      <c r="B1595" s="57" t="s">
        <v>230</v>
      </c>
      <c r="C1595" s="58">
        <v>100</v>
      </c>
    </row>
    <row r="1596" spans="1:3" x14ac:dyDescent="0.15">
      <c r="A1596" s="48">
        <v>41706</v>
      </c>
      <c r="B1596" s="57" t="s">
        <v>231</v>
      </c>
      <c r="C1596" s="58">
        <v>100</v>
      </c>
    </row>
    <row r="1597" spans="1:3" x14ac:dyDescent="0.15">
      <c r="A1597" s="48">
        <v>41706</v>
      </c>
      <c r="B1597" s="57" t="s">
        <v>232</v>
      </c>
      <c r="C1597" s="58">
        <v>100</v>
      </c>
    </row>
    <row r="1598" spans="1:3" x14ac:dyDescent="0.15">
      <c r="A1598" s="48">
        <v>41706</v>
      </c>
      <c r="B1598" s="57" t="s">
        <v>233</v>
      </c>
      <c r="C1598" s="58">
        <v>100</v>
      </c>
    </row>
    <row r="1599" spans="1:3" x14ac:dyDescent="0.15">
      <c r="A1599" s="48">
        <v>41706</v>
      </c>
      <c r="B1599" s="57" t="s">
        <v>234</v>
      </c>
      <c r="C1599" s="58">
        <v>100</v>
      </c>
    </row>
    <row r="1600" spans="1:3" x14ac:dyDescent="0.15">
      <c r="A1600" s="48">
        <v>41706</v>
      </c>
      <c r="B1600" s="57" t="s">
        <v>235</v>
      </c>
      <c r="C1600" s="58">
        <v>100</v>
      </c>
    </row>
    <row r="1601" spans="1:3" x14ac:dyDescent="0.15">
      <c r="A1601" s="48">
        <v>41706</v>
      </c>
      <c r="B1601" s="57" t="s">
        <v>236</v>
      </c>
      <c r="C1601" s="58">
        <v>100</v>
      </c>
    </row>
    <row r="1602" spans="1:3" x14ac:dyDescent="0.15">
      <c r="A1602" s="48">
        <v>41706</v>
      </c>
      <c r="B1602" s="57" t="s">
        <v>237</v>
      </c>
      <c r="C1602" s="58">
        <v>100</v>
      </c>
    </row>
    <row r="1603" spans="1:3" x14ac:dyDescent="0.15">
      <c r="A1603" s="48">
        <v>41706</v>
      </c>
      <c r="B1603" s="57" t="s">
        <v>238</v>
      </c>
      <c r="C1603" s="58">
        <v>100</v>
      </c>
    </row>
    <row r="1604" spans="1:3" x14ac:dyDescent="0.15">
      <c r="A1604" s="48">
        <v>41706</v>
      </c>
      <c r="B1604" s="57" t="s">
        <v>239</v>
      </c>
      <c r="C1604" s="58">
        <v>100</v>
      </c>
    </row>
    <row r="1605" spans="1:3" x14ac:dyDescent="0.15">
      <c r="A1605" s="48">
        <v>41706</v>
      </c>
      <c r="B1605" s="57" t="s">
        <v>240</v>
      </c>
      <c r="C1605" s="58">
        <v>100</v>
      </c>
    </row>
    <row r="1606" spans="1:3" x14ac:dyDescent="0.15">
      <c r="A1606" s="48">
        <v>41706</v>
      </c>
      <c r="B1606" s="57" t="s">
        <v>241</v>
      </c>
      <c r="C1606" s="58">
        <v>100</v>
      </c>
    </row>
    <row r="1607" spans="1:3" x14ac:dyDescent="0.15">
      <c r="A1607" s="48">
        <v>41706</v>
      </c>
      <c r="B1607" s="57" t="s">
        <v>242</v>
      </c>
      <c r="C1607" s="58">
        <v>100</v>
      </c>
    </row>
    <row r="1608" spans="1:3" x14ac:dyDescent="0.15">
      <c r="A1608" s="48">
        <v>41706</v>
      </c>
      <c r="B1608" s="57" t="s">
        <v>243</v>
      </c>
      <c r="C1608" s="58">
        <v>100</v>
      </c>
    </row>
    <row r="1609" spans="1:3" x14ac:dyDescent="0.15">
      <c r="A1609" s="48">
        <v>41706</v>
      </c>
      <c r="B1609" s="57" t="s">
        <v>244</v>
      </c>
      <c r="C1609" s="58">
        <v>100</v>
      </c>
    </row>
    <row r="1610" spans="1:3" x14ac:dyDescent="0.15">
      <c r="A1610" s="48">
        <v>41706</v>
      </c>
      <c r="B1610" s="57" t="s">
        <v>245</v>
      </c>
      <c r="C1610" s="58">
        <v>100</v>
      </c>
    </row>
    <row r="1611" spans="1:3" x14ac:dyDescent="0.15">
      <c r="A1611" s="48">
        <v>41706</v>
      </c>
      <c r="B1611" s="57" t="s">
        <v>246</v>
      </c>
      <c r="C1611" s="58">
        <v>100</v>
      </c>
    </row>
    <row r="1612" spans="1:3" x14ac:dyDescent="0.15">
      <c r="A1612" s="48">
        <v>41706</v>
      </c>
      <c r="B1612" s="57" t="s">
        <v>247</v>
      </c>
      <c r="C1612" s="58">
        <v>100</v>
      </c>
    </row>
    <row r="1613" spans="1:3" x14ac:dyDescent="0.15">
      <c r="A1613" s="48">
        <v>41706</v>
      </c>
      <c r="B1613" s="57" t="s">
        <v>248</v>
      </c>
      <c r="C1613" s="58">
        <v>100</v>
      </c>
    </row>
    <row r="1614" spans="1:3" x14ac:dyDescent="0.15">
      <c r="A1614" s="48">
        <v>41707</v>
      </c>
      <c r="B1614" s="57" t="s">
        <v>225</v>
      </c>
      <c r="C1614" s="58">
        <v>100</v>
      </c>
    </row>
    <row r="1615" spans="1:3" x14ac:dyDescent="0.15">
      <c r="A1615" s="48">
        <v>41707</v>
      </c>
      <c r="B1615" s="57" t="s">
        <v>226</v>
      </c>
      <c r="C1615" s="58">
        <v>100</v>
      </c>
    </row>
    <row r="1616" spans="1:3" x14ac:dyDescent="0.15">
      <c r="A1616" s="48">
        <v>41707</v>
      </c>
      <c r="B1616" s="57" t="s">
        <v>227</v>
      </c>
      <c r="C1616" s="58">
        <v>100</v>
      </c>
    </row>
    <row r="1617" spans="1:3" x14ac:dyDescent="0.15">
      <c r="A1617" s="48">
        <v>41707</v>
      </c>
      <c r="B1617" s="57" t="s">
        <v>228</v>
      </c>
      <c r="C1617" s="58">
        <v>100</v>
      </c>
    </row>
    <row r="1618" spans="1:3" x14ac:dyDescent="0.15">
      <c r="A1618" s="48">
        <v>41707</v>
      </c>
      <c r="B1618" s="57" t="s">
        <v>229</v>
      </c>
      <c r="C1618" s="58">
        <v>100</v>
      </c>
    </row>
    <row r="1619" spans="1:3" x14ac:dyDescent="0.15">
      <c r="A1619" s="48">
        <v>41707</v>
      </c>
      <c r="B1619" s="57" t="s">
        <v>230</v>
      </c>
      <c r="C1619" s="58">
        <v>100</v>
      </c>
    </row>
    <row r="1620" spans="1:3" x14ac:dyDescent="0.15">
      <c r="A1620" s="48">
        <v>41707</v>
      </c>
      <c r="B1620" s="57" t="s">
        <v>231</v>
      </c>
      <c r="C1620" s="58">
        <v>100</v>
      </c>
    </row>
    <row r="1621" spans="1:3" x14ac:dyDescent="0.15">
      <c r="A1621" s="48">
        <v>41707</v>
      </c>
      <c r="B1621" s="57" t="s">
        <v>232</v>
      </c>
      <c r="C1621" s="58">
        <v>100</v>
      </c>
    </row>
    <row r="1622" spans="1:3" x14ac:dyDescent="0.15">
      <c r="A1622" s="48">
        <v>41707</v>
      </c>
      <c r="B1622" s="57" t="s">
        <v>233</v>
      </c>
      <c r="C1622" s="58">
        <v>100</v>
      </c>
    </row>
    <row r="1623" spans="1:3" x14ac:dyDescent="0.15">
      <c r="A1623" s="48">
        <v>41707</v>
      </c>
      <c r="B1623" s="57" t="s">
        <v>234</v>
      </c>
      <c r="C1623" s="58">
        <v>100</v>
      </c>
    </row>
    <row r="1624" spans="1:3" x14ac:dyDescent="0.15">
      <c r="A1624" s="48">
        <v>41707</v>
      </c>
      <c r="B1624" s="57" t="s">
        <v>235</v>
      </c>
      <c r="C1624" s="58">
        <v>100</v>
      </c>
    </row>
    <row r="1625" spans="1:3" x14ac:dyDescent="0.15">
      <c r="A1625" s="48">
        <v>41707</v>
      </c>
      <c r="B1625" s="57" t="s">
        <v>236</v>
      </c>
      <c r="C1625" s="58">
        <v>100</v>
      </c>
    </row>
    <row r="1626" spans="1:3" x14ac:dyDescent="0.15">
      <c r="A1626" s="48">
        <v>41707</v>
      </c>
      <c r="B1626" s="57" t="s">
        <v>237</v>
      </c>
      <c r="C1626" s="58">
        <v>100</v>
      </c>
    </row>
    <row r="1627" spans="1:3" x14ac:dyDescent="0.15">
      <c r="A1627" s="48">
        <v>41707</v>
      </c>
      <c r="B1627" s="57" t="s">
        <v>238</v>
      </c>
      <c r="C1627" s="58">
        <v>100</v>
      </c>
    </row>
    <row r="1628" spans="1:3" x14ac:dyDescent="0.15">
      <c r="A1628" s="48">
        <v>41707</v>
      </c>
      <c r="B1628" s="57" t="s">
        <v>239</v>
      </c>
      <c r="C1628" s="58">
        <v>100</v>
      </c>
    </row>
    <row r="1629" spans="1:3" x14ac:dyDescent="0.15">
      <c r="A1629" s="48">
        <v>41707</v>
      </c>
      <c r="B1629" s="57" t="s">
        <v>240</v>
      </c>
      <c r="C1629" s="58">
        <v>100</v>
      </c>
    </row>
    <row r="1630" spans="1:3" x14ac:dyDescent="0.15">
      <c r="A1630" s="48">
        <v>41707</v>
      </c>
      <c r="B1630" s="57" t="s">
        <v>241</v>
      </c>
      <c r="C1630" s="58">
        <v>100</v>
      </c>
    </row>
    <row r="1631" spans="1:3" x14ac:dyDescent="0.15">
      <c r="A1631" s="48">
        <v>41707</v>
      </c>
      <c r="B1631" s="57" t="s">
        <v>242</v>
      </c>
      <c r="C1631" s="58">
        <v>100</v>
      </c>
    </row>
    <row r="1632" spans="1:3" x14ac:dyDescent="0.15">
      <c r="A1632" s="48">
        <v>41707</v>
      </c>
      <c r="B1632" s="57" t="s">
        <v>243</v>
      </c>
      <c r="C1632" s="58">
        <v>100</v>
      </c>
    </row>
    <row r="1633" spans="1:3" x14ac:dyDescent="0.15">
      <c r="A1633" s="48">
        <v>41707</v>
      </c>
      <c r="B1633" s="57" t="s">
        <v>244</v>
      </c>
      <c r="C1633" s="58">
        <v>100</v>
      </c>
    </row>
    <row r="1634" spans="1:3" x14ac:dyDescent="0.15">
      <c r="A1634" s="48">
        <v>41707</v>
      </c>
      <c r="B1634" s="57" t="s">
        <v>245</v>
      </c>
      <c r="C1634" s="58">
        <v>100</v>
      </c>
    </row>
    <row r="1635" spans="1:3" x14ac:dyDescent="0.15">
      <c r="A1635" s="48">
        <v>41707</v>
      </c>
      <c r="B1635" s="57" t="s">
        <v>246</v>
      </c>
      <c r="C1635" s="58">
        <v>100</v>
      </c>
    </row>
    <row r="1636" spans="1:3" x14ac:dyDescent="0.15">
      <c r="A1636" s="48">
        <v>41707</v>
      </c>
      <c r="B1636" s="57" t="s">
        <v>247</v>
      </c>
      <c r="C1636" s="58">
        <v>100</v>
      </c>
    </row>
    <row r="1637" spans="1:3" x14ac:dyDescent="0.15">
      <c r="A1637" s="48">
        <v>41707</v>
      </c>
      <c r="B1637" s="57" t="s">
        <v>248</v>
      </c>
      <c r="C1637" s="58">
        <v>100</v>
      </c>
    </row>
    <row r="1638" spans="1:3" x14ac:dyDescent="0.15">
      <c r="A1638" s="48">
        <v>41708</v>
      </c>
      <c r="B1638" s="57" t="s">
        <v>225</v>
      </c>
      <c r="C1638" s="58">
        <v>100</v>
      </c>
    </row>
    <row r="1639" spans="1:3" x14ac:dyDescent="0.15">
      <c r="A1639" s="48">
        <v>41708</v>
      </c>
      <c r="B1639" s="57" t="s">
        <v>226</v>
      </c>
      <c r="C1639" s="58">
        <v>100</v>
      </c>
    </row>
    <row r="1640" spans="1:3" x14ac:dyDescent="0.15">
      <c r="A1640" s="48">
        <v>41708</v>
      </c>
      <c r="B1640" s="57" t="s">
        <v>227</v>
      </c>
      <c r="C1640" s="58">
        <v>100</v>
      </c>
    </row>
    <row r="1641" spans="1:3" x14ac:dyDescent="0.15">
      <c r="A1641" s="48">
        <v>41708</v>
      </c>
      <c r="B1641" s="57" t="s">
        <v>228</v>
      </c>
      <c r="C1641" s="58">
        <v>100</v>
      </c>
    </row>
    <row r="1642" spans="1:3" x14ac:dyDescent="0.15">
      <c r="A1642" s="48">
        <v>41708</v>
      </c>
      <c r="B1642" s="57" t="s">
        <v>229</v>
      </c>
      <c r="C1642" s="58">
        <v>100</v>
      </c>
    </row>
    <row r="1643" spans="1:3" x14ac:dyDescent="0.15">
      <c r="A1643" s="48">
        <v>41708</v>
      </c>
      <c r="B1643" s="57" t="s">
        <v>230</v>
      </c>
      <c r="C1643" s="58">
        <v>100</v>
      </c>
    </row>
    <row r="1644" spans="1:3" x14ac:dyDescent="0.15">
      <c r="A1644" s="48">
        <v>41708</v>
      </c>
      <c r="B1644" s="57" t="s">
        <v>231</v>
      </c>
      <c r="C1644" s="58">
        <v>100</v>
      </c>
    </row>
    <row r="1645" spans="1:3" x14ac:dyDescent="0.15">
      <c r="A1645" s="48">
        <v>41708</v>
      </c>
      <c r="B1645" s="57" t="s">
        <v>232</v>
      </c>
      <c r="C1645" s="58">
        <v>100</v>
      </c>
    </row>
    <row r="1646" spans="1:3" x14ac:dyDescent="0.15">
      <c r="A1646" s="48">
        <v>41708</v>
      </c>
      <c r="B1646" s="57" t="s">
        <v>233</v>
      </c>
      <c r="C1646" s="58">
        <v>100</v>
      </c>
    </row>
    <row r="1647" spans="1:3" x14ac:dyDescent="0.15">
      <c r="A1647" s="48">
        <v>41708</v>
      </c>
      <c r="B1647" s="57" t="s">
        <v>234</v>
      </c>
      <c r="C1647" s="58">
        <v>100</v>
      </c>
    </row>
    <row r="1648" spans="1:3" x14ac:dyDescent="0.15">
      <c r="A1648" s="48">
        <v>41708</v>
      </c>
      <c r="B1648" s="57" t="s">
        <v>235</v>
      </c>
      <c r="C1648" s="58">
        <v>100</v>
      </c>
    </row>
    <row r="1649" spans="1:3" x14ac:dyDescent="0.15">
      <c r="A1649" s="48">
        <v>41708</v>
      </c>
      <c r="B1649" s="57" t="s">
        <v>236</v>
      </c>
      <c r="C1649" s="58">
        <v>100</v>
      </c>
    </row>
    <row r="1650" spans="1:3" x14ac:dyDescent="0.15">
      <c r="A1650" s="48">
        <v>41708</v>
      </c>
      <c r="B1650" s="57" t="s">
        <v>237</v>
      </c>
      <c r="C1650" s="58">
        <v>100</v>
      </c>
    </row>
    <row r="1651" spans="1:3" x14ac:dyDescent="0.15">
      <c r="A1651" s="48">
        <v>41708</v>
      </c>
      <c r="B1651" s="57" t="s">
        <v>238</v>
      </c>
      <c r="C1651" s="58">
        <v>100</v>
      </c>
    </row>
    <row r="1652" spans="1:3" x14ac:dyDescent="0.15">
      <c r="A1652" s="48">
        <v>41708</v>
      </c>
      <c r="B1652" s="57" t="s">
        <v>239</v>
      </c>
      <c r="C1652" s="58">
        <v>100</v>
      </c>
    </row>
    <row r="1653" spans="1:3" x14ac:dyDescent="0.15">
      <c r="A1653" s="48">
        <v>41708</v>
      </c>
      <c r="B1653" s="57" t="s">
        <v>240</v>
      </c>
      <c r="C1653" s="58">
        <v>100</v>
      </c>
    </row>
    <row r="1654" spans="1:3" x14ac:dyDescent="0.15">
      <c r="A1654" s="48">
        <v>41708</v>
      </c>
      <c r="B1654" s="57" t="s">
        <v>241</v>
      </c>
      <c r="C1654" s="58">
        <v>100</v>
      </c>
    </row>
    <row r="1655" spans="1:3" x14ac:dyDescent="0.15">
      <c r="A1655" s="48">
        <v>41708</v>
      </c>
      <c r="B1655" s="57" t="s">
        <v>242</v>
      </c>
      <c r="C1655" s="58">
        <v>100</v>
      </c>
    </row>
    <row r="1656" spans="1:3" x14ac:dyDescent="0.15">
      <c r="A1656" s="48">
        <v>41708</v>
      </c>
      <c r="B1656" s="57" t="s">
        <v>243</v>
      </c>
      <c r="C1656" s="58">
        <v>100</v>
      </c>
    </row>
    <row r="1657" spans="1:3" x14ac:dyDescent="0.15">
      <c r="A1657" s="48">
        <v>41708</v>
      </c>
      <c r="B1657" s="57" t="s">
        <v>244</v>
      </c>
      <c r="C1657" s="58">
        <v>100</v>
      </c>
    </row>
    <row r="1658" spans="1:3" x14ac:dyDescent="0.15">
      <c r="A1658" s="48">
        <v>41708</v>
      </c>
      <c r="B1658" s="57" t="s">
        <v>245</v>
      </c>
      <c r="C1658" s="58">
        <v>100</v>
      </c>
    </row>
    <row r="1659" spans="1:3" x14ac:dyDescent="0.15">
      <c r="A1659" s="48">
        <v>41708</v>
      </c>
      <c r="B1659" s="57" t="s">
        <v>246</v>
      </c>
      <c r="C1659" s="58">
        <v>100</v>
      </c>
    </row>
    <row r="1660" spans="1:3" x14ac:dyDescent="0.15">
      <c r="A1660" s="48">
        <v>41708</v>
      </c>
      <c r="B1660" s="57" t="s">
        <v>247</v>
      </c>
      <c r="C1660" s="58">
        <v>100</v>
      </c>
    </row>
    <row r="1661" spans="1:3" x14ac:dyDescent="0.15">
      <c r="A1661" s="48">
        <v>41708</v>
      </c>
      <c r="B1661" s="57" t="s">
        <v>248</v>
      </c>
      <c r="C1661" s="58">
        <v>100</v>
      </c>
    </row>
    <row r="1662" spans="1:3" x14ac:dyDescent="0.15">
      <c r="A1662" s="48">
        <v>41709</v>
      </c>
      <c r="B1662" s="57" t="s">
        <v>225</v>
      </c>
      <c r="C1662" s="58">
        <v>100</v>
      </c>
    </row>
    <row r="1663" spans="1:3" x14ac:dyDescent="0.15">
      <c r="A1663" s="48">
        <v>41709</v>
      </c>
      <c r="B1663" s="57" t="s">
        <v>226</v>
      </c>
      <c r="C1663" s="58">
        <v>100</v>
      </c>
    </row>
    <row r="1664" spans="1:3" x14ac:dyDescent="0.15">
      <c r="A1664" s="48">
        <v>41709</v>
      </c>
      <c r="B1664" s="57" t="s">
        <v>227</v>
      </c>
      <c r="C1664" s="58">
        <v>100</v>
      </c>
    </row>
    <row r="1665" spans="1:3" x14ac:dyDescent="0.15">
      <c r="A1665" s="48">
        <v>41709</v>
      </c>
      <c r="B1665" s="57" t="s">
        <v>228</v>
      </c>
      <c r="C1665" s="58">
        <v>100</v>
      </c>
    </row>
    <row r="1666" spans="1:3" x14ac:dyDescent="0.15">
      <c r="A1666" s="48">
        <v>41709</v>
      </c>
      <c r="B1666" s="57" t="s">
        <v>229</v>
      </c>
      <c r="C1666" s="58">
        <v>100</v>
      </c>
    </row>
    <row r="1667" spans="1:3" x14ac:dyDescent="0.15">
      <c r="A1667" s="48">
        <v>41709</v>
      </c>
      <c r="B1667" s="57" t="s">
        <v>230</v>
      </c>
      <c r="C1667" s="58">
        <v>100</v>
      </c>
    </row>
    <row r="1668" spans="1:3" x14ac:dyDescent="0.15">
      <c r="A1668" s="48">
        <v>41709</v>
      </c>
      <c r="B1668" s="57" t="s">
        <v>231</v>
      </c>
      <c r="C1668" s="58">
        <v>100</v>
      </c>
    </row>
    <row r="1669" spans="1:3" x14ac:dyDescent="0.15">
      <c r="A1669" s="48">
        <v>41709</v>
      </c>
      <c r="B1669" s="57" t="s">
        <v>232</v>
      </c>
      <c r="C1669" s="58">
        <v>100</v>
      </c>
    </row>
    <row r="1670" spans="1:3" x14ac:dyDescent="0.15">
      <c r="A1670" s="48">
        <v>41709</v>
      </c>
      <c r="B1670" s="57" t="s">
        <v>233</v>
      </c>
      <c r="C1670" s="58">
        <v>100</v>
      </c>
    </row>
    <row r="1671" spans="1:3" x14ac:dyDescent="0.15">
      <c r="A1671" s="48">
        <v>41709</v>
      </c>
      <c r="B1671" s="57" t="s">
        <v>234</v>
      </c>
      <c r="C1671" s="58">
        <v>100</v>
      </c>
    </row>
    <row r="1672" spans="1:3" x14ac:dyDescent="0.15">
      <c r="A1672" s="48">
        <v>41709</v>
      </c>
      <c r="B1672" s="57" t="s">
        <v>235</v>
      </c>
      <c r="C1672" s="58">
        <v>100</v>
      </c>
    </row>
    <row r="1673" spans="1:3" x14ac:dyDescent="0.15">
      <c r="A1673" s="48">
        <v>41709</v>
      </c>
      <c r="B1673" s="57" t="s">
        <v>236</v>
      </c>
      <c r="C1673" s="58">
        <v>100</v>
      </c>
    </row>
    <row r="1674" spans="1:3" x14ac:dyDescent="0.15">
      <c r="A1674" s="48">
        <v>41709</v>
      </c>
      <c r="B1674" s="57" t="s">
        <v>237</v>
      </c>
      <c r="C1674" s="58">
        <v>100</v>
      </c>
    </row>
    <row r="1675" spans="1:3" x14ac:dyDescent="0.15">
      <c r="A1675" s="48">
        <v>41709</v>
      </c>
      <c r="B1675" s="57" t="s">
        <v>238</v>
      </c>
      <c r="C1675" s="58">
        <v>100</v>
      </c>
    </row>
    <row r="1676" spans="1:3" x14ac:dyDescent="0.15">
      <c r="A1676" s="48">
        <v>41709</v>
      </c>
      <c r="B1676" s="57" t="s">
        <v>239</v>
      </c>
      <c r="C1676" s="58">
        <v>100</v>
      </c>
    </row>
    <row r="1677" spans="1:3" x14ac:dyDescent="0.15">
      <c r="A1677" s="48">
        <v>41709</v>
      </c>
      <c r="B1677" s="57" t="s">
        <v>240</v>
      </c>
      <c r="C1677" s="58">
        <v>100</v>
      </c>
    </row>
    <row r="1678" spans="1:3" x14ac:dyDescent="0.15">
      <c r="A1678" s="48">
        <v>41709</v>
      </c>
      <c r="B1678" s="57" t="s">
        <v>241</v>
      </c>
      <c r="C1678" s="58">
        <v>100</v>
      </c>
    </row>
    <row r="1679" spans="1:3" x14ac:dyDescent="0.15">
      <c r="A1679" s="48">
        <v>41709</v>
      </c>
      <c r="B1679" s="57" t="s">
        <v>242</v>
      </c>
      <c r="C1679" s="58">
        <v>100</v>
      </c>
    </row>
    <row r="1680" spans="1:3" x14ac:dyDescent="0.15">
      <c r="A1680" s="48">
        <v>41709</v>
      </c>
      <c r="B1680" s="57" t="s">
        <v>243</v>
      </c>
      <c r="C1680" s="58">
        <v>100</v>
      </c>
    </row>
    <row r="1681" spans="1:3" x14ac:dyDescent="0.15">
      <c r="A1681" s="48">
        <v>41709</v>
      </c>
      <c r="B1681" s="57" t="s">
        <v>244</v>
      </c>
      <c r="C1681" s="58">
        <v>100</v>
      </c>
    </row>
    <row r="1682" spans="1:3" x14ac:dyDescent="0.15">
      <c r="A1682" s="48">
        <v>41709</v>
      </c>
      <c r="B1682" s="57" t="s">
        <v>245</v>
      </c>
      <c r="C1682" s="58">
        <v>100</v>
      </c>
    </row>
    <row r="1683" spans="1:3" x14ac:dyDescent="0.15">
      <c r="A1683" s="48">
        <v>41709</v>
      </c>
      <c r="B1683" s="57" t="s">
        <v>246</v>
      </c>
      <c r="C1683" s="58">
        <v>100</v>
      </c>
    </row>
    <row r="1684" spans="1:3" x14ac:dyDescent="0.15">
      <c r="A1684" s="48">
        <v>41709</v>
      </c>
      <c r="B1684" s="57" t="s">
        <v>247</v>
      </c>
      <c r="C1684" s="58">
        <v>100</v>
      </c>
    </row>
    <row r="1685" spans="1:3" x14ac:dyDescent="0.15">
      <c r="A1685" s="48">
        <v>41709</v>
      </c>
      <c r="B1685" s="57" t="s">
        <v>248</v>
      </c>
      <c r="C1685" s="58">
        <v>100</v>
      </c>
    </row>
    <row r="1686" spans="1:3" x14ac:dyDescent="0.15">
      <c r="A1686" s="48">
        <v>41710</v>
      </c>
      <c r="B1686" s="57" t="s">
        <v>225</v>
      </c>
      <c r="C1686" s="58">
        <v>100</v>
      </c>
    </row>
    <row r="1687" spans="1:3" x14ac:dyDescent="0.15">
      <c r="A1687" s="48">
        <v>41710</v>
      </c>
      <c r="B1687" s="57" t="s">
        <v>226</v>
      </c>
      <c r="C1687" s="58">
        <v>100</v>
      </c>
    </row>
    <row r="1688" spans="1:3" x14ac:dyDescent="0.15">
      <c r="A1688" s="48">
        <v>41710</v>
      </c>
      <c r="B1688" s="57" t="s">
        <v>227</v>
      </c>
      <c r="C1688" s="58">
        <v>100</v>
      </c>
    </row>
    <row r="1689" spans="1:3" x14ac:dyDescent="0.15">
      <c r="A1689" s="48">
        <v>41710</v>
      </c>
      <c r="B1689" s="57" t="s">
        <v>228</v>
      </c>
      <c r="C1689" s="58">
        <v>100</v>
      </c>
    </row>
    <row r="1690" spans="1:3" x14ac:dyDescent="0.15">
      <c r="A1690" s="48">
        <v>41710</v>
      </c>
      <c r="B1690" s="57" t="s">
        <v>229</v>
      </c>
      <c r="C1690" s="58">
        <v>100</v>
      </c>
    </row>
    <row r="1691" spans="1:3" x14ac:dyDescent="0.15">
      <c r="A1691" s="48">
        <v>41710</v>
      </c>
      <c r="B1691" s="57" t="s">
        <v>230</v>
      </c>
      <c r="C1691" s="58">
        <v>100</v>
      </c>
    </row>
    <row r="1692" spans="1:3" x14ac:dyDescent="0.15">
      <c r="A1692" s="48">
        <v>41710</v>
      </c>
      <c r="B1692" s="57" t="s">
        <v>231</v>
      </c>
      <c r="C1692" s="58">
        <v>100</v>
      </c>
    </row>
    <row r="1693" spans="1:3" x14ac:dyDescent="0.15">
      <c r="A1693" s="48">
        <v>41710</v>
      </c>
      <c r="B1693" s="57" t="s">
        <v>232</v>
      </c>
      <c r="C1693" s="58">
        <v>100</v>
      </c>
    </row>
    <row r="1694" spans="1:3" x14ac:dyDescent="0.15">
      <c r="A1694" s="48">
        <v>41710</v>
      </c>
      <c r="B1694" s="57" t="s">
        <v>233</v>
      </c>
      <c r="C1694" s="58">
        <v>100</v>
      </c>
    </row>
    <row r="1695" spans="1:3" x14ac:dyDescent="0.15">
      <c r="A1695" s="48">
        <v>41710</v>
      </c>
      <c r="B1695" s="57" t="s">
        <v>234</v>
      </c>
      <c r="C1695" s="58">
        <v>100</v>
      </c>
    </row>
    <row r="1696" spans="1:3" x14ac:dyDescent="0.15">
      <c r="A1696" s="48">
        <v>41710</v>
      </c>
      <c r="B1696" s="57" t="s">
        <v>235</v>
      </c>
      <c r="C1696" s="58">
        <v>100</v>
      </c>
    </row>
    <row r="1697" spans="1:3" x14ac:dyDescent="0.15">
      <c r="A1697" s="48">
        <v>41710</v>
      </c>
      <c r="B1697" s="57" t="s">
        <v>236</v>
      </c>
      <c r="C1697" s="58">
        <v>100</v>
      </c>
    </row>
    <row r="1698" spans="1:3" x14ac:dyDescent="0.15">
      <c r="A1698" s="48">
        <v>41710</v>
      </c>
      <c r="B1698" s="57" t="s">
        <v>237</v>
      </c>
      <c r="C1698" s="58">
        <v>100</v>
      </c>
    </row>
    <row r="1699" spans="1:3" x14ac:dyDescent="0.15">
      <c r="A1699" s="48">
        <v>41710</v>
      </c>
      <c r="B1699" s="57" t="s">
        <v>238</v>
      </c>
      <c r="C1699" s="58">
        <v>100</v>
      </c>
    </row>
    <row r="1700" spans="1:3" x14ac:dyDescent="0.15">
      <c r="A1700" s="48">
        <v>41710</v>
      </c>
      <c r="B1700" s="57" t="s">
        <v>239</v>
      </c>
      <c r="C1700" s="58">
        <v>100</v>
      </c>
    </row>
    <row r="1701" spans="1:3" x14ac:dyDescent="0.15">
      <c r="A1701" s="48">
        <v>41710</v>
      </c>
      <c r="B1701" s="57" t="s">
        <v>240</v>
      </c>
      <c r="C1701" s="58">
        <v>100</v>
      </c>
    </row>
    <row r="1702" spans="1:3" x14ac:dyDescent="0.15">
      <c r="A1702" s="48">
        <v>41710</v>
      </c>
      <c r="B1702" s="57" t="s">
        <v>241</v>
      </c>
      <c r="C1702" s="58">
        <v>100</v>
      </c>
    </row>
    <row r="1703" spans="1:3" x14ac:dyDescent="0.15">
      <c r="A1703" s="48">
        <v>41710</v>
      </c>
      <c r="B1703" s="57" t="s">
        <v>242</v>
      </c>
      <c r="C1703" s="58">
        <v>100</v>
      </c>
    </row>
    <row r="1704" spans="1:3" x14ac:dyDescent="0.15">
      <c r="A1704" s="48">
        <v>41710</v>
      </c>
      <c r="B1704" s="57" t="s">
        <v>243</v>
      </c>
      <c r="C1704" s="58">
        <v>100</v>
      </c>
    </row>
    <row r="1705" spans="1:3" x14ac:dyDescent="0.15">
      <c r="A1705" s="48">
        <v>41710</v>
      </c>
      <c r="B1705" s="57" t="s">
        <v>244</v>
      </c>
      <c r="C1705" s="58">
        <v>100</v>
      </c>
    </row>
    <row r="1706" spans="1:3" x14ac:dyDescent="0.15">
      <c r="A1706" s="48">
        <v>41710</v>
      </c>
      <c r="B1706" s="57" t="s">
        <v>245</v>
      </c>
      <c r="C1706" s="58">
        <v>100</v>
      </c>
    </row>
    <row r="1707" spans="1:3" x14ac:dyDescent="0.15">
      <c r="A1707" s="48">
        <v>41710</v>
      </c>
      <c r="B1707" s="57" t="s">
        <v>246</v>
      </c>
      <c r="C1707" s="58">
        <v>100</v>
      </c>
    </row>
    <row r="1708" spans="1:3" x14ac:dyDescent="0.15">
      <c r="A1708" s="48">
        <v>41710</v>
      </c>
      <c r="B1708" s="57" t="s">
        <v>247</v>
      </c>
      <c r="C1708" s="58">
        <v>100</v>
      </c>
    </row>
    <row r="1709" spans="1:3" x14ac:dyDescent="0.15">
      <c r="A1709" s="48">
        <v>41710</v>
      </c>
      <c r="B1709" s="57" t="s">
        <v>248</v>
      </c>
      <c r="C1709" s="58">
        <v>100</v>
      </c>
    </row>
    <row r="1710" spans="1:3" x14ac:dyDescent="0.15">
      <c r="A1710" s="48">
        <v>41711</v>
      </c>
      <c r="B1710" s="57" t="s">
        <v>225</v>
      </c>
      <c r="C1710" s="58">
        <v>100</v>
      </c>
    </row>
    <row r="1711" spans="1:3" x14ac:dyDescent="0.15">
      <c r="A1711" s="48">
        <v>41711</v>
      </c>
      <c r="B1711" s="57" t="s">
        <v>226</v>
      </c>
      <c r="C1711" s="58">
        <v>100</v>
      </c>
    </row>
    <row r="1712" spans="1:3" x14ac:dyDescent="0.15">
      <c r="A1712" s="48">
        <v>41711</v>
      </c>
      <c r="B1712" s="57" t="s">
        <v>227</v>
      </c>
      <c r="C1712" s="58">
        <v>100</v>
      </c>
    </row>
    <row r="1713" spans="1:3" x14ac:dyDescent="0.15">
      <c r="A1713" s="48">
        <v>41711</v>
      </c>
      <c r="B1713" s="57" t="s">
        <v>228</v>
      </c>
      <c r="C1713" s="58">
        <v>100</v>
      </c>
    </row>
    <row r="1714" spans="1:3" x14ac:dyDescent="0.15">
      <c r="A1714" s="48">
        <v>41711</v>
      </c>
      <c r="B1714" s="57" t="s">
        <v>229</v>
      </c>
      <c r="C1714" s="58">
        <v>100</v>
      </c>
    </row>
    <row r="1715" spans="1:3" x14ac:dyDescent="0.15">
      <c r="A1715" s="48">
        <v>41711</v>
      </c>
      <c r="B1715" s="57" t="s">
        <v>230</v>
      </c>
      <c r="C1715" s="58">
        <v>100</v>
      </c>
    </row>
    <row r="1716" spans="1:3" x14ac:dyDescent="0.15">
      <c r="A1716" s="48">
        <v>41711</v>
      </c>
      <c r="B1716" s="57" t="s">
        <v>231</v>
      </c>
      <c r="C1716" s="58">
        <v>100</v>
      </c>
    </row>
    <row r="1717" spans="1:3" x14ac:dyDescent="0.15">
      <c r="A1717" s="48">
        <v>41711</v>
      </c>
      <c r="B1717" s="57" t="s">
        <v>232</v>
      </c>
      <c r="C1717" s="58">
        <v>100</v>
      </c>
    </row>
    <row r="1718" spans="1:3" x14ac:dyDescent="0.15">
      <c r="A1718" s="48">
        <v>41711</v>
      </c>
      <c r="B1718" s="57" t="s">
        <v>233</v>
      </c>
      <c r="C1718" s="58">
        <v>100</v>
      </c>
    </row>
    <row r="1719" spans="1:3" x14ac:dyDescent="0.15">
      <c r="A1719" s="48">
        <v>41711</v>
      </c>
      <c r="B1719" s="57" t="s">
        <v>234</v>
      </c>
      <c r="C1719" s="58">
        <v>100</v>
      </c>
    </row>
    <row r="1720" spans="1:3" x14ac:dyDescent="0.15">
      <c r="A1720" s="48">
        <v>41711</v>
      </c>
      <c r="B1720" s="57" t="s">
        <v>235</v>
      </c>
      <c r="C1720" s="58">
        <v>100</v>
      </c>
    </row>
    <row r="1721" spans="1:3" x14ac:dyDescent="0.15">
      <c r="A1721" s="48">
        <v>41711</v>
      </c>
      <c r="B1721" s="57" t="s">
        <v>236</v>
      </c>
      <c r="C1721" s="58">
        <v>100</v>
      </c>
    </row>
    <row r="1722" spans="1:3" x14ac:dyDescent="0.15">
      <c r="A1722" s="48">
        <v>41711</v>
      </c>
      <c r="B1722" s="57" t="s">
        <v>237</v>
      </c>
      <c r="C1722" s="58">
        <v>100</v>
      </c>
    </row>
    <row r="1723" spans="1:3" x14ac:dyDescent="0.15">
      <c r="A1723" s="48">
        <v>41711</v>
      </c>
      <c r="B1723" s="57" t="s">
        <v>238</v>
      </c>
      <c r="C1723" s="58">
        <v>100</v>
      </c>
    </row>
    <row r="1724" spans="1:3" x14ac:dyDescent="0.15">
      <c r="A1724" s="48">
        <v>41711</v>
      </c>
      <c r="B1724" s="57" t="s">
        <v>239</v>
      </c>
      <c r="C1724" s="58">
        <v>100</v>
      </c>
    </row>
    <row r="1725" spans="1:3" x14ac:dyDescent="0.15">
      <c r="A1725" s="48">
        <v>41711</v>
      </c>
      <c r="B1725" s="57" t="s">
        <v>240</v>
      </c>
      <c r="C1725" s="58">
        <v>100</v>
      </c>
    </row>
    <row r="1726" spans="1:3" x14ac:dyDescent="0.15">
      <c r="A1726" s="48">
        <v>41711</v>
      </c>
      <c r="B1726" s="57" t="s">
        <v>241</v>
      </c>
      <c r="C1726" s="58">
        <v>100</v>
      </c>
    </row>
    <row r="1727" spans="1:3" x14ac:dyDescent="0.15">
      <c r="A1727" s="48">
        <v>41711</v>
      </c>
      <c r="B1727" s="57" t="s">
        <v>242</v>
      </c>
      <c r="C1727" s="58">
        <v>100</v>
      </c>
    </row>
    <row r="1728" spans="1:3" x14ac:dyDescent="0.15">
      <c r="A1728" s="48">
        <v>41711</v>
      </c>
      <c r="B1728" s="57" t="s">
        <v>243</v>
      </c>
      <c r="C1728" s="58">
        <v>100</v>
      </c>
    </row>
    <row r="1729" spans="1:3" x14ac:dyDescent="0.15">
      <c r="A1729" s="48">
        <v>41711</v>
      </c>
      <c r="B1729" s="57" t="s">
        <v>244</v>
      </c>
      <c r="C1729" s="58">
        <v>100</v>
      </c>
    </row>
    <row r="1730" spans="1:3" x14ac:dyDescent="0.15">
      <c r="A1730" s="48">
        <v>41711</v>
      </c>
      <c r="B1730" s="57" t="s">
        <v>245</v>
      </c>
      <c r="C1730" s="58">
        <v>100</v>
      </c>
    </row>
    <row r="1731" spans="1:3" x14ac:dyDescent="0.15">
      <c r="A1731" s="48">
        <v>41711</v>
      </c>
      <c r="B1731" s="57" t="s">
        <v>246</v>
      </c>
      <c r="C1731" s="58">
        <v>100</v>
      </c>
    </row>
    <row r="1732" spans="1:3" x14ac:dyDescent="0.15">
      <c r="A1732" s="48">
        <v>41711</v>
      </c>
      <c r="B1732" s="57" t="s">
        <v>247</v>
      </c>
      <c r="C1732" s="58">
        <v>100</v>
      </c>
    </row>
    <row r="1733" spans="1:3" x14ac:dyDescent="0.15">
      <c r="A1733" s="48">
        <v>41711</v>
      </c>
      <c r="B1733" s="57" t="s">
        <v>248</v>
      </c>
      <c r="C1733" s="58">
        <v>100</v>
      </c>
    </row>
    <row r="1734" spans="1:3" x14ac:dyDescent="0.15">
      <c r="A1734" s="48">
        <v>41712</v>
      </c>
      <c r="B1734" s="57" t="s">
        <v>225</v>
      </c>
      <c r="C1734" s="58">
        <v>100</v>
      </c>
    </row>
    <row r="1735" spans="1:3" x14ac:dyDescent="0.15">
      <c r="A1735" s="48">
        <v>41712</v>
      </c>
      <c r="B1735" s="57" t="s">
        <v>226</v>
      </c>
      <c r="C1735" s="58">
        <v>100</v>
      </c>
    </row>
    <row r="1736" spans="1:3" x14ac:dyDescent="0.15">
      <c r="A1736" s="48">
        <v>41712</v>
      </c>
      <c r="B1736" s="57" t="s">
        <v>227</v>
      </c>
      <c r="C1736" s="58">
        <v>100</v>
      </c>
    </row>
    <row r="1737" spans="1:3" x14ac:dyDescent="0.15">
      <c r="A1737" s="48">
        <v>41712</v>
      </c>
      <c r="B1737" s="57" t="s">
        <v>228</v>
      </c>
      <c r="C1737" s="58">
        <v>100</v>
      </c>
    </row>
    <row r="1738" spans="1:3" x14ac:dyDescent="0.15">
      <c r="A1738" s="48">
        <v>41712</v>
      </c>
      <c r="B1738" s="57" t="s">
        <v>229</v>
      </c>
      <c r="C1738" s="58">
        <v>100</v>
      </c>
    </row>
    <row r="1739" spans="1:3" x14ac:dyDescent="0.15">
      <c r="A1739" s="48">
        <v>41712</v>
      </c>
      <c r="B1739" s="57" t="s">
        <v>230</v>
      </c>
      <c r="C1739" s="58">
        <v>100</v>
      </c>
    </row>
    <row r="1740" spans="1:3" x14ac:dyDescent="0.15">
      <c r="A1740" s="48">
        <v>41712</v>
      </c>
      <c r="B1740" s="57" t="s">
        <v>231</v>
      </c>
      <c r="C1740" s="58">
        <v>100</v>
      </c>
    </row>
    <row r="1741" spans="1:3" x14ac:dyDescent="0.15">
      <c r="A1741" s="48">
        <v>41712</v>
      </c>
      <c r="B1741" s="57" t="s">
        <v>232</v>
      </c>
      <c r="C1741" s="58">
        <v>100</v>
      </c>
    </row>
    <row r="1742" spans="1:3" x14ac:dyDescent="0.15">
      <c r="A1742" s="48">
        <v>41712</v>
      </c>
      <c r="B1742" s="57" t="s">
        <v>233</v>
      </c>
      <c r="C1742" s="58">
        <v>100</v>
      </c>
    </row>
    <row r="1743" spans="1:3" x14ac:dyDescent="0.15">
      <c r="A1743" s="48">
        <v>41712</v>
      </c>
      <c r="B1743" s="57" t="s">
        <v>234</v>
      </c>
      <c r="C1743" s="58">
        <v>100</v>
      </c>
    </row>
    <row r="1744" spans="1:3" x14ac:dyDescent="0.15">
      <c r="A1744" s="48">
        <v>41712</v>
      </c>
      <c r="B1744" s="57" t="s">
        <v>235</v>
      </c>
      <c r="C1744" s="58">
        <v>100</v>
      </c>
    </row>
    <row r="1745" spans="1:3" x14ac:dyDescent="0.15">
      <c r="A1745" s="48">
        <v>41712</v>
      </c>
      <c r="B1745" s="57" t="s">
        <v>236</v>
      </c>
      <c r="C1745" s="58">
        <v>100</v>
      </c>
    </row>
    <row r="1746" spans="1:3" x14ac:dyDescent="0.15">
      <c r="A1746" s="48">
        <v>41712</v>
      </c>
      <c r="B1746" s="57" t="s">
        <v>237</v>
      </c>
      <c r="C1746" s="58">
        <v>100</v>
      </c>
    </row>
    <row r="1747" spans="1:3" x14ac:dyDescent="0.15">
      <c r="A1747" s="48">
        <v>41712</v>
      </c>
      <c r="B1747" s="57" t="s">
        <v>238</v>
      </c>
      <c r="C1747" s="58">
        <v>100</v>
      </c>
    </row>
    <row r="1748" spans="1:3" x14ac:dyDescent="0.15">
      <c r="A1748" s="48">
        <v>41712</v>
      </c>
      <c r="B1748" s="57" t="s">
        <v>239</v>
      </c>
      <c r="C1748" s="58">
        <v>100</v>
      </c>
    </row>
    <row r="1749" spans="1:3" x14ac:dyDescent="0.15">
      <c r="A1749" s="48">
        <v>41712</v>
      </c>
      <c r="B1749" s="57" t="s">
        <v>240</v>
      </c>
      <c r="C1749" s="58">
        <v>100</v>
      </c>
    </row>
    <row r="1750" spans="1:3" x14ac:dyDescent="0.15">
      <c r="A1750" s="48">
        <v>41712</v>
      </c>
      <c r="B1750" s="57" t="s">
        <v>241</v>
      </c>
      <c r="C1750" s="58">
        <v>100</v>
      </c>
    </row>
    <row r="1751" spans="1:3" x14ac:dyDescent="0.15">
      <c r="A1751" s="48">
        <v>41712</v>
      </c>
      <c r="B1751" s="57" t="s">
        <v>242</v>
      </c>
      <c r="C1751" s="58">
        <v>100</v>
      </c>
    </row>
    <row r="1752" spans="1:3" x14ac:dyDescent="0.15">
      <c r="A1752" s="48">
        <v>41712</v>
      </c>
      <c r="B1752" s="57" t="s">
        <v>243</v>
      </c>
      <c r="C1752" s="58">
        <v>100</v>
      </c>
    </row>
    <row r="1753" spans="1:3" x14ac:dyDescent="0.15">
      <c r="A1753" s="48">
        <v>41712</v>
      </c>
      <c r="B1753" s="57" t="s">
        <v>244</v>
      </c>
      <c r="C1753" s="58">
        <v>100</v>
      </c>
    </row>
    <row r="1754" spans="1:3" x14ac:dyDescent="0.15">
      <c r="A1754" s="48">
        <v>41712</v>
      </c>
      <c r="B1754" s="57" t="s">
        <v>245</v>
      </c>
      <c r="C1754" s="58">
        <v>100</v>
      </c>
    </row>
    <row r="1755" spans="1:3" x14ac:dyDescent="0.15">
      <c r="A1755" s="48">
        <v>41712</v>
      </c>
      <c r="B1755" s="57" t="s">
        <v>246</v>
      </c>
      <c r="C1755" s="58">
        <v>100</v>
      </c>
    </row>
    <row r="1756" spans="1:3" x14ac:dyDescent="0.15">
      <c r="A1756" s="48">
        <v>41712</v>
      </c>
      <c r="B1756" s="57" t="s">
        <v>247</v>
      </c>
      <c r="C1756" s="58">
        <v>100</v>
      </c>
    </row>
    <row r="1757" spans="1:3" x14ac:dyDescent="0.15">
      <c r="A1757" s="48">
        <v>41712</v>
      </c>
      <c r="B1757" s="57" t="s">
        <v>248</v>
      </c>
      <c r="C1757" s="58">
        <v>100</v>
      </c>
    </row>
    <row r="1758" spans="1:3" x14ac:dyDescent="0.15">
      <c r="A1758" s="48">
        <v>41713</v>
      </c>
      <c r="B1758" s="57" t="s">
        <v>225</v>
      </c>
      <c r="C1758" s="58">
        <v>100</v>
      </c>
    </row>
    <row r="1759" spans="1:3" x14ac:dyDescent="0.15">
      <c r="A1759" s="48">
        <v>41713</v>
      </c>
      <c r="B1759" s="57" t="s">
        <v>226</v>
      </c>
      <c r="C1759" s="58">
        <v>100</v>
      </c>
    </row>
    <row r="1760" spans="1:3" x14ac:dyDescent="0.15">
      <c r="A1760" s="48">
        <v>41713</v>
      </c>
      <c r="B1760" s="57" t="s">
        <v>227</v>
      </c>
      <c r="C1760" s="58">
        <v>100</v>
      </c>
    </row>
    <row r="1761" spans="1:3" x14ac:dyDescent="0.15">
      <c r="A1761" s="48">
        <v>41713</v>
      </c>
      <c r="B1761" s="57" t="s">
        <v>228</v>
      </c>
      <c r="C1761" s="58">
        <v>100</v>
      </c>
    </row>
    <row r="1762" spans="1:3" x14ac:dyDescent="0.15">
      <c r="A1762" s="48">
        <v>41713</v>
      </c>
      <c r="B1762" s="57" t="s">
        <v>229</v>
      </c>
      <c r="C1762" s="58">
        <v>100</v>
      </c>
    </row>
    <row r="1763" spans="1:3" x14ac:dyDescent="0.15">
      <c r="A1763" s="48">
        <v>41713</v>
      </c>
      <c r="B1763" s="57" t="s">
        <v>230</v>
      </c>
      <c r="C1763" s="58">
        <v>100</v>
      </c>
    </row>
    <row r="1764" spans="1:3" x14ac:dyDescent="0.15">
      <c r="A1764" s="48">
        <v>41713</v>
      </c>
      <c r="B1764" s="57" t="s">
        <v>231</v>
      </c>
      <c r="C1764" s="58">
        <v>100</v>
      </c>
    </row>
    <row r="1765" spans="1:3" x14ac:dyDescent="0.15">
      <c r="A1765" s="48">
        <v>41713</v>
      </c>
      <c r="B1765" s="57" t="s">
        <v>232</v>
      </c>
      <c r="C1765" s="58">
        <v>100</v>
      </c>
    </row>
    <row r="1766" spans="1:3" x14ac:dyDescent="0.15">
      <c r="A1766" s="48">
        <v>41713</v>
      </c>
      <c r="B1766" s="57" t="s">
        <v>233</v>
      </c>
      <c r="C1766" s="58">
        <v>100</v>
      </c>
    </row>
    <row r="1767" spans="1:3" x14ac:dyDescent="0.15">
      <c r="A1767" s="48">
        <v>41713</v>
      </c>
      <c r="B1767" s="57" t="s">
        <v>234</v>
      </c>
      <c r="C1767" s="58">
        <v>100</v>
      </c>
    </row>
    <row r="1768" spans="1:3" x14ac:dyDescent="0.15">
      <c r="A1768" s="48">
        <v>41713</v>
      </c>
      <c r="B1768" s="57" t="s">
        <v>235</v>
      </c>
      <c r="C1768" s="58">
        <v>100</v>
      </c>
    </row>
    <row r="1769" spans="1:3" x14ac:dyDescent="0.15">
      <c r="A1769" s="48">
        <v>41713</v>
      </c>
      <c r="B1769" s="57" t="s">
        <v>236</v>
      </c>
      <c r="C1769" s="58">
        <v>100</v>
      </c>
    </row>
    <row r="1770" spans="1:3" x14ac:dyDescent="0.15">
      <c r="A1770" s="48">
        <v>41713</v>
      </c>
      <c r="B1770" s="57" t="s">
        <v>237</v>
      </c>
      <c r="C1770" s="58">
        <v>100</v>
      </c>
    </row>
    <row r="1771" spans="1:3" x14ac:dyDescent="0.15">
      <c r="A1771" s="48">
        <v>41713</v>
      </c>
      <c r="B1771" s="57" t="s">
        <v>238</v>
      </c>
      <c r="C1771" s="58">
        <v>100</v>
      </c>
    </row>
    <row r="1772" spans="1:3" x14ac:dyDescent="0.15">
      <c r="A1772" s="48">
        <v>41713</v>
      </c>
      <c r="B1772" s="57" t="s">
        <v>239</v>
      </c>
      <c r="C1772" s="58">
        <v>100</v>
      </c>
    </row>
    <row r="1773" spans="1:3" x14ac:dyDescent="0.15">
      <c r="A1773" s="48">
        <v>41713</v>
      </c>
      <c r="B1773" s="57" t="s">
        <v>240</v>
      </c>
      <c r="C1773" s="58">
        <v>100</v>
      </c>
    </row>
    <row r="1774" spans="1:3" x14ac:dyDescent="0.15">
      <c r="A1774" s="48">
        <v>41713</v>
      </c>
      <c r="B1774" s="57" t="s">
        <v>241</v>
      </c>
      <c r="C1774" s="58">
        <v>100</v>
      </c>
    </row>
    <row r="1775" spans="1:3" x14ac:dyDescent="0.15">
      <c r="A1775" s="48">
        <v>41713</v>
      </c>
      <c r="B1775" s="57" t="s">
        <v>242</v>
      </c>
      <c r="C1775" s="58">
        <v>100</v>
      </c>
    </row>
    <row r="1776" spans="1:3" x14ac:dyDescent="0.15">
      <c r="A1776" s="48">
        <v>41713</v>
      </c>
      <c r="B1776" s="57" t="s">
        <v>243</v>
      </c>
      <c r="C1776" s="58">
        <v>100</v>
      </c>
    </row>
    <row r="1777" spans="1:3" x14ac:dyDescent="0.15">
      <c r="A1777" s="48">
        <v>41713</v>
      </c>
      <c r="B1777" s="57" t="s">
        <v>244</v>
      </c>
      <c r="C1777" s="58">
        <v>100</v>
      </c>
    </row>
    <row r="1778" spans="1:3" x14ac:dyDescent="0.15">
      <c r="A1778" s="48">
        <v>41713</v>
      </c>
      <c r="B1778" s="57" t="s">
        <v>245</v>
      </c>
      <c r="C1778" s="58">
        <v>100</v>
      </c>
    </row>
    <row r="1779" spans="1:3" x14ac:dyDescent="0.15">
      <c r="A1779" s="48">
        <v>41713</v>
      </c>
      <c r="B1779" s="57" t="s">
        <v>246</v>
      </c>
      <c r="C1779" s="58">
        <v>100</v>
      </c>
    </row>
    <row r="1780" spans="1:3" x14ac:dyDescent="0.15">
      <c r="A1780" s="48">
        <v>41713</v>
      </c>
      <c r="B1780" s="57" t="s">
        <v>247</v>
      </c>
      <c r="C1780" s="58">
        <v>100</v>
      </c>
    </row>
    <row r="1781" spans="1:3" x14ac:dyDescent="0.15">
      <c r="A1781" s="48">
        <v>41713</v>
      </c>
      <c r="B1781" s="57" t="s">
        <v>248</v>
      </c>
      <c r="C1781" s="58">
        <v>100</v>
      </c>
    </row>
    <row r="1782" spans="1:3" x14ac:dyDescent="0.15">
      <c r="A1782" s="48">
        <v>41714</v>
      </c>
      <c r="B1782" s="57" t="s">
        <v>225</v>
      </c>
      <c r="C1782" s="58">
        <v>100</v>
      </c>
    </row>
    <row r="1783" spans="1:3" x14ac:dyDescent="0.15">
      <c r="A1783" s="48">
        <v>41714</v>
      </c>
      <c r="B1783" s="57" t="s">
        <v>226</v>
      </c>
      <c r="C1783" s="58">
        <v>100</v>
      </c>
    </row>
    <row r="1784" spans="1:3" x14ac:dyDescent="0.15">
      <c r="A1784" s="48">
        <v>41714</v>
      </c>
      <c r="B1784" s="57" t="s">
        <v>227</v>
      </c>
      <c r="C1784" s="58">
        <v>100</v>
      </c>
    </row>
    <row r="1785" spans="1:3" x14ac:dyDescent="0.15">
      <c r="A1785" s="48">
        <v>41714</v>
      </c>
      <c r="B1785" s="57" t="s">
        <v>228</v>
      </c>
      <c r="C1785" s="58">
        <v>100</v>
      </c>
    </row>
    <row r="1786" spans="1:3" x14ac:dyDescent="0.15">
      <c r="A1786" s="48">
        <v>41714</v>
      </c>
      <c r="B1786" s="57" t="s">
        <v>229</v>
      </c>
      <c r="C1786" s="58">
        <v>100</v>
      </c>
    </row>
    <row r="1787" spans="1:3" x14ac:dyDescent="0.15">
      <c r="A1787" s="48">
        <v>41714</v>
      </c>
      <c r="B1787" s="57" t="s">
        <v>230</v>
      </c>
      <c r="C1787" s="58">
        <v>100</v>
      </c>
    </row>
    <row r="1788" spans="1:3" x14ac:dyDescent="0.15">
      <c r="A1788" s="48">
        <v>41714</v>
      </c>
      <c r="B1788" s="57" t="s">
        <v>231</v>
      </c>
      <c r="C1788" s="58">
        <v>100</v>
      </c>
    </row>
    <row r="1789" spans="1:3" x14ac:dyDescent="0.15">
      <c r="A1789" s="48">
        <v>41714</v>
      </c>
      <c r="B1789" s="57" t="s">
        <v>232</v>
      </c>
      <c r="C1789" s="58">
        <v>100</v>
      </c>
    </row>
    <row r="1790" spans="1:3" x14ac:dyDescent="0.15">
      <c r="A1790" s="48">
        <v>41714</v>
      </c>
      <c r="B1790" s="57" t="s">
        <v>233</v>
      </c>
      <c r="C1790" s="58">
        <v>100</v>
      </c>
    </row>
    <row r="1791" spans="1:3" x14ac:dyDescent="0.15">
      <c r="A1791" s="48">
        <v>41714</v>
      </c>
      <c r="B1791" s="57" t="s">
        <v>234</v>
      </c>
      <c r="C1791" s="58">
        <v>100</v>
      </c>
    </row>
    <row r="1792" spans="1:3" x14ac:dyDescent="0.15">
      <c r="A1792" s="48">
        <v>41714</v>
      </c>
      <c r="B1792" s="57" t="s">
        <v>235</v>
      </c>
      <c r="C1792" s="58">
        <v>100</v>
      </c>
    </row>
    <row r="1793" spans="1:3" x14ac:dyDescent="0.15">
      <c r="A1793" s="48">
        <v>41714</v>
      </c>
      <c r="B1793" s="57" t="s">
        <v>236</v>
      </c>
      <c r="C1793" s="58">
        <v>100</v>
      </c>
    </row>
    <row r="1794" spans="1:3" x14ac:dyDescent="0.15">
      <c r="A1794" s="48">
        <v>41714</v>
      </c>
      <c r="B1794" s="57" t="s">
        <v>237</v>
      </c>
      <c r="C1794" s="58">
        <v>100</v>
      </c>
    </row>
    <row r="1795" spans="1:3" x14ac:dyDescent="0.15">
      <c r="A1795" s="48">
        <v>41714</v>
      </c>
      <c r="B1795" s="57" t="s">
        <v>238</v>
      </c>
      <c r="C1795" s="58">
        <v>100</v>
      </c>
    </row>
    <row r="1796" spans="1:3" x14ac:dyDescent="0.15">
      <c r="A1796" s="48">
        <v>41714</v>
      </c>
      <c r="B1796" s="57" t="s">
        <v>239</v>
      </c>
      <c r="C1796" s="58">
        <v>100</v>
      </c>
    </row>
    <row r="1797" spans="1:3" x14ac:dyDescent="0.15">
      <c r="A1797" s="48">
        <v>41714</v>
      </c>
      <c r="B1797" s="57" t="s">
        <v>240</v>
      </c>
      <c r="C1797" s="58">
        <v>100</v>
      </c>
    </row>
    <row r="1798" spans="1:3" x14ac:dyDescent="0.15">
      <c r="A1798" s="48">
        <v>41714</v>
      </c>
      <c r="B1798" s="57" t="s">
        <v>241</v>
      </c>
      <c r="C1798" s="58">
        <v>100</v>
      </c>
    </row>
    <row r="1799" spans="1:3" x14ac:dyDescent="0.15">
      <c r="A1799" s="48">
        <v>41714</v>
      </c>
      <c r="B1799" s="57" t="s">
        <v>242</v>
      </c>
      <c r="C1799" s="58">
        <v>100</v>
      </c>
    </row>
    <row r="1800" spans="1:3" x14ac:dyDescent="0.15">
      <c r="A1800" s="48">
        <v>41714</v>
      </c>
      <c r="B1800" s="57" t="s">
        <v>243</v>
      </c>
      <c r="C1800" s="58">
        <v>100</v>
      </c>
    </row>
    <row r="1801" spans="1:3" x14ac:dyDescent="0.15">
      <c r="A1801" s="48">
        <v>41714</v>
      </c>
      <c r="B1801" s="57" t="s">
        <v>244</v>
      </c>
      <c r="C1801" s="58">
        <v>100</v>
      </c>
    </row>
    <row r="1802" spans="1:3" x14ac:dyDescent="0.15">
      <c r="A1802" s="48">
        <v>41714</v>
      </c>
      <c r="B1802" s="57" t="s">
        <v>245</v>
      </c>
      <c r="C1802" s="58">
        <v>100</v>
      </c>
    </row>
    <row r="1803" spans="1:3" x14ac:dyDescent="0.15">
      <c r="A1803" s="48">
        <v>41714</v>
      </c>
      <c r="B1803" s="57" t="s">
        <v>246</v>
      </c>
      <c r="C1803" s="58">
        <v>100</v>
      </c>
    </row>
    <row r="1804" spans="1:3" x14ac:dyDescent="0.15">
      <c r="A1804" s="48">
        <v>41714</v>
      </c>
      <c r="B1804" s="57" t="s">
        <v>247</v>
      </c>
      <c r="C1804" s="58">
        <v>100</v>
      </c>
    </row>
    <row r="1805" spans="1:3" x14ac:dyDescent="0.15">
      <c r="A1805" s="48">
        <v>41714</v>
      </c>
      <c r="B1805" s="57" t="s">
        <v>248</v>
      </c>
      <c r="C1805" s="58">
        <v>100</v>
      </c>
    </row>
    <row r="1806" spans="1:3" x14ac:dyDescent="0.15">
      <c r="A1806" s="48">
        <v>41715</v>
      </c>
      <c r="B1806" s="57" t="s">
        <v>225</v>
      </c>
      <c r="C1806" s="58">
        <v>100</v>
      </c>
    </row>
    <row r="1807" spans="1:3" x14ac:dyDescent="0.15">
      <c r="A1807" s="48">
        <v>41715</v>
      </c>
      <c r="B1807" s="57" t="s">
        <v>226</v>
      </c>
      <c r="C1807" s="58">
        <v>100</v>
      </c>
    </row>
    <row r="1808" spans="1:3" x14ac:dyDescent="0.15">
      <c r="A1808" s="48">
        <v>41715</v>
      </c>
      <c r="B1808" s="57" t="s">
        <v>227</v>
      </c>
      <c r="C1808" s="58">
        <v>100</v>
      </c>
    </row>
    <row r="1809" spans="1:3" x14ac:dyDescent="0.15">
      <c r="A1809" s="48">
        <v>41715</v>
      </c>
      <c r="B1809" s="57" t="s">
        <v>228</v>
      </c>
      <c r="C1809" s="58">
        <v>100</v>
      </c>
    </row>
    <row r="1810" spans="1:3" x14ac:dyDescent="0.15">
      <c r="A1810" s="48">
        <v>41715</v>
      </c>
      <c r="B1810" s="57" t="s">
        <v>229</v>
      </c>
      <c r="C1810" s="58">
        <v>100</v>
      </c>
    </row>
    <row r="1811" spans="1:3" x14ac:dyDescent="0.15">
      <c r="A1811" s="48">
        <v>41715</v>
      </c>
      <c r="B1811" s="57" t="s">
        <v>230</v>
      </c>
      <c r="C1811" s="58">
        <v>100</v>
      </c>
    </row>
    <row r="1812" spans="1:3" x14ac:dyDescent="0.15">
      <c r="A1812" s="48">
        <v>41715</v>
      </c>
      <c r="B1812" s="57" t="s">
        <v>231</v>
      </c>
      <c r="C1812" s="58">
        <v>100</v>
      </c>
    </row>
    <row r="1813" spans="1:3" x14ac:dyDescent="0.15">
      <c r="A1813" s="48">
        <v>41715</v>
      </c>
      <c r="B1813" s="57" t="s">
        <v>232</v>
      </c>
      <c r="C1813" s="58">
        <v>100</v>
      </c>
    </row>
    <row r="1814" spans="1:3" x14ac:dyDescent="0.15">
      <c r="A1814" s="48">
        <v>41715</v>
      </c>
      <c r="B1814" s="57" t="s">
        <v>233</v>
      </c>
      <c r="C1814" s="58">
        <v>100</v>
      </c>
    </row>
    <row r="1815" spans="1:3" x14ac:dyDescent="0.15">
      <c r="A1815" s="48">
        <v>41715</v>
      </c>
      <c r="B1815" s="57" t="s">
        <v>234</v>
      </c>
      <c r="C1815" s="58">
        <v>100</v>
      </c>
    </row>
    <row r="1816" spans="1:3" x14ac:dyDescent="0.15">
      <c r="A1816" s="48">
        <v>41715</v>
      </c>
      <c r="B1816" s="57" t="s">
        <v>235</v>
      </c>
      <c r="C1816" s="58">
        <v>100</v>
      </c>
    </row>
    <row r="1817" spans="1:3" x14ac:dyDescent="0.15">
      <c r="A1817" s="48">
        <v>41715</v>
      </c>
      <c r="B1817" s="57" t="s">
        <v>236</v>
      </c>
      <c r="C1817" s="58">
        <v>100</v>
      </c>
    </row>
    <row r="1818" spans="1:3" x14ac:dyDescent="0.15">
      <c r="A1818" s="48">
        <v>41715</v>
      </c>
      <c r="B1818" s="57" t="s">
        <v>237</v>
      </c>
      <c r="C1818" s="58">
        <v>100</v>
      </c>
    </row>
    <row r="1819" spans="1:3" x14ac:dyDescent="0.15">
      <c r="A1819" s="48">
        <v>41715</v>
      </c>
      <c r="B1819" s="57" t="s">
        <v>238</v>
      </c>
      <c r="C1819" s="58">
        <v>100</v>
      </c>
    </row>
    <row r="1820" spans="1:3" x14ac:dyDescent="0.15">
      <c r="A1820" s="48">
        <v>41715</v>
      </c>
      <c r="B1820" s="57" t="s">
        <v>239</v>
      </c>
      <c r="C1820" s="58">
        <v>100</v>
      </c>
    </row>
    <row r="1821" spans="1:3" x14ac:dyDescent="0.15">
      <c r="A1821" s="48">
        <v>41715</v>
      </c>
      <c r="B1821" s="57" t="s">
        <v>240</v>
      </c>
      <c r="C1821" s="58">
        <v>100</v>
      </c>
    </row>
    <row r="1822" spans="1:3" x14ac:dyDescent="0.15">
      <c r="A1822" s="48">
        <v>41715</v>
      </c>
      <c r="B1822" s="57" t="s">
        <v>241</v>
      </c>
      <c r="C1822" s="58">
        <v>100</v>
      </c>
    </row>
    <row r="1823" spans="1:3" x14ac:dyDescent="0.15">
      <c r="A1823" s="48">
        <v>41715</v>
      </c>
      <c r="B1823" s="57" t="s">
        <v>242</v>
      </c>
      <c r="C1823" s="58">
        <v>100</v>
      </c>
    </row>
    <row r="1824" spans="1:3" x14ac:dyDescent="0.15">
      <c r="A1824" s="48">
        <v>41715</v>
      </c>
      <c r="B1824" s="57" t="s">
        <v>243</v>
      </c>
      <c r="C1824" s="58">
        <v>100</v>
      </c>
    </row>
    <row r="1825" spans="1:3" x14ac:dyDescent="0.15">
      <c r="A1825" s="48">
        <v>41715</v>
      </c>
      <c r="B1825" s="57" t="s">
        <v>244</v>
      </c>
      <c r="C1825" s="58">
        <v>100</v>
      </c>
    </row>
    <row r="1826" spans="1:3" x14ac:dyDescent="0.15">
      <c r="A1826" s="48">
        <v>41715</v>
      </c>
      <c r="B1826" s="57" t="s">
        <v>245</v>
      </c>
      <c r="C1826" s="58">
        <v>100</v>
      </c>
    </row>
    <row r="1827" spans="1:3" x14ac:dyDescent="0.15">
      <c r="A1827" s="48">
        <v>41715</v>
      </c>
      <c r="B1827" s="57" t="s">
        <v>246</v>
      </c>
      <c r="C1827" s="58">
        <v>100</v>
      </c>
    </row>
    <row r="1828" spans="1:3" x14ac:dyDescent="0.15">
      <c r="A1828" s="48">
        <v>41715</v>
      </c>
      <c r="B1828" s="57" t="s">
        <v>247</v>
      </c>
      <c r="C1828" s="58">
        <v>100</v>
      </c>
    </row>
    <row r="1829" spans="1:3" x14ac:dyDescent="0.15">
      <c r="A1829" s="48">
        <v>41715</v>
      </c>
      <c r="B1829" s="57" t="s">
        <v>248</v>
      </c>
      <c r="C1829" s="58">
        <v>100</v>
      </c>
    </row>
    <row r="1830" spans="1:3" x14ac:dyDescent="0.15">
      <c r="A1830" s="48">
        <v>41716</v>
      </c>
      <c r="B1830" s="57" t="s">
        <v>225</v>
      </c>
      <c r="C1830" s="58">
        <v>100</v>
      </c>
    </row>
    <row r="1831" spans="1:3" x14ac:dyDescent="0.15">
      <c r="A1831" s="48">
        <v>41716</v>
      </c>
      <c r="B1831" s="57" t="s">
        <v>226</v>
      </c>
      <c r="C1831" s="58">
        <v>100</v>
      </c>
    </row>
    <row r="1832" spans="1:3" x14ac:dyDescent="0.15">
      <c r="A1832" s="48">
        <v>41716</v>
      </c>
      <c r="B1832" s="57" t="s">
        <v>227</v>
      </c>
      <c r="C1832" s="58">
        <v>100</v>
      </c>
    </row>
    <row r="1833" spans="1:3" x14ac:dyDescent="0.15">
      <c r="A1833" s="48">
        <v>41716</v>
      </c>
      <c r="B1833" s="57" t="s">
        <v>228</v>
      </c>
      <c r="C1833" s="58">
        <v>100</v>
      </c>
    </row>
    <row r="1834" spans="1:3" x14ac:dyDescent="0.15">
      <c r="A1834" s="48">
        <v>41716</v>
      </c>
      <c r="B1834" s="57" t="s">
        <v>229</v>
      </c>
      <c r="C1834" s="58">
        <v>100</v>
      </c>
    </row>
    <row r="1835" spans="1:3" x14ac:dyDescent="0.15">
      <c r="A1835" s="48">
        <v>41716</v>
      </c>
      <c r="B1835" s="57" t="s">
        <v>230</v>
      </c>
      <c r="C1835" s="58">
        <v>100</v>
      </c>
    </row>
    <row r="1836" spans="1:3" x14ac:dyDescent="0.15">
      <c r="A1836" s="48">
        <v>41716</v>
      </c>
      <c r="B1836" s="57" t="s">
        <v>231</v>
      </c>
      <c r="C1836" s="58">
        <v>100</v>
      </c>
    </row>
    <row r="1837" spans="1:3" x14ac:dyDescent="0.15">
      <c r="A1837" s="48">
        <v>41716</v>
      </c>
      <c r="B1837" s="57" t="s">
        <v>232</v>
      </c>
      <c r="C1837" s="58">
        <v>100</v>
      </c>
    </row>
    <row r="1838" spans="1:3" x14ac:dyDescent="0.15">
      <c r="A1838" s="48">
        <v>41716</v>
      </c>
      <c r="B1838" s="57" t="s">
        <v>233</v>
      </c>
      <c r="C1838" s="58">
        <v>100</v>
      </c>
    </row>
    <row r="1839" spans="1:3" x14ac:dyDescent="0.15">
      <c r="A1839" s="48">
        <v>41716</v>
      </c>
      <c r="B1839" s="57" t="s">
        <v>234</v>
      </c>
      <c r="C1839" s="58">
        <v>100</v>
      </c>
    </row>
    <row r="1840" spans="1:3" x14ac:dyDescent="0.15">
      <c r="A1840" s="48">
        <v>41716</v>
      </c>
      <c r="B1840" s="57" t="s">
        <v>235</v>
      </c>
      <c r="C1840" s="58">
        <v>100</v>
      </c>
    </row>
    <row r="1841" spans="1:3" x14ac:dyDescent="0.15">
      <c r="A1841" s="48">
        <v>41716</v>
      </c>
      <c r="B1841" s="57" t="s">
        <v>236</v>
      </c>
      <c r="C1841" s="58">
        <v>100</v>
      </c>
    </row>
    <row r="1842" spans="1:3" x14ac:dyDescent="0.15">
      <c r="A1842" s="48">
        <v>41716</v>
      </c>
      <c r="B1842" s="57" t="s">
        <v>237</v>
      </c>
      <c r="C1842" s="58">
        <v>100</v>
      </c>
    </row>
    <row r="1843" spans="1:3" x14ac:dyDescent="0.15">
      <c r="A1843" s="48">
        <v>41716</v>
      </c>
      <c r="B1843" s="57" t="s">
        <v>238</v>
      </c>
      <c r="C1843" s="58">
        <v>100</v>
      </c>
    </row>
    <row r="1844" spans="1:3" x14ac:dyDescent="0.15">
      <c r="A1844" s="48">
        <v>41716</v>
      </c>
      <c r="B1844" s="57" t="s">
        <v>239</v>
      </c>
      <c r="C1844" s="58">
        <v>100</v>
      </c>
    </row>
    <row r="1845" spans="1:3" x14ac:dyDescent="0.15">
      <c r="A1845" s="48">
        <v>41716</v>
      </c>
      <c r="B1845" s="57" t="s">
        <v>240</v>
      </c>
      <c r="C1845" s="58">
        <v>100</v>
      </c>
    </row>
    <row r="1846" spans="1:3" x14ac:dyDescent="0.15">
      <c r="A1846" s="48">
        <v>41716</v>
      </c>
      <c r="B1846" s="57" t="s">
        <v>241</v>
      </c>
      <c r="C1846" s="58">
        <v>100</v>
      </c>
    </row>
    <row r="1847" spans="1:3" x14ac:dyDescent="0.15">
      <c r="A1847" s="48">
        <v>41716</v>
      </c>
      <c r="B1847" s="57" t="s">
        <v>242</v>
      </c>
      <c r="C1847" s="58">
        <v>100</v>
      </c>
    </row>
    <row r="1848" spans="1:3" x14ac:dyDescent="0.15">
      <c r="A1848" s="48">
        <v>41716</v>
      </c>
      <c r="B1848" s="57" t="s">
        <v>243</v>
      </c>
      <c r="C1848" s="58">
        <v>100</v>
      </c>
    </row>
    <row r="1849" spans="1:3" x14ac:dyDescent="0.15">
      <c r="A1849" s="48">
        <v>41716</v>
      </c>
      <c r="B1849" s="57" t="s">
        <v>244</v>
      </c>
      <c r="C1849" s="58">
        <v>100</v>
      </c>
    </row>
    <row r="1850" spans="1:3" x14ac:dyDescent="0.15">
      <c r="A1850" s="48">
        <v>41716</v>
      </c>
      <c r="B1850" s="57" t="s">
        <v>245</v>
      </c>
      <c r="C1850" s="58">
        <v>100</v>
      </c>
    </row>
    <row r="1851" spans="1:3" x14ac:dyDescent="0.15">
      <c r="A1851" s="48">
        <v>41716</v>
      </c>
      <c r="B1851" s="57" t="s">
        <v>246</v>
      </c>
      <c r="C1851" s="58">
        <v>100</v>
      </c>
    </row>
    <row r="1852" spans="1:3" x14ac:dyDescent="0.15">
      <c r="A1852" s="48">
        <v>41716</v>
      </c>
      <c r="B1852" s="57" t="s">
        <v>247</v>
      </c>
      <c r="C1852" s="58">
        <v>100</v>
      </c>
    </row>
    <row r="1853" spans="1:3" x14ac:dyDescent="0.15">
      <c r="A1853" s="48">
        <v>41716</v>
      </c>
      <c r="B1853" s="57" t="s">
        <v>248</v>
      </c>
      <c r="C1853" s="58">
        <v>100</v>
      </c>
    </row>
    <row r="1854" spans="1:3" x14ac:dyDescent="0.15">
      <c r="A1854" s="48">
        <v>41717</v>
      </c>
      <c r="B1854" s="57" t="s">
        <v>225</v>
      </c>
      <c r="C1854" s="58">
        <v>100</v>
      </c>
    </row>
    <row r="1855" spans="1:3" x14ac:dyDescent="0.15">
      <c r="A1855" s="48">
        <v>41717</v>
      </c>
      <c r="B1855" s="57" t="s">
        <v>226</v>
      </c>
      <c r="C1855" s="58">
        <v>100</v>
      </c>
    </row>
    <row r="1856" spans="1:3" x14ac:dyDescent="0.15">
      <c r="A1856" s="48">
        <v>41717</v>
      </c>
      <c r="B1856" s="57" t="s">
        <v>227</v>
      </c>
      <c r="C1856" s="58">
        <v>100</v>
      </c>
    </row>
    <row r="1857" spans="1:3" x14ac:dyDescent="0.15">
      <c r="A1857" s="48">
        <v>41717</v>
      </c>
      <c r="B1857" s="57" t="s">
        <v>228</v>
      </c>
      <c r="C1857" s="58">
        <v>100</v>
      </c>
    </row>
    <row r="1858" spans="1:3" x14ac:dyDescent="0.15">
      <c r="A1858" s="48">
        <v>41717</v>
      </c>
      <c r="B1858" s="57" t="s">
        <v>229</v>
      </c>
      <c r="C1858" s="58">
        <v>100</v>
      </c>
    </row>
    <row r="1859" spans="1:3" x14ac:dyDescent="0.15">
      <c r="A1859" s="48">
        <v>41717</v>
      </c>
      <c r="B1859" s="57" t="s">
        <v>230</v>
      </c>
      <c r="C1859" s="58">
        <v>100</v>
      </c>
    </row>
    <row r="1860" spans="1:3" x14ac:dyDescent="0.15">
      <c r="A1860" s="48">
        <v>41717</v>
      </c>
      <c r="B1860" s="57" t="s">
        <v>231</v>
      </c>
      <c r="C1860" s="58">
        <v>100</v>
      </c>
    </row>
    <row r="1861" spans="1:3" x14ac:dyDescent="0.15">
      <c r="A1861" s="48">
        <v>41717</v>
      </c>
      <c r="B1861" s="57" t="s">
        <v>232</v>
      </c>
      <c r="C1861" s="58">
        <v>100</v>
      </c>
    </row>
    <row r="1862" spans="1:3" x14ac:dyDescent="0.15">
      <c r="A1862" s="48">
        <v>41717</v>
      </c>
      <c r="B1862" s="57" t="s">
        <v>233</v>
      </c>
      <c r="C1862" s="58">
        <v>100</v>
      </c>
    </row>
    <row r="1863" spans="1:3" x14ac:dyDescent="0.15">
      <c r="A1863" s="48">
        <v>41717</v>
      </c>
      <c r="B1863" s="57" t="s">
        <v>234</v>
      </c>
      <c r="C1863" s="58">
        <v>100</v>
      </c>
    </row>
    <row r="1864" spans="1:3" x14ac:dyDescent="0.15">
      <c r="A1864" s="48">
        <v>41717</v>
      </c>
      <c r="B1864" s="57" t="s">
        <v>235</v>
      </c>
      <c r="C1864" s="58">
        <v>100</v>
      </c>
    </row>
    <row r="1865" spans="1:3" x14ac:dyDescent="0.15">
      <c r="A1865" s="48">
        <v>41717</v>
      </c>
      <c r="B1865" s="57" t="s">
        <v>236</v>
      </c>
      <c r="C1865" s="58">
        <v>100</v>
      </c>
    </row>
    <row r="1866" spans="1:3" x14ac:dyDescent="0.15">
      <c r="A1866" s="48">
        <v>41717</v>
      </c>
      <c r="B1866" s="57" t="s">
        <v>237</v>
      </c>
      <c r="C1866" s="58">
        <v>100</v>
      </c>
    </row>
    <row r="1867" spans="1:3" x14ac:dyDescent="0.15">
      <c r="A1867" s="48">
        <v>41717</v>
      </c>
      <c r="B1867" s="57" t="s">
        <v>238</v>
      </c>
      <c r="C1867" s="58">
        <v>100</v>
      </c>
    </row>
    <row r="1868" spans="1:3" x14ac:dyDescent="0.15">
      <c r="A1868" s="48">
        <v>41717</v>
      </c>
      <c r="B1868" s="57" t="s">
        <v>239</v>
      </c>
      <c r="C1868" s="58">
        <v>100</v>
      </c>
    </row>
    <row r="1869" spans="1:3" x14ac:dyDescent="0.15">
      <c r="A1869" s="48">
        <v>41717</v>
      </c>
      <c r="B1869" s="57" t="s">
        <v>240</v>
      </c>
      <c r="C1869" s="58">
        <v>100</v>
      </c>
    </row>
    <row r="1870" spans="1:3" x14ac:dyDescent="0.15">
      <c r="A1870" s="48">
        <v>41717</v>
      </c>
      <c r="B1870" s="57" t="s">
        <v>241</v>
      </c>
      <c r="C1870" s="58">
        <v>100</v>
      </c>
    </row>
    <row r="1871" spans="1:3" x14ac:dyDescent="0.15">
      <c r="A1871" s="48">
        <v>41717</v>
      </c>
      <c r="B1871" s="57" t="s">
        <v>242</v>
      </c>
      <c r="C1871" s="58">
        <v>100</v>
      </c>
    </row>
    <row r="1872" spans="1:3" x14ac:dyDescent="0.15">
      <c r="A1872" s="48">
        <v>41717</v>
      </c>
      <c r="B1872" s="57" t="s">
        <v>243</v>
      </c>
      <c r="C1872" s="58">
        <v>100</v>
      </c>
    </row>
    <row r="1873" spans="1:3" x14ac:dyDescent="0.15">
      <c r="A1873" s="48">
        <v>41717</v>
      </c>
      <c r="B1873" s="57" t="s">
        <v>244</v>
      </c>
      <c r="C1873" s="58">
        <v>100</v>
      </c>
    </row>
    <row r="1874" spans="1:3" x14ac:dyDescent="0.15">
      <c r="A1874" s="48">
        <v>41717</v>
      </c>
      <c r="B1874" s="57" t="s">
        <v>245</v>
      </c>
      <c r="C1874" s="58">
        <v>100</v>
      </c>
    </row>
    <row r="1875" spans="1:3" x14ac:dyDescent="0.15">
      <c r="A1875" s="48">
        <v>41717</v>
      </c>
      <c r="B1875" s="57" t="s">
        <v>246</v>
      </c>
      <c r="C1875" s="58">
        <v>100</v>
      </c>
    </row>
    <row r="1876" spans="1:3" x14ac:dyDescent="0.15">
      <c r="A1876" s="48">
        <v>41717</v>
      </c>
      <c r="B1876" s="57" t="s">
        <v>247</v>
      </c>
      <c r="C1876" s="58">
        <v>100</v>
      </c>
    </row>
    <row r="1877" spans="1:3" x14ac:dyDescent="0.15">
      <c r="A1877" s="48">
        <v>41717</v>
      </c>
      <c r="B1877" s="57" t="s">
        <v>248</v>
      </c>
      <c r="C1877" s="58">
        <v>100</v>
      </c>
    </row>
    <row r="1878" spans="1:3" x14ac:dyDescent="0.15">
      <c r="A1878" s="48">
        <v>41718</v>
      </c>
      <c r="B1878" s="57" t="s">
        <v>225</v>
      </c>
      <c r="C1878" s="58">
        <v>100</v>
      </c>
    </row>
    <row r="1879" spans="1:3" x14ac:dyDescent="0.15">
      <c r="A1879" s="48">
        <v>41718</v>
      </c>
      <c r="B1879" s="57" t="s">
        <v>226</v>
      </c>
      <c r="C1879" s="58">
        <v>100</v>
      </c>
    </row>
    <row r="1880" spans="1:3" x14ac:dyDescent="0.15">
      <c r="A1880" s="48">
        <v>41718</v>
      </c>
      <c r="B1880" s="57" t="s">
        <v>227</v>
      </c>
      <c r="C1880" s="58">
        <v>100</v>
      </c>
    </row>
    <row r="1881" spans="1:3" x14ac:dyDescent="0.15">
      <c r="A1881" s="48">
        <v>41718</v>
      </c>
      <c r="B1881" s="57" t="s">
        <v>228</v>
      </c>
      <c r="C1881" s="58">
        <v>100</v>
      </c>
    </row>
    <row r="1882" spans="1:3" x14ac:dyDescent="0.15">
      <c r="A1882" s="48">
        <v>41718</v>
      </c>
      <c r="B1882" s="57" t="s">
        <v>229</v>
      </c>
      <c r="C1882" s="58">
        <v>100</v>
      </c>
    </row>
    <row r="1883" spans="1:3" x14ac:dyDescent="0.15">
      <c r="A1883" s="48">
        <v>41718</v>
      </c>
      <c r="B1883" s="57" t="s">
        <v>230</v>
      </c>
      <c r="C1883" s="58">
        <v>100</v>
      </c>
    </row>
    <row r="1884" spans="1:3" x14ac:dyDescent="0.15">
      <c r="A1884" s="48">
        <v>41718</v>
      </c>
      <c r="B1884" s="57" t="s">
        <v>231</v>
      </c>
      <c r="C1884" s="58">
        <v>100</v>
      </c>
    </row>
    <row r="1885" spans="1:3" x14ac:dyDescent="0.15">
      <c r="A1885" s="48">
        <v>41718</v>
      </c>
      <c r="B1885" s="57" t="s">
        <v>232</v>
      </c>
      <c r="C1885" s="58">
        <v>100</v>
      </c>
    </row>
    <row r="1886" spans="1:3" x14ac:dyDescent="0.15">
      <c r="A1886" s="48">
        <v>41718</v>
      </c>
      <c r="B1886" s="57" t="s">
        <v>233</v>
      </c>
      <c r="C1886" s="58">
        <v>100</v>
      </c>
    </row>
    <row r="1887" spans="1:3" x14ac:dyDescent="0.15">
      <c r="A1887" s="48">
        <v>41718</v>
      </c>
      <c r="B1887" s="57" t="s">
        <v>234</v>
      </c>
      <c r="C1887" s="58">
        <v>100</v>
      </c>
    </row>
    <row r="1888" spans="1:3" x14ac:dyDescent="0.15">
      <c r="A1888" s="48">
        <v>41718</v>
      </c>
      <c r="B1888" s="57" t="s">
        <v>235</v>
      </c>
      <c r="C1888" s="58">
        <v>100</v>
      </c>
    </row>
    <row r="1889" spans="1:3" x14ac:dyDescent="0.15">
      <c r="A1889" s="48">
        <v>41718</v>
      </c>
      <c r="B1889" s="57" t="s">
        <v>236</v>
      </c>
      <c r="C1889" s="58">
        <v>100</v>
      </c>
    </row>
    <row r="1890" spans="1:3" x14ac:dyDescent="0.15">
      <c r="A1890" s="48">
        <v>41718</v>
      </c>
      <c r="B1890" s="57" t="s">
        <v>237</v>
      </c>
      <c r="C1890" s="58">
        <v>100</v>
      </c>
    </row>
    <row r="1891" spans="1:3" x14ac:dyDescent="0.15">
      <c r="A1891" s="48">
        <v>41718</v>
      </c>
      <c r="B1891" s="57" t="s">
        <v>238</v>
      </c>
      <c r="C1891" s="58">
        <v>100</v>
      </c>
    </row>
    <row r="1892" spans="1:3" x14ac:dyDescent="0.15">
      <c r="A1892" s="48">
        <v>41718</v>
      </c>
      <c r="B1892" s="57" t="s">
        <v>239</v>
      </c>
      <c r="C1892" s="58">
        <v>100</v>
      </c>
    </row>
    <row r="1893" spans="1:3" x14ac:dyDescent="0.15">
      <c r="A1893" s="48">
        <v>41718</v>
      </c>
      <c r="B1893" s="57" t="s">
        <v>240</v>
      </c>
      <c r="C1893" s="58">
        <v>100</v>
      </c>
    </row>
    <row r="1894" spans="1:3" x14ac:dyDescent="0.15">
      <c r="A1894" s="48">
        <v>41718</v>
      </c>
      <c r="B1894" s="57" t="s">
        <v>241</v>
      </c>
      <c r="C1894" s="58">
        <v>100</v>
      </c>
    </row>
    <row r="1895" spans="1:3" x14ac:dyDescent="0.15">
      <c r="A1895" s="48">
        <v>41718</v>
      </c>
      <c r="B1895" s="57" t="s">
        <v>242</v>
      </c>
      <c r="C1895" s="58">
        <v>100</v>
      </c>
    </row>
    <row r="1896" spans="1:3" x14ac:dyDescent="0.15">
      <c r="A1896" s="48">
        <v>41718</v>
      </c>
      <c r="B1896" s="57" t="s">
        <v>243</v>
      </c>
      <c r="C1896" s="58">
        <v>100</v>
      </c>
    </row>
    <row r="1897" spans="1:3" x14ac:dyDescent="0.15">
      <c r="A1897" s="48">
        <v>41718</v>
      </c>
      <c r="B1897" s="57" t="s">
        <v>244</v>
      </c>
      <c r="C1897" s="58">
        <v>100</v>
      </c>
    </row>
    <row r="1898" spans="1:3" x14ac:dyDescent="0.15">
      <c r="A1898" s="48">
        <v>41718</v>
      </c>
      <c r="B1898" s="57" t="s">
        <v>245</v>
      </c>
      <c r="C1898" s="58">
        <v>100</v>
      </c>
    </row>
    <row r="1899" spans="1:3" x14ac:dyDescent="0.15">
      <c r="A1899" s="48">
        <v>41718</v>
      </c>
      <c r="B1899" s="57" t="s">
        <v>246</v>
      </c>
      <c r="C1899" s="58">
        <v>100</v>
      </c>
    </row>
    <row r="1900" spans="1:3" x14ac:dyDescent="0.15">
      <c r="A1900" s="48">
        <v>41718</v>
      </c>
      <c r="B1900" s="57" t="s">
        <v>247</v>
      </c>
      <c r="C1900" s="58">
        <v>100</v>
      </c>
    </row>
    <row r="1901" spans="1:3" x14ac:dyDescent="0.15">
      <c r="A1901" s="48">
        <v>41718</v>
      </c>
      <c r="B1901" s="57" t="s">
        <v>248</v>
      </c>
      <c r="C1901" s="58">
        <v>100</v>
      </c>
    </row>
    <row r="1902" spans="1:3" x14ac:dyDescent="0.15">
      <c r="A1902" s="48">
        <v>41719</v>
      </c>
      <c r="B1902" s="57" t="s">
        <v>225</v>
      </c>
      <c r="C1902" s="58">
        <v>100</v>
      </c>
    </row>
    <row r="1903" spans="1:3" x14ac:dyDescent="0.15">
      <c r="A1903" s="48">
        <v>41719</v>
      </c>
      <c r="B1903" s="57" t="s">
        <v>226</v>
      </c>
      <c r="C1903" s="58">
        <v>100</v>
      </c>
    </row>
    <row r="1904" spans="1:3" x14ac:dyDescent="0.15">
      <c r="A1904" s="48">
        <v>41719</v>
      </c>
      <c r="B1904" s="57" t="s">
        <v>227</v>
      </c>
      <c r="C1904" s="58">
        <v>100</v>
      </c>
    </row>
    <row r="1905" spans="1:3" x14ac:dyDescent="0.15">
      <c r="A1905" s="48">
        <v>41719</v>
      </c>
      <c r="B1905" s="57" t="s">
        <v>228</v>
      </c>
      <c r="C1905" s="58">
        <v>100</v>
      </c>
    </row>
    <row r="1906" spans="1:3" x14ac:dyDescent="0.15">
      <c r="A1906" s="48">
        <v>41719</v>
      </c>
      <c r="B1906" s="57" t="s">
        <v>229</v>
      </c>
      <c r="C1906" s="58">
        <v>100</v>
      </c>
    </row>
    <row r="1907" spans="1:3" x14ac:dyDescent="0.15">
      <c r="A1907" s="48">
        <v>41719</v>
      </c>
      <c r="B1907" s="57" t="s">
        <v>230</v>
      </c>
      <c r="C1907" s="58">
        <v>100</v>
      </c>
    </row>
    <row r="1908" spans="1:3" x14ac:dyDescent="0.15">
      <c r="A1908" s="48">
        <v>41719</v>
      </c>
      <c r="B1908" s="57" t="s">
        <v>231</v>
      </c>
      <c r="C1908" s="58">
        <v>100</v>
      </c>
    </row>
    <row r="1909" spans="1:3" x14ac:dyDescent="0.15">
      <c r="A1909" s="48">
        <v>41719</v>
      </c>
      <c r="B1909" s="57" t="s">
        <v>232</v>
      </c>
      <c r="C1909" s="58">
        <v>100</v>
      </c>
    </row>
    <row r="1910" spans="1:3" x14ac:dyDescent="0.15">
      <c r="A1910" s="48">
        <v>41719</v>
      </c>
      <c r="B1910" s="57" t="s">
        <v>233</v>
      </c>
      <c r="C1910" s="58">
        <v>100</v>
      </c>
    </row>
    <row r="1911" spans="1:3" x14ac:dyDescent="0.15">
      <c r="A1911" s="48">
        <v>41719</v>
      </c>
      <c r="B1911" s="57" t="s">
        <v>234</v>
      </c>
      <c r="C1911" s="58">
        <v>100</v>
      </c>
    </row>
    <row r="1912" spans="1:3" x14ac:dyDescent="0.15">
      <c r="A1912" s="48">
        <v>41719</v>
      </c>
      <c r="B1912" s="57" t="s">
        <v>235</v>
      </c>
      <c r="C1912" s="58">
        <v>100</v>
      </c>
    </row>
    <row r="1913" spans="1:3" x14ac:dyDescent="0.15">
      <c r="A1913" s="48">
        <v>41719</v>
      </c>
      <c r="B1913" s="57" t="s">
        <v>236</v>
      </c>
      <c r="C1913" s="58">
        <v>100</v>
      </c>
    </row>
    <row r="1914" spans="1:3" x14ac:dyDescent="0.15">
      <c r="A1914" s="48">
        <v>41719</v>
      </c>
      <c r="B1914" s="57" t="s">
        <v>237</v>
      </c>
      <c r="C1914" s="58">
        <v>100</v>
      </c>
    </row>
    <row r="1915" spans="1:3" x14ac:dyDescent="0.15">
      <c r="A1915" s="48">
        <v>41719</v>
      </c>
      <c r="B1915" s="57" t="s">
        <v>238</v>
      </c>
      <c r="C1915" s="58">
        <v>100</v>
      </c>
    </row>
    <row r="1916" spans="1:3" x14ac:dyDescent="0.15">
      <c r="A1916" s="48">
        <v>41719</v>
      </c>
      <c r="B1916" s="57" t="s">
        <v>239</v>
      </c>
      <c r="C1916" s="58">
        <v>100</v>
      </c>
    </row>
    <row r="1917" spans="1:3" x14ac:dyDescent="0.15">
      <c r="A1917" s="48">
        <v>41719</v>
      </c>
      <c r="B1917" s="57" t="s">
        <v>240</v>
      </c>
      <c r="C1917" s="58">
        <v>100</v>
      </c>
    </row>
    <row r="1918" spans="1:3" x14ac:dyDescent="0.15">
      <c r="A1918" s="48">
        <v>41719</v>
      </c>
      <c r="B1918" s="57" t="s">
        <v>241</v>
      </c>
      <c r="C1918" s="58">
        <v>100</v>
      </c>
    </row>
    <row r="1919" spans="1:3" x14ac:dyDescent="0.15">
      <c r="A1919" s="48">
        <v>41719</v>
      </c>
      <c r="B1919" s="57" t="s">
        <v>242</v>
      </c>
      <c r="C1919" s="58">
        <v>100</v>
      </c>
    </row>
    <row r="1920" spans="1:3" x14ac:dyDescent="0.15">
      <c r="A1920" s="48">
        <v>41719</v>
      </c>
      <c r="B1920" s="57" t="s">
        <v>243</v>
      </c>
      <c r="C1920" s="58">
        <v>100</v>
      </c>
    </row>
    <row r="1921" spans="1:3" x14ac:dyDescent="0.15">
      <c r="A1921" s="48">
        <v>41719</v>
      </c>
      <c r="B1921" s="57" t="s">
        <v>244</v>
      </c>
      <c r="C1921" s="58">
        <v>100</v>
      </c>
    </row>
    <row r="1922" spans="1:3" x14ac:dyDescent="0.15">
      <c r="A1922" s="48">
        <v>41719</v>
      </c>
      <c r="B1922" s="57" t="s">
        <v>245</v>
      </c>
      <c r="C1922" s="58">
        <v>100</v>
      </c>
    </row>
    <row r="1923" spans="1:3" x14ac:dyDescent="0.15">
      <c r="A1923" s="48">
        <v>41719</v>
      </c>
      <c r="B1923" s="57" t="s">
        <v>246</v>
      </c>
      <c r="C1923" s="58">
        <v>100</v>
      </c>
    </row>
    <row r="1924" spans="1:3" x14ac:dyDescent="0.15">
      <c r="A1924" s="48">
        <v>41719</v>
      </c>
      <c r="B1924" s="57" t="s">
        <v>247</v>
      </c>
      <c r="C1924" s="58">
        <v>100</v>
      </c>
    </row>
    <row r="1925" spans="1:3" x14ac:dyDescent="0.15">
      <c r="A1925" s="48">
        <v>41719</v>
      </c>
      <c r="B1925" s="57" t="s">
        <v>248</v>
      </c>
      <c r="C1925" s="58">
        <v>100</v>
      </c>
    </row>
    <row r="1926" spans="1:3" x14ac:dyDescent="0.15">
      <c r="A1926" s="48">
        <v>41720</v>
      </c>
      <c r="B1926" s="57" t="s">
        <v>225</v>
      </c>
      <c r="C1926" s="58">
        <v>100</v>
      </c>
    </row>
    <row r="1927" spans="1:3" x14ac:dyDescent="0.15">
      <c r="A1927" s="48">
        <v>41720</v>
      </c>
      <c r="B1927" s="57" t="s">
        <v>226</v>
      </c>
      <c r="C1927" s="58">
        <v>100</v>
      </c>
    </row>
    <row r="1928" spans="1:3" x14ac:dyDescent="0.15">
      <c r="A1928" s="48">
        <v>41720</v>
      </c>
      <c r="B1928" s="57" t="s">
        <v>227</v>
      </c>
      <c r="C1928" s="58">
        <v>100</v>
      </c>
    </row>
    <row r="1929" spans="1:3" x14ac:dyDescent="0.15">
      <c r="A1929" s="48">
        <v>41720</v>
      </c>
      <c r="B1929" s="57" t="s">
        <v>228</v>
      </c>
      <c r="C1929" s="58">
        <v>100</v>
      </c>
    </row>
    <row r="1930" spans="1:3" x14ac:dyDescent="0.15">
      <c r="A1930" s="48">
        <v>41720</v>
      </c>
      <c r="B1930" s="57" t="s">
        <v>229</v>
      </c>
      <c r="C1930" s="58">
        <v>100</v>
      </c>
    </row>
    <row r="1931" spans="1:3" x14ac:dyDescent="0.15">
      <c r="A1931" s="48">
        <v>41720</v>
      </c>
      <c r="B1931" s="57" t="s">
        <v>230</v>
      </c>
      <c r="C1931" s="58">
        <v>100</v>
      </c>
    </row>
    <row r="1932" spans="1:3" x14ac:dyDescent="0.15">
      <c r="A1932" s="48">
        <v>41720</v>
      </c>
      <c r="B1932" s="57" t="s">
        <v>231</v>
      </c>
      <c r="C1932" s="58">
        <v>100</v>
      </c>
    </row>
    <row r="1933" spans="1:3" x14ac:dyDescent="0.15">
      <c r="A1933" s="48">
        <v>41720</v>
      </c>
      <c r="B1933" s="57" t="s">
        <v>232</v>
      </c>
      <c r="C1933" s="58">
        <v>100</v>
      </c>
    </row>
    <row r="1934" spans="1:3" x14ac:dyDescent="0.15">
      <c r="A1934" s="48">
        <v>41720</v>
      </c>
      <c r="B1934" s="57" t="s">
        <v>233</v>
      </c>
      <c r="C1934" s="58">
        <v>100</v>
      </c>
    </row>
    <row r="1935" spans="1:3" x14ac:dyDescent="0.15">
      <c r="A1935" s="48">
        <v>41720</v>
      </c>
      <c r="B1935" s="57" t="s">
        <v>234</v>
      </c>
      <c r="C1935" s="58">
        <v>100</v>
      </c>
    </row>
    <row r="1936" spans="1:3" x14ac:dyDescent="0.15">
      <c r="A1936" s="48">
        <v>41720</v>
      </c>
      <c r="B1936" s="57" t="s">
        <v>235</v>
      </c>
      <c r="C1936" s="58">
        <v>100</v>
      </c>
    </row>
    <row r="1937" spans="1:3" x14ac:dyDescent="0.15">
      <c r="A1937" s="48">
        <v>41720</v>
      </c>
      <c r="B1937" s="57" t="s">
        <v>236</v>
      </c>
      <c r="C1937" s="58">
        <v>100</v>
      </c>
    </row>
    <row r="1938" spans="1:3" x14ac:dyDescent="0.15">
      <c r="A1938" s="48">
        <v>41720</v>
      </c>
      <c r="B1938" s="57" t="s">
        <v>237</v>
      </c>
      <c r="C1938" s="58">
        <v>100</v>
      </c>
    </row>
    <row r="1939" spans="1:3" x14ac:dyDescent="0.15">
      <c r="A1939" s="48">
        <v>41720</v>
      </c>
      <c r="B1939" s="57" t="s">
        <v>238</v>
      </c>
      <c r="C1939" s="58">
        <v>100</v>
      </c>
    </row>
    <row r="1940" spans="1:3" x14ac:dyDescent="0.15">
      <c r="A1940" s="48">
        <v>41720</v>
      </c>
      <c r="B1940" s="57" t="s">
        <v>239</v>
      </c>
      <c r="C1940" s="58">
        <v>100</v>
      </c>
    </row>
    <row r="1941" spans="1:3" x14ac:dyDescent="0.15">
      <c r="A1941" s="48">
        <v>41720</v>
      </c>
      <c r="B1941" s="57" t="s">
        <v>240</v>
      </c>
      <c r="C1941" s="58">
        <v>100</v>
      </c>
    </row>
    <row r="1942" spans="1:3" x14ac:dyDescent="0.15">
      <c r="A1942" s="48">
        <v>41720</v>
      </c>
      <c r="B1942" s="57" t="s">
        <v>241</v>
      </c>
      <c r="C1942" s="58">
        <v>100</v>
      </c>
    </row>
    <row r="1943" spans="1:3" x14ac:dyDescent="0.15">
      <c r="A1943" s="48">
        <v>41720</v>
      </c>
      <c r="B1943" s="57" t="s">
        <v>242</v>
      </c>
      <c r="C1943" s="58">
        <v>100</v>
      </c>
    </row>
    <row r="1944" spans="1:3" x14ac:dyDescent="0.15">
      <c r="A1944" s="48">
        <v>41720</v>
      </c>
      <c r="B1944" s="57" t="s">
        <v>243</v>
      </c>
      <c r="C1944" s="58">
        <v>100</v>
      </c>
    </row>
    <row r="1945" spans="1:3" x14ac:dyDescent="0.15">
      <c r="A1945" s="48">
        <v>41720</v>
      </c>
      <c r="B1945" s="57" t="s">
        <v>244</v>
      </c>
      <c r="C1945" s="58">
        <v>100</v>
      </c>
    </row>
    <row r="1946" spans="1:3" x14ac:dyDescent="0.15">
      <c r="A1946" s="48">
        <v>41720</v>
      </c>
      <c r="B1946" s="57" t="s">
        <v>245</v>
      </c>
      <c r="C1946" s="58">
        <v>100</v>
      </c>
    </row>
    <row r="1947" spans="1:3" x14ac:dyDescent="0.15">
      <c r="A1947" s="48">
        <v>41720</v>
      </c>
      <c r="B1947" s="57" t="s">
        <v>246</v>
      </c>
      <c r="C1947" s="58">
        <v>100</v>
      </c>
    </row>
    <row r="1948" spans="1:3" x14ac:dyDescent="0.15">
      <c r="A1948" s="48">
        <v>41720</v>
      </c>
      <c r="B1948" s="57" t="s">
        <v>247</v>
      </c>
      <c r="C1948" s="58">
        <v>100</v>
      </c>
    </row>
    <row r="1949" spans="1:3" x14ac:dyDescent="0.15">
      <c r="A1949" s="48">
        <v>41720</v>
      </c>
      <c r="B1949" s="57" t="s">
        <v>248</v>
      </c>
      <c r="C1949" s="58">
        <v>100</v>
      </c>
    </row>
    <row r="1950" spans="1:3" x14ac:dyDescent="0.15">
      <c r="A1950" s="48">
        <v>41721</v>
      </c>
      <c r="B1950" s="57" t="s">
        <v>225</v>
      </c>
      <c r="C1950" s="58">
        <v>100</v>
      </c>
    </row>
    <row r="1951" spans="1:3" x14ac:dyDescent="0.15">
      <c r="A1951" s="48">
        <v>41721</v>
      </c>
      <c r="B1951" s="57" t="s">
        <v>226</v>
      </c>
      <c r="C1951" s="58">
        <v>100</v>
      </c>
    </row>
    <row r="1952" spans="1:3" x14ac:dyDescent="0.15">
      <c r="A1952" s="48">
        <v>41721</v>
      </c>
      <c r="B1952" s="57" t="s">
        <v>227</v>
      </c>
      <c r="C1952" s="58">
        <v>100</v>
      </c>
    </row>
    <row r="1953" spans="1:3" x14ac:dyDescent="0.15">
      <c r="A1953" s="48">
        <v>41721</v>
      </c>
      <c r="B1953" s="57" t="s">
        <v>228</v>
      </c>
      <c r="C1953" s="58">
        <v>100</v>
      </c>
    </row>
    <row r="1954" spans="1:3" x14ac:dyDescent="0.15">
      <c r="A1954" s="48">
        <v>41721</v>
      </c>
      <c r="B1954" s="57" t="s">
        <v>229</v>
      </c>
      <c r="C1954" s="58">
        <v>100</v>
      </c>
    </row>
    <row r="1955" spans="1:3" x14ac:dyDescent="0.15">
      <c r="A1955" s="48">
        <v>41721</v>
      </c>
      <c r="B1955" s="57" t="s">
        <v>230</v>
      </c>
      <c r="C1955" s="58">
        <v>100</v>
      </c>
    </row>
    <row r="1956" spans="1:3" x14ac:dyDescent="0.15">
      <c r="A1956" s="48">
        <v>41721</v>
      </c>
      <c r="B1956" s="57" t="s">
        <v>231</v>
      </c>
      <c r="C1956" s="58">
        <v>100</v>
      </c>
    </row>
    <row r="1957" spans="1:3" x14ac:dyDescent="0.15">
      <c r="A1957" s="48">
        <v>41721</v>
      </c>
      <c r="B1957" s="57" t="s">
        <v>232</v>
      </c>
      <c r="C1957" s="58">
        <v>100</v>
      </c>
    </row>
    <row r="1958" spans="1:3" x14ac:dyDescent="0.15">
      <c r="A1958" s="48">
        <v>41721</v>
      </c>
      <c r="B1958" s="57" t="s">
        <v>233</v>
      </c>
      <c r="C1958" s="58">
        <v>100</v>
      </c>
    </row>
    <row r="1959" spans="1:3" x14ac:dyDescent="0.15">
      <c r="A1959" s="48">
        <v>41721</v>
      </c>
      <c r="B1959" s="57" t="s">
        <v>234</v>
      </c>
      <c r="C1959" s="58">
        <v>100</v>
      </c>
    </row>
    <row r="1960" spans="1:3" x14ac:dyDescent="0.15">
      <c r="A1960" s="48">
        <v>41721</v>
      </c>
      <c r="B1960" s="57" t="s">
        <v>235</v>
      </c>
      <c r="C1960" s="58">
        <v>100</v>
      </c>
    </row>
    <row r="1961" spans="1:3" x14ac:dyDescent="0.15">
      <c r="A1961" s="48">
        <v>41721</v>
      </c>
      <c r="B1961" s="57" t="s">
        <v>236</v>
      </c>
      <c r="C1961" s="58">
        <v>100</v>
      </c>
    </row>
    <row r="1962" spans="1:3" x14ac:dyDescent="0.15">
      <c r="A1962" s="48">
        <v>41721</v>
      </c>
      <c r="B1962" s="57" t="s">
        <v>237</v>
      </c>
      <c r="C1962" s="58">
        <v>100</v>
      </c>
    </row>
    <row r="1963" spans="1:3" x14ac:dyDescent="0.15">
      <c r="A1963" s="48">
        <v>41721</v>
      </c>
      <c r="B1963" s="57" t="s">
        <v>238</v>
      </c>
      <c r="C1963" s="58">
        <v>100</v>
      </c>
    </row>
    <row r="1964" spans="1:3" x14ac:dyDescent="0.15">
      <c r="A1964" s="48">
        <v>41721</v>
      </c>
      <c r="B1964" s="57" t="s">
        <v>239</v>
      </c>
      <c r="C1964" s="58">
        <v>100</v>
      </c>
    </row>
    <row r="1965" spans="1:3" x14ac:dyDescent="0.15">
      <c r="A1965" s="48">
        <v>41721</v>
      </c>
      <c r="B1965" s="57" t="s">
        <v>240</v>
      </c>
      <c r="C1965" s="58">
        <v>100</v>
      </c>
    </row>
    <row r="1966" spans="1:3" x14ac:dyDescent="0.15">
      <c r="A1966" s="48">
        <v>41721</v>
      </c>
      <c r="B1966" s="57" t="s">
        <v>241</v>
      </c>
      <c r="C1966" s="58">
        <v>100</v>
      </c>
    </row>
    <row r="1967" spans="1:3" x14ac:dyDescent="0.15">
      <c r="A1967" s="48">
        <v>41721</v>
      </c>
      <c r="B1967" s="57" t="s">
        <v>242</v>
      </c>
      <c r="C1967" s="58">
        <v>100</v>
      </c>
    </row>
    <row r="1968" spans="1:3" x14ac:dyDescent="0.15">
      <c r="A1968" s="48">
        <v>41721</v>
      </c>
      <c r="B1968" s="57" t="s">
        <v>243</v>
      </c>
      <c r="C1968" s="58">
        <v>100</v>
      </c>
    </row>
    <row r="1969" spans="1:3" x14ac:dyDescent="0.15">
      <c r="A1969" s="48">
        <v>41721</v>
      </c>
      <c r="B1969" s="57" t="s">
        <v>244</v>
      </c>
      <c r="C1969" s="58">
        <v>100</v>
      </c>
    </row>
    <row r="1970" spans="1:3" x14ac:dyDescent="0.15">
      <c r="A1970" s="48">
        <v>41721</v>
      </c>
      <c r="B1970" s="57" t="s">
        <v>245</v>
      </c>
      <c r="C1970" s="58">
        <v>100</v>
      </c>
    </row>
    <row r="1971" spans="1:3" x14ac:dyDescent="0.15">
      <c r="A1971" s="48">
        <v>41721</v>
      </c>
      <c r="B1971" s="57" t="s">
        <v>246</v>
      </c>
      <c r="C1971" s="58">
        <v>100</v>
      </c>
    </row>
    <row r="1972" spans="1:3" x14ac:dyDescent="0.15">
      <c r="A1972" s="48">
        <v>41721</v>
      </c>
      <c r="B1972" s="57" t="s">
        <v>247</v>
      </c>
      <c r="C1972" s="58">
        <v>100</v>
      </c>
    </row>
    <row r="1973" spans="1:3" x14ac:dyDescent="0.15">
      <c r="A1973" s="48">
        <v>41721</v>
      </c>
      <c r="B1973" s="57" t="s">
        <v>248</v>
      </c>
      <c r="C1973" s="58">
        <v>100</v>
      </c>
    </row>
    <row r="1974" spans="1:3" x14ac:dyDescent="0.15">
      <c r="A1974" s="48">
        <v>41722</v>
      </c>
      <c r="B1974" s="57" t="s">
        <v>225</v>
      </c>
      <c r="C1974" s="58">
        <v>100</v>
      </c>
    </row>
    <row r="1975" spans="1:3" x14ac:dyDescent="0.15">
      <c r="A1975" s="48">
        <v>41722</v>
      </c>
      <c r="B1975" s="57" t="s">
        <v>226</v>
      </c>
      <c r="C1975" s="58">
        <v>100</v>
      </c>
    </row>
    <row r="1976" spans="1:3" x14ac:dyDescent="0.15">
      <c r="A1976" s="48">
        <v>41722</v>
      </c>
      <c r="B1976" s="57" t="s">
        <v>227</v>
      </c>
      <c r="C1976" s="58">
        <v>100</v>
      </c>
    </row>
    <row r="1977" spans="1:3" x14ac:dyDescent="0.15">
      <c r="A1977" s="48">
        <v>41722</v>
      </c>
      <c r="B1977" s="57" t="s">
        <v>228</v>
      </c>
      <c r="C1977" s="58">
        <v>100</v>
      </c>
    </row>
    <row r="1978" spans="1:3" x14ac:dyDescent="0.15">
      <c r="A1978" s="48">
        <v>41722</v>
      </c>
      <c r="B1978" s="57" t="s">
        <v>229</v>
      </c>
      <c r="C1978" s="58">
        <v>100</v>
      </c>
    </row>
    <row r="1979" spans="1:3" x14ac:dyDescent="0.15">
      <c r="A1979" s="48">
        <v>41722</v>
      </c>
      <c r="B1979" s="57" t="s">
        <v>230</v>
      </c>
      <c r="C1979" s="58">
        <v>100</v>
      </c>
    </row>
    <row r="1980" spans="1:3" x14ac:dyDescent="0.15">
      <c r="A1980" s="48">
        <v>41722</v>
      </c>
      <c r="B1980" s="57" t="s">
        <v>231</v>
      </c>
      <c r="C1980" s="58">
        <v>100</v>
      </c>
    </row>
    <row r="1981" spans="1:3" x14ac:dyDescent="0.15">
      <c r="A1981" s="48">
        <v>41722</v>
      </c>
      <c r="B1981" s="57" t="s">
        <v>232</v>
      </c>
      <c r="C1981" s="58">
        <v>100</v>
      </c>
    </row>
    <row r="1982" spans="1:3" x14ac:dyDescent="0.15">
      <c r="A1982" s="48">
        <v>41722</v>
      </c>
      <c r="B1982" s="57" t="s">
        <v>233</v>
      </c>
      <c r="C1982" s="58">
        <v>100</v>
      </c>
    </row>
    <row r="1983" spans="1:3" x14ac:dyDescent="0.15">
      <c r="A1983" s="48">
        <v>41722</v>
      </c>
      <c r="B1983" s="57" t="s">
        <v>234</v>
      </c>
      <c r="C1983" s="58">
        <v>100</v>
      </c>
    </row>
    <row r="1984" spans="1:3" x14ac:dyDescent="0.15">
      <c r="A1984" s="48">
        <v>41722</v>
      </c>
      <c r="B1984" s="57" t="s">
        <v>235</v>
      </c>
      <c r="C1984" s="58">
        <v>100</v>
      </c>
    </row>
    <row r="1985" spans="1:3" x14ac:dyDescent="0.15">
      <c r="A1985" s="48">
        <v>41722</v>
      </c>
      <c r="B1985" s="57" t="s">
        <v>236</v>
      </c>
      <c r="C1985" s="58">
        <v>100</v>
      </c>
    </row>
    <row r="1986" spans="1:3" x14ac:dyDescent="0.15">
      <c r="A1986" s="48">
        <v>41722</v>
      </c>
      <c r="B1986" s="57" t="s">
        <v>237</v>
      </c>
      <c r="C1986" s="58">
        <v>100</v>
      </c>
    </row>
    <row r="1987" spans="1:3" x14ac:dyDescent="0.15">
      <c r="A1987" s="48">
        <v>41722</v>
      </c>
      <c r="B1987" s="57" t="s">
        <v>238</v>
      </c>
      <c r="C1987" s="58">
        <v>100</v>
      </c>
    </row>
    <row r="1988" spans="1:3" x14ac:dyDescent="0.15">
      <c r="A1988" s="48">
        <v>41722</v>
      </c>
      <c r="B1988" s="57" t="s">
        <v>239</v>
      </c>
      <c r="C1988" s="58">
        <v>100</v>
      </c>
    </row>
    <row r="1989" spans="1:3" x14ac:dyDescent="0.15">
      <c r="A1989" s="48">
        <v>41722</v>
      </c>
      <c r="B1989" s="57" t="s">
        <v>240</v>
      </c>
      <c r="C1989" s="58">
        <v>100</v>
      </c>
    </row>
    <row r="1990" spans="1:3" x14ac:dyDescent="0.15">
      <c r="A1990" s="48">
        <v>41722</v>
      </c>
      <c r="B1990" s="57" t="s">
        <v>241</v>
      </c>
      <c r="C1990" s="58">
        <v>100</v>
      </c>
    </row>
    <row r="1991" spans="1:3" x14ac:dyDescent="0.15">
      <c r="A1991" s="48">
        <v>41722</v>
      </c>
      <c r="B1991" s="57" t="s">
        <v>242</v>
      </c>
      <c r="C1991" s="58">
        <v>100</v>
      </c>
    </row>
    <row r="1992" spans="1:3" x14ac:dyDescent="0.15">
      <c r="A1992" s="48">
        <v>41722</v>
      </c>
      <c r="B1992" s="57" t="s">
        <v>243</v>
      </c>
      <c r="C1992" s="58">
        <v>100</v>
      </c>
    </row>
    <row r="1993" spans="1:3" x14ac:dyDescent="0.15">
      <c r="A1993" s="48">
        <v>41722</v>
      </c>
      <c r="B1993" s="57" t="s">
        <v>244</v>
      </c>
      <c r="C1993" s="58">
        <v>100</v>
      </c>
    </row>
    <row r="1994" spans="1:3" x14ac:dyDescent="0.15">
      <c r="A1994" s="48">
        <v>41722</v>
      </c>
      <c r="B1994" s="57" t="s">
        <v>245</v>
      </c>
      <c r="C1994" s="58">
        <v>100</v>
      </c>
    </row>
    <row r="1995" spans="1:3" x14ac:dyDescent="0.15">
      <c r="A1995" s="48">
        <v>41722</v>
      </c>
      <c r="B1995" s="57" t="s">
        <v>246</v>
      </c>
      <c r="C1995" s="58">
        <v>100</v>
      </c>
    </row>
    <row r="1996" spans="1:3" x14ac:dyDescent="0.15">
      <c r="A1996" s="48">
        <v>41722</v>
      </c>
      <c r="B1996" s="57" t="s">
        <v>247</v>
      </c>
      <c r="C1996" s="58">
        <v>100</v>
      </c>
    </row>
    <row r="1997" spans="1:3" x14ac:dyDescent="0.15">
      <c r="A1997" s="48">
        <v>41722</v>
      </c>
      <c r="B1997" s="57" t="s">
        <v>248</v>
      </c>
      <c r="C1997" s="58">
        <v>100</v>
      </c>
    </row>
    <row r="1998" spans="1:3" x14ac:dyDescent="0.15">
      <c r="A1998" s="48">
        <v>41723</v>
      </c>
      <c r="B1998" s="57" t="s">
        <v>225</v>
      </c>
      <c r="C1998" s="58">
        <v>100</v>
      </c>
    </row>
    <row r="1999" spans="1:3" x14ac:dyDescent="0.15">
      <c r="A1999" s="48">
        <v>41723</v>
      </c>
      <c r="B1999" s="57" t="s">
        <v>226</v>
      </c>
      <c r="C1999" s="58">
        <v>100</v>
      </c>
    </row>
    <row r="2000" spans="1:3" x14ac:dyDescent="0.15">
      <c r="A2000" s="48">
        <v>41723</v>
      </c>
      <c r="B2000" s="57" t="s">
        <v>227</v>
      </c>
      <c r="C2000" s="58">
        <v>100</v>
      </c>
    </row>
    <row r="2001" spans="1:3" x14ac:dyDescent="0.15">
      <c r="A2001" s="48">
        <v>41723</v>
      </c>
      <c r="B2001" s="57" t="s">
        <v>228</v>
      </c>
      <c r="C2001" s="58">
        <v>100</v>
      </c>
    </row>
    <row r="2002" spans="1:3" x14ac:dyDescent="0.15">
      <c r="A2002" s="48">
        <v>41723</v>
      </c>
      <c r="B2002" s="57" t="s">
        <v>229</v>
      </c>
      <c r="C2002" s="58">
        <v>100</v>
      </c>
    </row>
    <row r="2003" spans="1:3" x14ac:dyDescent="0.15">
      <c r="A2003" s="48">
        <v>41723</v>
      </c>
      <c r="B2003" s="57" t="s">
        <v>230</v>
      </c>
      <c r="C2003" s="58">
        <v>100</v>
      </c>
    </row>
    <row r="2004" spans="1:3" x14ac:dyDescent="0.15">
      <c r="A2004" s="48">
        <v>41723</v>
      </c>
      <c r="B2004" s="57" t="s">
        <v>231</v>
      </c>
      <c r="C2004" s="58">
        <v>100</v>
      </c>
    </row>
    <row r="2005" spans="1:3" x14ac:dyDescent="0.15">
      <c r="A2005" s="48">
        <v>41723</v>
      </c>
      <c r="B2005" s="57" t="s">
        <v>232</v>
      </c>
      <c r="C2005" s="58">
        <v>100</v>
      </c>
    </row>
    <row r="2006" spans="1:3" x14ac:dyDescent="0.15">
      <c r="A2006" s="48">
        <v>41723</v>
      </c>
      <c r="B2006" s="57" t="s">
        <v>233</v>
      </c>
      <c r="C2006" s="58">
        <v>100</v>
      </c>
    </row>
    <row r="2007" spans="1:3" x14ac:dyDescent="0.15">
      <c r="A2007" s="48">
        <v>41723</v>
      </c>
      <c r="B2007" s="57" t="s">
        <v>234</v>
      </c>
      <c r="C2007" s="58">
        <v>100</v>
      </c>
    </row>
    <row r="2008" spans="1:3" x14ac:dyDescent="0.15">
      <c r="A2008" s="48">
        <v>41723</v>
      </c>
      <c r="B2008" s="57" t="s">
        <v>235</v>
      </c>
      <c r="C2008" s="58">
        <v>100</v>
      </c>
    </row>
    <row r="2009" spans="1:3" x14ac:dyDescent="0.15">
      <c r="A2009" s="48">
        <v>41723</v>
      </c>
      <c r="B2009" s="57" t="s">
        <v>236</v>
      </c>
      <c r="C2009" s="58">
        <v>100</v>
      </c>
    </row>
    <row r="2010" spans="1:3" x14ac:dyDescent="0.15">
      <c r="A2010" s="48">
        <v>41723</v>
      </c>
      <c r="B2010" s="57" t="s">
        <v>237</v>
      </c>
      <c r="C2010" s="58">
        <v>100</v>
      </c>
    </row>
    <row r="2011" spans="1:3" x14ac:dyDescent="0.15">
      <c r="A2011" s="48">
        <v>41723</v>
      </c>
      <c r="B2011" s="57" t="s">
        <v>238</v>
      </c>
      <c r="C2011" s="58">
        <v>100</v>
      </c>
    </row>
    <row r="2012" spans="1:3" x14ac:dyDescent="0.15">
      <c r="A2012" s="48">
        <v>41723</v>
      </c>
      <c r="B2012" s="57" t="s">
        <v>239</v>
      </c>
      <c r="C2012" s="58">
        <v>100</v>
      </c>
    </row>
    <row r="2013" spans="1:3" x14ac:dyDescent="0.15">
      <c r="A2013" s="48">
        <v>41723</v>
      </c>
      <c r="B2013" s="57" t="s">
        <v>240</v>
      </c>
      <c r="C2013" s="58">
        <v>100</v>
      </c>
    </row>
    <row r="2014" spans="1:3" x14ac:dyDescent="0.15">
      <c r="A2014" s="48">
        <v>41723</v>
      </c>
      <c r="B2014" s="57" t="s">
        <v>241</v>
      </c>
      <c r="C2014" s="58">
        <v>100</v>
      </c>
    </row>
    <row r="2015" spans="1:3" x14ac:dyDescent="0.15">
      <c r="A2015" s="48">
        <v>41723</v>
      </c>
      <c r="B2015" s="57" t="s">
        <v>242</v>
      </c>
      <c r="C2015" s="58">
        <v>100</v>
      </c>
    </row>
    <row r="2016" spans="1:3" x14ac:dyDescent="0.15">
      <c r="A2016" s="48">
        <v>41723</v>
      </c>
      <c r="B2016" s="57" t="s">
        <v>243</v>
      </c>
      <c r="C2016" s="58">
        <v>100</v>
      </c>
    </row>
    <row r="2017" spans="1:3" x14ac:dyDescent="0.15">
      <c r="A2017" s="48">
        <v>41723</v>
      </c>
      <c r="B2017" s="57" t="s">
        <v>244</v>
      </c>
      <c r="C2017" s="58">
        <v>100</v>
      </c>
    </row>
    <row r="2018" spans="1:3" x14ac:dyDescent="0.15">
      <c r="A2018" s="48">
        <v>41723</v>
      </c>
      <c r="B2018" s="57" t="s">
        <v>245</v>
      </c>
      <c r="C2018" s="58">
        <v>100</v>
      </c>
    </row>
    <row r="2019" spans="1:3" x14ac:dyDescent="0.15">
      <c r="A2019" s="48">
        <v>41723</v>
      </c>
      <c r="B2019" s="57" t="s">
        <v>246</v>
      </c>
      <c r="C2019" s="58">
        <v>100</v>
      </c>
    </row>
    <row r="2020" spans="1:3" x14ac:dyDescent="0.15">
      <c r="A2020" s="48">
        <v>41723</v>
      </c>
      <c r="B2020" s="57" t="s">
        <v>247</v>
      </c>
      <c r="C2020" s="58">
        <v>100</v>
      </c>
    </row>
    <row r="2021" spans="1:3" x14ac:dyDescent="0.15">
      <c r="A2021" s="48">
        <v>41723</v>
      </c>
      <c r="B2021" s="57" t="s">
        <v>248</v>
      </c>
      <c r="C2021" s="58">
        <v>100</v>
      </c>
    </row>
    <row r="2022" spans="1:3" x14ac:dyDescent="0.15">
      <c r="A2022" s="48">
        <v>41724</v>
      </c>
      <c r="B2022" s="57" t="s">
        <v>225</v>
      </c>
      <c r="C2022" s="58">
        <v>100</v>
      </c>
    </row>
    <row r="2023" spans="1:3" x14ac:dyDescent="0.15">
      <c r="A2023" s="48">
        <v>41724</v>
      </c>
      <c r="B2023" s="57" t="s">
        <v>226</v>
      </c>
      <c r="C2023" s="58">
        <v>100</v>
      </c>
    </row>
    <row r="2024" spans="1:3" x14ac:dyDescent="0.15">
      <c r="A2024" s="48">
        <v>41724</v>
      </c>
      <c r="B2024" s="57" t="s">
        <v>227</v>
      </c>
      <c r="C2024" s="58">
        <v>100</v>
      </c>
    </row>
    <row r="2025" spans="1:3" x14ac:dyDescent="0.15">
      <c r="A2025" s="48">
        <v>41724</v>
      </c>
      <c r="B2025" s="57" t="s">
        <v>228</v>
      </c>
      <c r="C2025" s="58">
        <v>100</v>
      </c>
    </row>
    <row r="2026" spans="1:3" x14ac:dyDescent="0.15">
      <c r="A2026" s="48">
        <v>41724</v>
      </c>
      <c r="B2026" s="57" t="s">
        <v>229</v>
      </c>
      <c r="C2026" s="58">
        <v>100</v>
      </c>
    </row>
    <row r="2027" spans="1:3" x14ac:dyDescent="0.15">
      <c r="A2027" s="48">
        <v>41724</v>
      </c>
      <c r="B2027" s="57" t="s">
        <v>230</v>
      </c>
      <c r="C2027" s="58">
        <v>100</v>
      </c>
    </row>
    <row r="2028" spans="1:3" x14ac:dyDescent="0.15">
      <c r="A2028" s="48">
        <v>41724</v>
      </c>
      <c r="B2028" s="57" t="s">
        <v>231</v>
      </c>
      <c r="C2028" s="58">
        <v>100</v>
      </c>
    </row>
    <row r="2029" spans="1:3" x14ac:dyDescent="0.15">
      <c r="A2029" s="48">
        <v>41724</v>
      </c>
      <c r="B2029" s="57" t="s">
        <v>232</v>
      </c>
      <c r="C2029" s="58">
        <v>100</v>
      </c>
    </row>
    <row r="2030" spans="1:3" x14ac:dyDescent="0.15">
      <c r="A2030" s="48">
        <v>41724</v>
      </c>
      <c r="B2030" s="57" t="s">
        <v>233</v>
      </c>
      <c r="C2030" s="58">
        <v>100</v>
      </c>
    </row>
    <row r="2031" spans="1:3" x14ac:dyDescent="0.15">
      <c r="A2031" s="48">
        <v>41724</v>
      </c>
      <c r="B2031" s="57" t="s">
        <v>234</v>
      </c>
      <c r="C2031" s="58">
        <v>100</v>
      </c>
    </row>
    <row r="2032" spans="1:3" x14ac:dyDescent="0.15">
      <c r="A2032" s="48">
        <v>41724</v>
      </c>
      <c r="B2032" s="57" t="s">
        <v>235</v>
      </c>
      <c r="C2032" s="58">
        <v>100</v>
      </c>
    </row>
    <row r="2033" spans="1:3" x14ac:dyDescent="0.15">
      <c r="A2033" s="48">
        <v>41724</v>
      </c>
      <c r="B2033" s="57" t="s">
        <v>236</v>
      </c>
      <c r="C2033" s="58">
        <v>100</v>
      </c>
    </row>
    <row r="2034" spans="1:3" x14ac:dyDescent="0.15">
      <c r="A2034" s="48">
        <v>41724</v>
      </c>
      <c r="B2034" s="57" t="s">
        <v>237</v>
      </c>
      <c r="C2034" s="58">
        <v>100</v>
      </c>
    </row>
    <row r="2035" spans="1:3" x14ac:dyDescent="0.15">
      <c r="A2035" s="48">
        <v>41724</v>
      </c>
      <c r="B2035" s="57" t="s">
        <v>238</v>
      </c>
      <c r="C2035" s="58">
        <v>100</v>
      </c>
    </row>
    <row r="2036" spans="1:3" x14ac:dyDescent="0.15">
      <c r="A2036" s="48">
        <v>41724</v>
      </c>
      <c r="B2036" s="57" t="s">
        <v>239</v>
      </c>
      <c r="C2036" s="58">
        <v>100</v>
      </c>
    </row>
    <row r="2037" spans="1:3" x14ac:dyDescent="0.15">
      <c r="A2037" s="48">
        <v>41724</v>
      </c>
      <c r="B2037" s="57" t="s">
        <v>240</v>
      </c>
      <c r="C2037" s="58">
        <v>100</v>
      </c>
    </row>
    <row r="2038" spans="1:3" x14ac:dyDescent="0.15">
      <c r="A2038" s="48">
        <v>41724</v>
      </c>
      <c r="B2038" s="57" t="s">
        <v>241</v>
      </c>
      <c r="C2038" s="58">
        <v>100</v>
      </c>
    </row>
    <row r="2039" spans="1:3" x14ac:dyDescent="0.15">
      <c r="A2039" s="48">
        <v>41724</v>
      </c>
      <c r="B2039" s="57" t="s">
        <v>242</v>
      </c>
      <c r="C2039" s="58">
        <v>100</v>
      </c>
    </row>
    <row r="2040" spans="1:3" x14ac:dyDescent="0.15">
      <c r="A2040" s="48">
        <v>41724</v>
      </c>
      <c r="B2040" s="57" t="s">
        <v>243</v>
      </c>
      <c r="C2040" s="58">
        <v>100</v>
      </c>
    </row>
    <row r="2041" spans="1:3" x14ac:dyDescent="0.15">
      <c r="A2041" s="48">
        <v>41724</v>
      </c>
      <c r="B2041" s="57" t="s">
        <v>244</v>
      </c>
      <c r="C2041" s="58">
        <v>100</v>
      </c>
    </row>
    <row r="2042" spans="1:3" x14ac:dyDescent="0.15">
      <c r="A2042" s="48">
        <v>41724</v>
      </c>
      <c r="B2042" s="57" t="s">
        <v>245</v>
      </c>
      <c r="C2042" s="58">
        <v>100</v>
      </c>
    </row>
    <row r="2043" spans="1:3" x14ac:dyDescent="0.15">
      <c r="A2043" s="48">
        <v>41724</v>
      </c>
      <c r="B2043" s="57" t="s">
        <v>246</v>
      </c>
      <c r="C2043" s="58">
        <v>100</v>
      </c>
    </row>
    <row r="2044" spans="1:3" x14ac:dyDescent="0.15">
      <c r="A2044" s="48">
        <v>41724</v>
      </c>
      <c r="B2044" s="57" t="s">
        <v>247</v>
      </c>
      <c r="C2044" s="58">
        <v>100</v>
      </c>
    </row>
    <row r="2045" spans="1:3" x14ac:dyDescent="0.15">
      <c r="A2045" s="48">
        <v>41724</v>
      </c>
      <c r="B2045" s="57" t="s">
        <v>248</v>
      </c>
      <c r="C2045" s="58">
        <v>100</v>
      </c>
    </row>
    <row r="2046" spans="1:3" x14ac:dyDescent="0.15">
      <c r="A2046" s="48">
        <v>41725</v>
      </c>
      <c r="B2046" s="57" t="s">
        <v>225</v>
      </c>
      <c r="C2046" s="58">
        <v>100</v>
      </c>
    </row>
    <row r="2047" spans="1:3" x14ac:dyDescent="0.15">
      <c r="A2047" s="48">
        <v>41725</v>
      </c>
      <c r="B2047" s="57" t="s">
        <v>226</v>
      </c>
      <c r="C2047" s="58">
        <v>100</v>
      </c>
    </row>
    <row r="2048" spans="1:3" x14ac:dyDescent="0.15">
      <c r="A2048" s="48">
        <v>41725</v>
      </c>
      <c r="B2048" s="57" t="s">
        <v>227</v>
      </c>
      <c r="C2048" s="58">
        <v>100</v>
      </c>
    </row>
    <row r="2049" spans="1:3" x14ac:dyDescent="0.15">
      <c r="A2049" s="48">
        <v>41725</v>
      </c>
      <c r="B2049" s="57" t="s">
        <v>228</v>
      </c>
      <c r="C2049" s="58">
        <v>100</v>
      </c>
    </row>
    <row r="2050" spans="1:3" x14ac:dyDescent="0.15">
      <c r="A2050" s="48">
        <v>41725</v>
      </c>
      <c r="B2050" s="57" t="s">
        <v>229</v>
      </c>
      <c r="C2050" s="58">
        <v>100</v>
      </c>
    </row>
    <row r="2051" spans="1:3" x14ac:dyDescent="0.15">
      <c r="A2051" s="48">
        <v>41725</v>
      </c>
      <c r="B2051" s="57" t="s">
        <v>230</v>
      </c>
      <c r="C2051" s="58">
        <v>100</v>
      </c>
    </row>
    <row r="2052" spans="1:3" x14ac:dyDescent="0.15">
      <c r="A2052" s="48">
        <v>41725</v>
      </c>
      <c r="B2052" s="57" t="s">
        <v>231</v>
      </c>
      <c r="C2052" s="58">
        <v>100</v>
      </c>
    </row>
    <row r="2053" spans="1:3" x14ac:dyDescent="0.15">
      <c r="A2053" s="48">
        <v>41725</v>
      </c>
      <c r="B2053" s="57" t="s">
        <v>232</v>
      </c>
      <c r="C2053" s="58">
        <v>100</v>
      </c>
    </row>
    <row r="2054" spans="1:3" x14ac:dyDescent="0.15">
      <c r="A2054" s="48">
        <v>41725</v>
      </c>
      <c r="B2054" s="57" t="s">
        <v>233</v>
      </c>
      <c r="C2054" s="58">
        <v>100</v>
      </c>
    </row>
    <row r="2055" spans="1:3" x14ac:dyDescent="0.15">
      <c r="A2055" s="48">
        <v>41725</v>
      </c>
      <c r="B2055" s="57" t="s">
        <v>234</v>
      </c>
      <c r="C2055" s="58">
        <v>100</v>
      </c>
    </row>
    <row r="2056" spans="1:3" x14ac:dyDescent="0.15">
      <c r="A2056" s="48">
        <v>41725</v>
      </c>
      <c r="B2056" s="57" t="s">
        <v>235</v>
      </c>
      <c r="C2056" s="58">
        <v>100</v>
      </c>
    </row>
    <row r="2057" spans="1:3" x14ac:dyDescent="0.15">
      <c r="A2057" s="48">
        <v>41725</v>
      </c>
      <c r="B2057" s="57" t="s">
        <v>236</v>
      </c>
      <c r="C2057" s="58">
        <v>100</v>
      </c>
    </row>
    <row r="2058" spans="1:3" x14ac:dyDescent="0.15">
      <c r="A2058" s="48">
        <v>41725</v>
      </c>
      <c r="B2058" s="57" t="s">
        <v>237</v>
      </c>
      <c r="C2058" s="58">
        <v>100</v>
      </c>
    </row>
    <row r="2059" spans="1:3" x14ac:dyDescent="0.15">
      <c r="A2059" s="48">
        <v>41725</v>
      </c>
      <c r="B2059" s="57" t="s">
        <v>238</v>
      </c>
      <c r="C2059" s="58">
        <v>100</v>
      </c>
    </row>
    <row r="2060" spans="1:3" x14ac:dyDescent="0.15">
      <c r="A2060" s="48">
        <v>41725</v>
      </c>
      <c r="B2060" s="57" t="s">
        <v>239</v>
      </c>
      <c r="C2060" s="58">
        <v>100</v>
      </c>
    </row>
    <row r="2061" spans="1:3" x14ac:dyDescent="0.15">
      <c r="A2061" s="48">
        <v>41725</v>
      </c>
      <c r="B2061" s="57" t="s">
        <v>240</v>
      </c>
      <c r="C2061" s="58">
        <v>100</v>
      </c>
    </row>
    <row r="2062" spans="1:3" x14ac:dyDescent="0.15">
      <c r="A2062" s="48">
        <v>41725</v>
      </c>
      <c r="B2062" s="57" t="s">
        <v>241</v>
      </c>
      <c r="C2062" s="58">
        <v>100</v>
      </c>
    </row>
    <row r="2063" spans="1:3" x14ac:dyDescent="0.15">
      <c r="A2063" s="48">
        <v>41725</v>
      </c>
      <c r="B2063" s="57" t="s">
        <v>242</v>
      </c>
      <c r="C2063" s="58">
        <v>100</v>
      </c>
    </row>
    <row r="2064" spans="1:3" x14ac:dyDescent="0.15">
      <c r="A2064" s="48">
        <v>41725</v>
      </c>
      <c r="B2064" s="57" t="s">
        <v>243</v>
      </c>
      <c r="C2064" s="58">
        <v>100</v>
      </c>
    </row>
    <row r="2065" spans="1:3" x14ac:dyDescent="0.15">
      <c r="A2065" s="48">
        <v>41725</v>
      </c>
      <c r="B2065" s="57" t="s">
        <v>244</v>
      </c>
      <c r="C2065" s="58">
        <v>100</v>
      </c>
    </row>
    <row r="2066" spans="1:3" x14ac:dyDescent="0.15">
      <c r="A2066" s="48">
        <v>41725</v>
      </c>
      <c r="B2066" s="57" t="s">
        <v>245</v>
      </c>
      <c r="C2066" s="58">
        <v>100</v>
      </c>
    </row>
    <row r="2067" spans="1:3" x14ac:dyDescent="0.15">
      <c r="A2067" s="48">
        <v>41725</v>
      </c>
      <c r="B2067" s="57" t="s">
        <v>246</v>
      </c>
      <c r="C2067" s="58">
        <v>100</v>
      </c>
    </row>
    <row r="2068" spans="1:3" x14ac:dyDescent="0.15">
      <c r="A2068" s="48">
        <v>41725</v>
      </c>
      <c r="B2068" s="57" t="s">
        <v>247</v>
      </c>
      <c r="C2068" s="58">
        <v>100</v>
      </c>
    </row>
    <row r="2069" spans="1:3" x14ac:dyDescent="0.15">
      <c r="A2069" s="48">
        <v>41725</v>
      </c>
      <c r="B2069" s="57" t="s">
        <v>248</v>
      </c>
      <c r="C2069" s="58">
        <v>100</v>
      </c>
    </row>
    <row r="2070" spans="1:3" x14ac:dyDescent="0.15">
      <c r="A2070" s="48">
        <v>41726</v>
      </c>
      <c r="B2070" s="57" t="s">
        <v>225</v>
      </c>
      <c r="C2070" s="58">
        <v>100</v>
      </c>
    </row>
    <row r="2071" spans="1:3" x14ac:dyDescent="0.15">
      <c r="A2071" s="48">
        <v>41726</v>
      </c>
      <c r="B2071" s="57" t="s">
        <v>226</v>
      </c>
      <c r="C2071" s="58">
        <v>100</v>
      </c>
    </row>
    <row r="2072" spans="1:3" x14ac:dyDescent="0.15">
      <c r="A2072" s="48">
        <v>41726</v>
      </c>
      <c r="B2072" s="57" t="s">
        <v>227</v>
      </c>
      <c r="C2072" s="58">
        <v>100</v>
      </c>
    </row>
    <row r="2073" spans="1:3" x14ac:dyDescent="0.15">
      <c r="A2073" s="48">
        <v>41726</v>
      </c>
      <c r="B2073" s="57" t="s">
        <v>228</v>
      </c>
      <c r="C2073" s="58">
        <v>100</v>
      </c>
    </row>
    <row r="2074" spans="1:3" x14ac:dyDescent="0.15">
      <c r="A2074" s="48">
        <v>41726</v>
      </c>
      <c r="B2074" s="57" t="s">
        <v>229</v>
      </c>
      <c r="C2074" s="58">
        <v>100</v>
      </c>
    </row>
    <row r="2075" spans="1:3" x14ac:dyDescent="0.15">
      <c r="A2075" s="48">
        <v>41726</v>
      </c>
      <c r="B2075" s="57" t="s">
        <v>230</v>
      </c>
      <c r="C2075" s="58">
        <v>100</v>
      </c>
    </row>
    <row r="2076" spans="1:3" x14ac:dyDescent="0.15">
      <c r="A2076" s="48">
        <v>41726</v>
      </c>
      <c r="B2076" s="57" t="s">
        <v>231</v>
      </c>
      <c r="C2076" s="58">
        <v>100</v>
      </c>
    </row>
    <row r="2077" spans="1:3" x14ac:dyDescent="0.15">
      <c r="A2077" s="48">
        <v>41726</v>
      </c>
      <c r="B2077" s="57" t="s">
        <v>232</v>
      </c>
      <c r="C2077" s="58">
        <v>100</v>
      </c>
    </row>
    <row r="2078" spans="1:3" x14ac:dyDescent="0.15">
      <c r="A2078" s="48">
        <v>41726</v>
      </c>
      <c r="B2078" s="57" t="s">
        <v>233</v>
      </c>
      <c r="C2078" s="58">
        <v>100</v>
      </c>
    </row>
    <row r="2079" spans="1:3" x14ac:dyDescent="0.15">
      <c r="A2079" s="48">
        <v>41726</v>
      </c>
      <c r="B2079" s="57" t="s">
        <v>234</v>
      </c>
      <c r="C2079" s="58">
        <v>100</v>
      </c>
    </row>
    <row r="2080" spans="1:3" x14ac:dyDescent="0.15">
      <c r="A2080" s="48">
        <v>41726</v>
      </c>
      <c r="B2080" s="57" t="s">
        <v>235</v>
      </c>
      <c r="C2080" s="58">
        <v>100</v>
      </c>
    </row>
    <row r="2081" spans="1:3" x14ac:dyDescent="0.15">
      <c r="A2081" s="48">
        <v>41726</v>
      </c>
      <c r="B2081" s="57" t="s">
        <v>236</v>
      </c>
      <c r="C2081" s="58">
        <v>100</v>
      </c>
    </row>
    <row r="2082" spans="1:3" x14ac:dyDescent="0.15">
      <c r="A2082" s="48">
        <v>41726</v>
      </c>
      <c r="B2082" s="57" t="s">
        <v>237</v>
      </c>
      <c r="C2082" s="58">
        <v>100</v>
      </c>
    </row>
    <row r="2083" spans="1:3" x14ac:dyDescent="0.15">
      <c r="A2083" s="48">
        <v>41726</v>
      </c>
      <c r="B2083" s="57" t="s">
        <v>238</v>
      </c>
      <c r="C2083" s="58">
        <v>100</v>
      </c>
    </row>
    <row r="2084" spans="1:3" x14ac:dyDescent="0.15">
      <c r="A2084" s="48">
        <v>41726</v>
      </c>
      <c r="B2084" s="57" t="s">
        <v>239</v>
      </c>
      <c r="C2084" s="58">
        <v>100</v>
      </c>
    </row>
    <row r="2085" spans="1:3" x14ac:dyDescent="0.15">
      <c r="A2085" s="48">
        <v>41726</v>
      </c>
      <c r="B2085" s="57" t="s">
        <v>240</v>
      </c>
      <c r="C2085" s="58">
        <v>100</v>
      </c>
    </row>
    <row r="2086" spans="1:3" x14ac:dyDescent="0.15">
      <c r="A2086" s="48">
        <v>41726</v>
      </c>
      <c r="B2086" s="57" t="s">
        <v>241</v>
      </c>
      <c r="C2086" s="58">
        <v>100</v>
      </c>
    </row>
    <row r="2087" spans="1:3" x14ac:dyDescent="0.15">
      <c r="A2087" s="48">
        <v>41726</v>
      </c>
      <c r="B2087" s="57" t="s">
        <v>242</v>
      </c>
      <c r="C2087" s="58">
        <v>100</v>
      </c>
    </row>
    <row r="2088" spans="1:3" x14ac:dyDescent="0.15">
      <c r="A2088" s="48">
        <v>41726</v>
      </c>
      <c r="B2088" s="57" t="s">
        <v>243</v>
      </c>
      <c r="C2088" s="58">
        <v>100</v>
      </c>
    </row>
    <row r="2089" spans="1:3" x14ac:dyDescent="0.15">
      <c r="A2089" s="48">
        <v>41726</v>
      </c>
      <c r="B2089" s="57" t="s">
        <v>244</v>
      </c>
      <c r="C2089" s="58">
        <v>100</v>
      </c>
    </row>
    <row r="2090" spans="1:3" x14ac:dyDescent="0.15">
      <c r="A2090" s="48">
        <v>41726</v>
      </c>
      <c r="B2090" s="57" t="s">
        <v>245</v>
      </c>
      <c r="C2090" s="58">
        <v>100</v>
      </c>
    </row>
    <row r="2091" spans="1:3" x14ac:dyDescent="0.15">
      <c r="A2091" s="48">
        <v>41726</v>
      </c>
      <c r="B2091" s="57" t="s">
        <v>246</v>
      </c>
      <c r="C2091" s="58">
        <v>100</v>
      </c>
    </row>
    <row r="2092" spans="1:3" x14ac:dyDescent="0.15">
      <c r="A2092" s="48">
        <v>41726</v>
      </c>
      <c r="B2092" s="57" t="s">
        <v>247</v>
      </c>
      <c r="C2092" s="58">
        <v>100</v>
      </c>
    </row>
    <row r="2093" spans="1:3" x14ac:dyDescent="0.15">
      <c r="A2093" s="48">
        <v>41726</v>
      </c>
      <c r="B2093" s="57" t="s">
        <v>248</v>
      </c>
      <c r="C2093" s="58">
        <v>100</v>
      </c>
    </row>
    <row r="2094" spans="1:3" x14ac:dyDescent="0.15">
      <c r="A2094" s="48">
        <v>41727</v>
      </c>
      <c r="B2094" s="57" t="s">
        <v>225</v>
      </c>
      <c r="C2094" s="58">
        <v>100</v>
      </c>
    </row>
    <row r="2095" spans="1:3" x14ac:dyDescent="0.15">
      <c r="A2095" s="48">
        <v>41727</v>
      </c>
      <c r="B2095" s="57" t="s">
        <v>226</v>
      </c>
      <c r="C2095" s="58">
        <v>100</v>
      </c>
    </row>
    <row r="2096" spans="1:3" x14ac:dyDescent="0.15">
      <c r="A2096" s="48">
        <v>41727</v>
      </c>
      <c r="B2096" s="57" t="s">
        <v>227</v>
      </c>
      <c r="C2096" s="58">
        <v>100</v>
      </c>
    </row>
    <row r="2097" spans="1:3" x14ac:dyDescent="0.15">
      <c r="A2097" s="48">
        <v>41727</v>
      </c>
      <c r="B2097" s="57" t="s">
        <v>228</v>
      </c>
      <c r="C2097" s="58">
        <v>100</v>
      </c>
    </row>
    <row r="2098" spans="1:3" x14ac:dyDescent="0.15">
      <c r="A2098" s="48">
        <v>41727</v>
      </c>
      <c r="B2098" s="57" t="s">
        <v>229</v>
      </c>
      <c r="C2098" s="58">
        <v>100</v>
      </c>
    </row>
    <row r="2099" spans="1:3" x14ac:dyDescent="0.15">
      <c r="A2099" s="48">
        <v>41727</v>
      </c>
      <c r="B2099" s="57" t="s">
        <v>230</v>
      </c>
      <c r="C2099" s="58">
        <v>100</v>
      </c>
    </row>
    <row r="2100" spans="1:3" x14ac:dyDescent="0.15">
      <c r="A2100" s="48">
        <v>41727</v>
      </c>
      <c r="B2100" s="57" t="s">
        <v>231</v>
      </c>
      <c r="C2100" s="58">
        <v>100</v>
      </c>
    </row>
    <row r="2101" spans="1:3" x14ac:dyDescent="0.15">
      <c r="A2101" s="48">
        <v>41727</v>
      </c>
      <c r="B2101" s="57" t="s">
        <v>232</v>
      </c>
      <c r="C2101" s="58">
        <v>100</v>
      </c>
    </row>
    <row r="2102" spans="1:3" x14ac:dyDescent="0.15">
      <c r="A2102" s="48">
        <v>41727</v>
      </c>
      <c r="B2102" s="57" t="s">
        <v>233</v>
      </c>
      <c r="C2102" s="58">
        <v>100</v>
      </c>
    </row>
    <row r="2103" spans="1:3" x14ac:dyDescent="0.15">
      <c r="A2103" s="48">
        <v>41727</v>
      </c>
      <c r="B2103" s="57" t="s">
        <v>234</v>
      </c>
      <c r="C2103" s="58">
        <v>100</v>
      </c>
    </row>
    <row r="2104" spans="1:3" x14ac:dyDescent="0.15">
      <c r="A2104" s="48">
        <v>41727</v>
      </c>
      <c r="B2104" s="57" t="s">
        <v>235</v>
      </c>
      <c r="C2104" s="58">
        <v>100</v>
      </c>
    </row>
    <row r="2105" spans="1:3" x14ac:dyDescent="0.15">
      <c r="A2105" s="48">
        <v>41727</v>
      </c>
      <c r="B2105" s="57" t="s">
        <v>236</v>
      </c>
      <c r="C2105" s="58">
        <v>100</v>
      </c>
    </row>
    <row r="2106" spans="1:3" x14ac:dyDescent="0.15">
      <c r="A2106" s="48">
        <v>41727</v>
      </c>
      <c r="B2106" s="57" t="s">
        <v>237</v>
      </c>
      <c r="C2106" s="58">
        <v>100</v>
      </c>
    </row>
    <row r="2107" spans="1:3" x14ac:dyDescent="0.15">
      <c r="A2107" s="48">
        <v>41727</v>
      </c>
      <c r="B2107" s="57" t="s">
        <v>238</v>
      </c>
      <c r="C2107" s="58">
        <v>100</v>
      </c>
    </row>
    <row r="2108" spans="1:3" x14ac:dyDescent="0.15">
      <c r="A2108" s="48">
        <v>41727</v>
      </c>
      <c r="B2108" s="57" t="s">
        <v>239</v>
      </c>
      <c r="C2108" s="58">
        <v>100</v>
      </c>
    </row>
    <row r="2109" spans="1:3" x14ac:dyDescent="0.15">
      <c r="A2109" s="48">
        <v>41727</v>
      </c>
      <c r="B2109" s="57" t="s">
        <v>240</v>
      </c>
      <c r="C2109" s="58">
        <v>100</v>
      </c>
    </row>
    <row r="2110" spans="1:3" x14ac:dyDescent="0.15">
      <c r="A2110" s="48">
        <v>41727</v>
      </c>
      <c r="B2110" s="57" t="s">
        <v>241</v>
      </c>
      <c r="C2110" s="58">
        <v>100</v>
      </c>
    </row>
    <row r="2111" spans="1:3" x14ac:dyDescent="0.15">
      <c r="A2111" s="48">
        <v>41727</v>
      </c>
      <c r="B2111" s="57" t="s">
        <v>242</v>
      </c>
      <c r="C2111" s="58">
        <v>100</v>
      </c>
    </row>
    <row r="2112" spans="1:3" x14ac:dyDescent="0.15">
      <c r="A2112" s="48">
        <v>41727</v>
      </c>
      <c r="B2112" s="57" t="s">
        <v>243</v>
      </c>
      <c r="C2112" s="58">
        <v>100</v>
      </c>
    </row>
    <row r="2113" spans="1:3" x14ac:dyDescent="0.15">
      <c r="A2113" s="48">
        <v>41727</v>
      </c>
      <c r="B2113" s="57" t="s">
        <v>244</v>
      </c>
      <c r="C2113" s="58">
        <v>100</v>
      </c>
    </row>
    <row r="2114" spans="1:3" x14ac:dyDescent="0.15">
      <c r="A2114" s="48">
        <v>41727</v>
      </c>
      <c r="B2114" s="57" t="s">
        <v>245</v>
      </c>
      <c r="C2114" s="58">
        <v>100</v>
      </c>
    </row>
    <row r="2115" spans="1:3" x14ac:dyDescent="0.15">
      <c r="A2115" s="48">
        <v>41727</v>
      </c>
      <c r="B2115" s="57" t="s">
        <v>246</v>
      </c>
      <c r="C2115" s="58">
        <v>100</v>
      </c>
    </row>
    <row r="2116" spans="1:3" x14ac:dyDescent="0.15">
      <c r="A2116" s="48">
        <v>41727</v>
      </c>
      <c r="B2116" s="57" t="s">
        <v>247</v>
      </c>
      <c r="C2116" s="58">
        <v>100</v>
      </c>
    </row>
    <row r="2117" spans="1:3" x14ac:dyDescent="0.15">
      <c r="A2117" s="48">
        <v>41727</v>
      </c>
      <c r="B2117" s="57" t="s">
        <v>248</v>
      </c>
      <c r="C2117" s="58">
        <v>100</v>
      </c>
    </row>
    <row r="2118" spans="1:3" x14ac:dyDescent="0.15">
      <c r="A2118" s="48">
        <v>41728</v>
      </c>
      <c r="B2118" s="57" t="s">
        <v>225</v>
      </c>
      <c r="C2118" s="58">
        <v>100</v>
      </c>
    </row>
    <row r="2119" spans="1:3" x14ac:dyDescent="0.15">
      <c r="A2119" s="48">
        <v>41728</v>
      </c>
      <c r="B2119" s="57" t="s">
        <v>226</v>
      </c>
      <c r="C2119" s="58">
        <v>100</v>
      </c>
    </row>
    <row r="2120" spans="1:3" x14ac:dyDescent="0.15">
      <c r="A2120" s="48">
        <v>41728</v>
      </c>
      <c r="B2120" s="57" t="s">
        <v>227</v>
      </c>
      <c r="C2120" s="58">
        <v>100</v>
      </c>
    </row>
    <row r="2121" spans="1:3" x14ac:dyDescent="0.15">
      <c r="A2121" s="48">
        <v>41728</v>
      </c>
      <c r="B2121" s="57" t="s">
        <v>228</v>
      </c>
      <c r="C2121" s="58">
        <v>100</v>
      </c>
    </row>
    <row r="2122" spans="1:3" x14ac:dyDescent="0.15">
      <c r="A2122" s="48">
        <v>41728</v>
      </c>
      <c r="B2122" s="57" t="s">
        <v>229</v>
      </c>
      <c r="C2122" s="58">
        <v>100</v>
      </c>
    </row>
    <row r="2123" spans="1:3" x14ac:dyDescent="0.15">
      <c r="A2123" s="48">
        <v>41728</v>
      </c>
      <c r="B2123" s="57" t="s">
        <v>230</v>
      </c>
      <c r="C2123" s="58">
        <v>100</v>
      </c>
    </row>
    <row r="2124" spans="1:3" x14ac:dyDescent="0.15">
      <c r="A2124" s="48">
        <v>41728</v>
      </c>
      <c r="B2124" s="57" t="s">
        <v>231</v>
      </c>
      <c r="C2124" s="58">
        <v>100</v>
      </c>
    </row>
    <row r="2125" spans="1:3" x14ac:dyDescent="0.15">
      <c r="A2125" s="48">
        <v>41728</v>
      </c>
      <c r="B2125" s="57" t="s">
        <v>232</v>
      </c>
      <c r="C2125" s="58">
        <v>100</v>
      </c>
    </row>
    <row r="2126" spans="1:3" x14ac:dyDescent="0.15">
      <c r="A2126" s="48">
        <v>41728</v>
      </c>
      <c r="B2126" s="57" t="s">
        <v>233</v>
      </c>
      <c r="C2126" s="58">
        <v>100</v>
      </c>
    </row>
    <row r="2127" spans="1:3" x14ac:dyDescent="0.15">
      <c r="A2127" s="48">
        <v>41728</v>
      </c>
      <c r="B2127" s="57" t="s">
        <v>234</v>
      </c>
      <c r="C2127" s="58">
        <v>100</v>
      </c>
    </row>
    <row r="2128" spans="1:3" x14ac:dyDescent="0.15">
      <c r="A2128" s="48">
        <v>41728</v>
      </c>
      <c r="B2128" s="57" t="s">
        <v>235</v>
      </c>
      <c r="C2128" s="58">
        <v>100</v>
      </c>
    </row>
    <row r="2129" spans="1:3" x14ac:dyDescent="0.15">
      <c r="A2129" s="48">
        <v>41728</v>
      </c>
      <c r="B2129" s="57" t="s">
        <v>236</v>
      </c>
      <c r="C2129" s="58">
        <v>100</v>
      </c>
    </row>
    <row r="2130" spans="1:3" x14ac:dyDescent="0.15">
      <c r="A2130" s="48">
        <v>41728</v>
      </c>
      <c r="B2130" s="57" t="s">
        <v>237</v>
      </c>
      <c r="C2130" s="58">
        <v>100</v>
      </c>
    </row>
    <row r="2131" spans="1:3" x14ac:dyDescent="0.15">
      <c r="A2131" s="48">
        <v>41728</v>
      </c>
      <c r="B2131" s="57" t="s">
        <v>238</v>
      </c>
      <c r="C2131" s="58">
        <v>100</v>
      </c>
    </row>
    <row r="2132" spans="1:3" x14ac:dyDescent="0.15">
      <c r="A2132" s="48">
        <v>41728</v>
      </c>
      <c r="B2132" s="57" t="s">
        <v>239</v>
      </c>
      <c r="C2132" s="58">
        <v>100</v>
      </c>
    </row>
    <row r="2133" spans="1:3" x14ac:dyDescent="0.15">
      <c r="A2133" s="48">
        <v>41728</v>
      </c>
      <c r="B2133" s="57" t="s">
        <v>240</v>
      </c>
      <c r="C2133" s="58">
        <v>100</v>
      </c>
    </row>
    <row r="2134" spans="1:3" x14ac:dyDescent="0.15">
      <c r="A2134" s="48">
        <v>41728</v>
      </c>
      <c r="B2134" s="57" t="s">
        <v>241</v>
      </c>
      <c r="C2134" s="58">
        <v>100</v>
      </c>
    </row>
    <row r="2135" spans="1:3" x14ac:dyDescent="0.15">
      <c r="A2135" s="48">
        <v>41728</v>
      </c>
      <c r="B2135" s="57" t="s">
        <v>242</v>
      </c>
      <c r="C2135" s="58">
        <v>100</v>
      </c>
    </row>
    <row r="2136" spans="1:3" x14ac:dyDescent="0.15">
      <c r="A2136" s="48">
        <v>41728</v>
      </c>
      <c r="B2136" s="57" t="s">
        <v>243</v>
      </c>
      <c r="C2136" s="58">
        <v>100</v>
      </c>
    </row>
    <row r="2137" spans="1:3" x14ac:dyDescent="0.15">
      <c r="A2137" s="48">
        <v>41728</v>
      </c>
      <c r="B2137" s="57" t="s">
        <v>244</v>
      </c>
      <c r="C2137" s="58">
        <v>100</v>
      </c>
    </row>
    <row r="2138" spans="1:3" x14ac:dyDescent="0.15">
      <c r="A2138" s="48">
        <v>41728</v>
      </c>
      <c r="B2138" s="57" t="s">
        <v>245</v>
      </c>
      <c r="C2138" s="58">
        <v>100</v>
      </c>
    </row>
    <row r="2139" spans="1:3" x14ac:dyDescent="0.15">
      <c r="A2139" s="48">
        <v>41728</v>
      </c>
      <c r="B2139" s="57" t="s">
        <v>246</v>
      </c>
      <c r="C2139" s="58">
        <v>100</v>
      </c>
    </row>
    <row r="2140" spans="1:3" x14ac:dyDescent="0.15">
      <c r="A2140" s="48">
        <v>41728</v>
      </c>
      <c r="B2140" s="57" t="s">
        <v>247</v>
      </c>
      <c r="C2140" s="58">
        <v>100</v>
      </c>
    </row>
    <row r="2141" spans="1:3" x14ac:dyDescent="0.15">
      <c r="A2141" s="48">
        <v>41728</v>
      </c>
      <c r="B2141" s="57" t="s">
        <v>248</v>
      </c>
      <c r="C2141" s="58">
        <v>100</v>
      </c>
    </row>
    <row r="2142" spans="1:3" x14ac:dyDescent="0.15">
      <c r="A2142" s="48">
        <v>41729</v>
      </c>
      <c r="B2142" s="57" t="s">
        <v>225</v>
      </c>
      <c r="C2142" s="58">
        <v>100</v>
      </c>
    </row>
    <row r="2143" spans="1:3" x14ac:dyDescent="0.15">
      <c r="A2143" s="48">
        <v>41729</v>
      </c>
      <c r="B2143" s="57" t="s">
        <v>226</v>
      </c>
      <c r="C2143" s="58">
        <v>100</v>
      </c>
    </row>
    <row r="2144" spans="1:3" x14ac:dyDescent="0.15">
      <c r="A2144" s="48">
        <v>41729</v>
      </c>
      <c r="B2144" s="57" t="s">
        <v>227</v>
      </c>
      <c r="C2144" s="58">
        <v>100</v>
      </c>
    </row>
    <row r="2145" spans="1:3" x14ac:dyDescent="0.15">
      <c r="A2145" s="48">
        <v>41729</v>
      </c>
      <c r="B2145" s="57" t="s">
        <v>228</v>
      </c>
      <c r="C2145" s="58">
        <v>100</v>
      </c>
    </row>
    <row r="2146" spans="1:3" x14ac:dyDescent="0.15">
      <c r="A2146" s="48">
        <v>41729</v>
      </c>
      <c r="B2146" s="57" t="s">
        <v>229</v>
      </c>
      <c r="C2146" s="58">
        <v>100</v>
      </c>
    </row>
    <row r="2147" spans="1:3" x14ac:dyDescent="0.15">
      <c r="A2147" s="48">
        <v>41729</v>
      </c>
      <c r="B2147" s="57" t="s">
        <v>230</v>
      </c>
      <c r="C2147" s="58">
        <v>100</v>
      </c>
    </row>
    <row r="2148" spans="1:3" x14ac:dyDescent="0.15">
      <c r="A2148" s="48">
        <v>41729</v>
      </c>
      <c r="B2148" s="57" t="s">
        <v>231</v>
      </c>
      <c r="C2148" s="58">
        <v>100</v>
      </c>
    </row>
    <row r="2149" spans="1:3" x14ac:dyDescent="0.15">
      <c r="A2149" s="48">
        <v>41729</v>
      </c>
      <c r="B2149" s="57" t="s">
        <v>232</v>
      </c>
      <c r="C2149" s="58">
        <v>100</v>
      </c>
    </row>
    <row r="2150" spans="1:3" x14ac:dyDescent="0.15">
      <c r="A2150" s="48">
        <v>41729</v>
      </c>
      <c r="B2150" s="57" t="s">
        <v>233</v>
      </c>
      <c r="C2150" s="58">
        <v>100</v>
      </c>
    </row>
    <row r="2151" spans="1:3" x14ac:dyDescent="0.15">
      <c r="A2151" s="48">
        <v>41729</v>
      </c>
      <c r="B2151" s="57" t="s">
        <v>234</v>
      </c>
      <c r="C2151" s="58">
        <v>100</v>
      </c>
    </row>
    <row r="2152" spans="1:3" x14ac:dyDescent="0.15">
      <c r="A2152" s="48">
        <v>41729</v>
      </c>
      <c r="B2152" s="57" t="s">
        <v>235</v>
      </c>
      <c r="C2152" s="58">
        <v>100</v>
      </c>
    </row>
    <row r="2153" spans="1:3" x14ac:dyDescent="0.15">
      <c r="A2153" s="48">
        <v>41729</v>
      </c>
      <c r="B2153" s="57" t="s">
        <v>236</v>
      </c>
      <c r="C2153" s="58">
        <v>100</v>
      </c>
    </row>
    <row r="2154" spans="1:3" x14ac:dyDescent="0.15">
      <c r="A2154" s="48">
        <v>41729</v>
      </c>
      <c r="B2154" s="57" t="s">
        <v>237</v>
      </c>
      <c r="C2154" s="58">
        <v>100</v>
      </c>
    </row>
    <row r="2155" spans="1:3" x14ac:dyDescent="0.15">
      <c r="A2155" s="48">
        <v>41729</v>
      </c>
      <c r="B2155" s="57" t="s">
        <v>238</v>
      </c>
      <c r="C2155" s="58">
        <v>100</v>
      </c>
    </row>
    <row r="2156" spans="1:3" x14ac:dyDescent="0.15">
      <c r="A2156" s="48">
        <v>41729</v>
      </c>
      <c r="B2156" s="57" t="s">
        <v>239</v>
      </c>
      <c r="C2156" s="58">
        <v>100</v>
      </c>
    </row>
    <row r="2157" spans="1:3" x14ac:dyDescent="0.15">
      <c r="A2157" s="48">
        <v>41729</v>
      </c>
      <c r="B2157" s="57" t="s">
        <v>240</v>
      </c>
      <c r="C2157" s="58">
        <v>100</v>
      </c>
    </row>
    <row r="2158" spans="1:3" x14ac:dyDescent="0.15">
      <c r="A2158" s="48">
        <v>41729</v>
      </c>
      <c r="B2158" s="57" t="s">
        <v>241</v>
      </c>
      <c r="C2158" s="58">
        <v>100</v>
      </c>
    </row>
    <row r="2159" spans="1:3" x14ac:dyDescent="0.15">
      <c r="A2159" s="48">
        <v>41729</v>
      </c>
      <c r="B2159" s="57" t="s">
        <v>242</v>
      </c>
      <c r="C2159" s="58">
        <v>100</v>
      </c>
    </row>
    <row r="2160" spans="1:3" x14ac:dyDescent="0.15">
      <c r="A2160" s="48">
        <v>41729</v>
      </c>
      <c r="B2160" s="57" t="s">
        <v>243</v>
      </c>
      <c r="C2160" s="58">
        <v>100</v>
      </c>
    </row>
    <row r="2161" spans="1:3" x14ac:dyDescent="0.15">
      <c r="A2161" s="48">
        <v>41729</v>
      </c>
      <c r="B2161" s="57" t="s">
        <v>244</v>
      </c>
      <c r="C2161" s="58">
        <v>100</v>
      </c>
    </row>
    <row r="2162" spans="1:3" x14ac:dyDescent="0.15">
      <c r="A2162" s="48">
        <v>41729</v>
      </c>
      <c r="B2162" s="57" t="s">
        <v>245</v>
      </c>
      <c r="C2162" s="58">
        <v>100</v>
      </c>
    </row>
    <row r="2163" spans="1:3" x14ac:dyDescent="0.15">
      <c r="A2163" s="48">
        <v>41729</v>
      </c>
      <c r="B2163" s="57" t="s">
        <v>246</v>
      </c>
      <c r="C2163" s="58">
        <v>100</v>
      </c>
    </row>
    <row r="2164" spans="1:3" x14ac:dyDescent="0.15">
      <c r="A2164" s="48">
        <v>41729</v>
      </c>
      <c r="B2164" s="57" t="s">
        <v>247</v>
      </c>
      <c r="C2164" s="58">
        <v>100</v>
      </c>
    </row>
    <row r="2165" spans="1:3" x14ac:dyDescent="0.15">
      <c r="A2165" s="48">
        <v>41729</v>
      </c>
      <c r="B2165" s="57" t="s">
        <v>248</v>
      </c>
      <c r="C2165" s="58">
        <v>100</v>
      </c>
    </row>
    <row r="2166" spans="1:3" x14ac:dyDescent="0.15">
      <c r="A2166" s="48">
        <v>41730</v>
      </c>
      <c r="B2166" s="57" t="s">
        <v>225</v>
      </c>
      <c r="C2166" s="58">
        <v>100</v>
      </c>
    </row>
    <row r="2167" spans="1:3" x14ac:dyDescent="0.15">
      <c r="A2167" s="48">
        <v>41730</v>
      </c>
      <c r="B2167" s="57" t="s">
        <v>226</v>
      </c>
      <c r="C2167" s="58">
        <v>100</v>
      </c>
    </row>
    <row r="2168" spans="1:3" x14ac:dyDescent="0.15">
      <c r="A2168" s="48">
        <v>41730</v>
      </c>
      <c r="B2168" s="57" t="s">
        <v>227</v>
      </c>
      <c r="C2168" s="58">
        <v>100</v>
      </c>
    </row>
    <row r="2169" spans="1:3" x14ac:dyDescent="0.15">
      <c r="A2169" s="48">
        <v>41730</v>
      </c>
      <c r="B2169" s="57" t="s">
        <v>228</v>
      </c>
      <c r="C2169" s="58">
        <v>100</v>
      </c>
    </row>
    <row r="2170" spans="1:3" x14ac:dyDescent="0.15">
      <c r="A2170" s="48">
        <v>41730</v>
      </c>
      <c r="B2170" s="57" t="s">
        <v>229</v>
      </c>
      <c r="C2170" s="58">
        <v>100</v>
      </c>
    </row>
    <row r="2171" spans="1:3" x14ac:dyDescent="0.15">
      <c r="A2171" s="48">
        <v>41730</v>
      </c>
      <c r="B2171" s="57" t="s">
        <v>230</v>
      </c>
      <c r="C2171" s="58">
        <v>100</v>
      </c>
    </row>
    <row r="2172" spans="1:3" x14ac:dyDescent="0.15">
      <c r="A2172" s="48">
        <v>41730</v>
      </c>
      <c r="B2172" s="57" t="s">
        <v>231</v>
      </c>
      <c r="C2172" s="58">
        <v>100</v>
      </c>
    </row>
    <row r="2173" spans="1:3" x14ac:dyDescent="0.15">
      <c r="A2173" s="48">
        <v>41730</v>
      </c>
      <c r="B2173" s="57" t="s">
        <v>232</v>
      </c>
      <c r="C2173" s="58">
        <v>100</v>
      </c>
    </row>
    <row r="2174" spans="1:3" x14ac:dyDescent="0.15">
      <c r="A2174" s="48">
        <v>41730</v>
      </c>
      <c r="B2174" s="57" t="s">
        <v>233</v>
      </c>
      <c r="C2174" s="58">
        <v>100</v>
      </c>
    </row>
    <row r="2175" spans="1:3" x14ac:dyDescent="0.15">
      <c r="A2175" s="48">
        <v>41730</v>
      </c>
      <c r="B2175" s="57" t="s">
        <v>234</v>
      </c>
      <c r="C2175" s="58">
        <v>100</v>
      </c>
    </row>
    <row r="2176" spans="1:3" x14ac:dyDescent="0.15">
      <c r="A2176" s="48">
        <v>41730</v>
      </c>
      <c r="B2176" s="57" t="s">
        <v>235</v>
      </c>
      <c r="C2176" s="58">
        <v>100</v>
      </c>
    </row>
    <row r="2177" spans="1:3" x14ac:dyDescent="0.15">
      <c r="A2177" s="48">
        <v>41730</v>
      </c>
      <c r="B2177" s="57" t="s">
        <v>236</v>
      </c>
      <c r="C2177" s="58">
        <v>100</v>
      </c>
    </row>
    <row r="2178" spans="1:3" x14ac:dyDescent="0.15">
      <c r="A2178" s="48">
        <v>41730</v>
      </c>
      <c r="B2178" s="57" t="s">
        <v>237</v>
      </c>
      <c r="C2178" s="58">
        <v>100</v>
      </c>
    </row>
    <row r="2179" spans="1:3" x14ac:dyDescent="0.15">
      <c r="A2179" s="48">
        <v>41730</v>
      </c>
      <c r="B2179" s="57" t="s">
        <v>238</v>
      </c>
      <c r="C2179" s="58">
        <v>100</v>
      </c>
    </row>
    <row r="2180" spans="1:3" x14ac:dyDescent="0.15">
      <c r="A2180" s="48">
        <v>41730</v>
      </c>
      <c r="B2180" s="57" t="s">
        <v>239</v>
      </c>
      <c r="C2180" s="58">
        <v>100</v>
      </c>
    </row>
    <row r="2181" spans="1:3" x14ac:dyDescent="0.15">
      <c r="A2181" s="48">
        <v>41730</v>
      </c>
      <c r="B2181" s="57" t="s">
        <v>240</v>
      </c>
      <c r="C2181" s="58">
        <v>100</v>
      </c>
    </row>
    <row r="2182" spans="1:3" x14ac:dyDescent="0.15">
      <c r="A2182" s="48">
        <v>41730</v>
      </c>
      <c r="B2182" s="57" t="s">
        <v>241</v>
      </c>
      <c r="C2182" s="58">
        <v>100</v>
      </c>
    </row>
    <row r="2183" spans="1:3" x14ac:dyDescent="0.15">
      <c r="A2183" s="48">
        <v>41730</v>
      </c>
      <c r="B2183" s="57" t="s">
        <v>242</v>
      </c>
      <c r="C2183" s="58">
        <v>100</v>
      </c>
    </row>
    <row r="2184" spans="1:3" x14ac:dyDescent="0.15">
      <c r="A2184" s="48">
        <v>41730</v>
      </c>
      <c r="B2184" s="57" t="s">
        <v>243</v>
      </c>
      <c r="C2184" s="58">
        <v>100</v>
      </c>
    </row>
    <row r="2185" spans="1:3" x14ac:dyDescent="0.15">
      <c r="A2185" s="48">
        <v>41730</v>
      </c>
      <c r="B2185" s="57" t="s">
        <v>244</v>
      </c>
      <c r="C2185" s="58">
        <v>100</v>
      </c>
    </row>
    <row r="2186" spans="1:3" x14ac:dyDescent="0.15">
      <c r="A2186" s="48">
        <v>41730</v>
      </c>
      <c r="B2186" s="57" t="s">
        <v>245</v>
      </c>
      <c r="C2186" s="58">
        <v>100</v>
      </c>
    </row>
    <row r="2187" spans="1:3" x14ac:dyDescent="0.15">
      <c r="A2187" s="48">
        <v>41730</v>
      </c>
      <c r="B2187" s="57" t="s">
        <v>246</v>
      </c>
      <c r="C2187" s="58">
        <v>100</v>
      </c>
    </row>
    <row r="2188" spans="1:3" x14ac:dyDescent="0.15">
      <c r="A2188" s="48">
        <v>41730</v>
      </c>
      <c r="B2188" s="57" t="s">
        <v>247</v>
      </c>
      <c r="C2188" s="58">
        <v>100</v>
      </c>
    </row>
    <row r="2189" spans="1:3" x14ac:dyDescent="0.15">
      <c r="A2189" s="48">
        <v>41730</v>
      </c>
      <c r="B2189" s="57" t="s">
        <v>248</v>
      </c>
      <c r="C2189" s="58">
        <v>100</v>
      </c>
    </row>
    <row r="2190" spans="1:3" x14ac:dyDescent="0.15">
      <c r="A2190" s="48">
        <v>41731</v>
      </c>
      <c r="B2190" s="57" t="s">
        <v>225</v>
      </c>
      <c r="C2190" s="58">
        <v>100</v>
      </c>
    </row>
    <row r="2191" spans="1:3" x14ac:dyDescent="0.15">
      <c r="A2191" s="48">
        <v>41731</v>
      </c>
      <c r="B2191" s="57" t="s">
        <v>226</v>
      </c>
      <c r="C2191" s="58">
        <v>100</v>
      </c>
    </row>
    <row r="2192" spans="1:3" x14ac:dyDescent="0.15">
      <c r="A2192" s="48">
        <v>41731</v>
      </c>
      <c r="B2192" s="57" t="s">
        <v>227</v>
      </c>
      <c r="C2192" s="58">
        <v>100</v>
      </c>
    </row>
    <row r="2193" spans="1:3" x14ac:dyDescent="0.15">
      <c r="A2193" s="48">
        <v>41731</v>
      </c>
      <c r="B2193" s="57" t="s">
        <v>228</v>
      </c>
      <c r="C2193" s="58">
        <v>100</v>
      </c>
    </row>
    <row r="2194" spans="1:3" x14ac:dyDescent="0.15">
      <c r="A2194" s="48">
        <v>41731</v>
      </c>
      <c r="B2194" s="57" t="s">
        <v>229</v>
      </c>
      <c r="C2194" s="58">
        <v>100</v>
      </c>
    </row>
    <row r="2195" spans="1:3" x14ac:dyDescent="0.15">
      <c r="A2195" s="48">
        <v>41731</v>
      </c>
      <c r="B2195" s="57" t="s">
        <v>230</v>
      </c>
      <c r="C2195" s="58">
        <v>100</v>
      </c>
    </row>
    <row r="2196" spans="1:3" x14ac:dyDescent="0.15">
      <c r="A2196" s="48">
        <v>41731</v>
      </c>
      <c r="B2196" s="57" t="s">
        <v>231</v>
      </c>
      <c r="C2196" s="58">
        <v>100</v>
      </c>
    </row>
    <row r="2197" spans="1:3" x14ac:dyDescent="0.15">
      <c r="A2197" s="48">
        <v>41731</v>
      </c>
      <c r="B2197" s="57" t="s">
        <v>232</v>
      </c>
      <c r="C2197" s="58">
        <v>100</v>
      </c>
    </row>
    <row r="2198" spans="1:3" x14ac:dyDescent="0.15">
      <c r="A2198" s="48">
        <v>41731</v>
      </c>
      <c r="B2198" s="57" t="s">
        <v>233</v>
      </c>
      <c r="C2198" s="58">
        <v>100</v>
      </c>
    </row>
    <row r="2199" spans="1:3" x14ac:dyDescent="0.15">
      <c r="A2199" s="48">
        <v>41731</v>
      </c>
      <c r="B2199" s="57" t="s">
        <v>234</v>
      </c>
      <c r="C2199" s="58">
        <v>100</v>
      </c>
    </row>
    <row r="2200" spans="1:3" x14ac:dyDescent="0.15">
      <c r="A2200" s="48">
        <v>41731</v>
      </c>
      <c r="B2200" s="57" t="s">
        <v>235</v>
      </c>
      <c r="C2200" s="58">
        <v>100</v>
      </c>
    </row>
    <row r="2201" spans="1:3" x14ac:dyDescent="0.15">
      <c r="A2201" s="48">
        <v>41731</v>
      </c>
      <c r="B2201" s="57" t="s">
        <v>236</v>
      </c>
      <c r="C2201" s="58">
        <v>100</v>
      </c>
    </row>
    <row r="2202" spans="1:3" x14ac:dyDescent="0.15">
      <c r="A2202" s="48">
        <v>41731</v>
      </c>
      <c r="B2202" s="57" t="s">
        <v>237</v>
      </c>
      <c r="C2202" s="58">
        <v>100</v>
      </c>
    </row>
    <row r="2203" spans="1:3" x14ac:dyDescent="0.15">
      <c r="A2203" s="48">
        <v>41731</v>
      </c>
      <c r="B2203" s="57" t="s">
        <v>238</v>
      </c>
      <c r="C2203" s="58">
        <v>100</v>
      </c>
    </row>
    <row r="2204" spans="1:3" x14ac:dyDescent="0.15">
      <c r="A2204" s="48">
        <v>41731</v>
      </c>
      <c r="B2204" s="57" t="s">
        <v>239</v>
      </c>
      <c r="C2204" s="58">
        <v>100</v>
      </c>
    </row>
    <row r="2205" spans="1:3" x14ac:dyDescent="0.15">
      <c r="A2205" s="48">
        <v>41731</v>
      </c>
      <c r="B2205" s="57" t="s">
        <v>240</v>
      </c>
      <c r="C2205" s="58">
        <v>100</v>
      </c>
    </row>
    <row r="2206" spans="1:3" x14ac:dyDescent="0.15">
      <c r="A2206" s="48">
        <v>41731</v>
      </c>
      <c r="B2206" s="57" t="s">
        <v>241</v>
      </c>
      <c r="C2206" s="58">
        <v>100</v>
      </c>
    </row>
    <row r="2207" spans="1:3" x14ac:dyDescent="0.15">
      <c r="A2207" s="48">
        <v>41731</v>
      </c>
      <c r="B2207" s="57" t="s">
        <v>242</v>
      </c>
      <c r="C2207" s="58">
        <v>100</v>
      </c>
    </row>
    <row r="2208" spans="1:3" x14ac:dyDescent="0.15">
      <c r="A2208" s="48">
        <v>41731</v>
      </c>
      <c r="B2208" s="57" t="s">
        <v>243</v>
      </c>
      <c r="C2208" s="58">
        <v>100</v>
      </c>
    </row>
    <row r="2209" spans="1:3" x14ac:dyDescent="0.15">
      <c r="A2209" s="48">
        <v>41731</v>
      </c>
      <c r="B2209" s="57" t="s">
        <v>244</v>
      </c>
      <c r="C2209" s="58">
        <v>100</v>
      </c>
    </row>
    <row r="2210" spans="1:3" x14ac:dyDescent="0.15">
      <c r="A2210" s="48">
        <v>41731</v>
      </c>
      <c r="B2210" s="57" t="s">
        <v>245</v>
      </c>
      <c r="C2210" s="58">
        <v>100</v>
      </c>
    </row>
    <row r="2211" spans="1:3" x14ac:dyDescent="0.15">
      <c r="A2211" s="48">
        <v>41731</v>
      </c>
      <c r="B2211" s="57" t="s">
        <v>246</v>
      </c>
      <c r="C2211" s="58">
        <v>100</v>
      </c>
    </row>
    <row r="2212" spans="1:3" x14ac:dyDescent="0.15">
      <c r="A2212" s="48">
        <v>41731</v>
      </c>
      <c r="B2212" s="57" t="s">
        <v>247</v>
      </c>
      <c r="C2212" s="58">
        <v>100</v>
      </c>
    </row>
    <row r="2213" spans="1:3" x14ac:dyDescent="0.15">
      <c r="A2213" s="48">
        <v>41731</v>
      </c>
      <c r="B2213" s="57" t="s">
        <v>248</v>
      </c>
      <c r="C2213" s="58">
        <v>100</v>
      </c>
    </row>
    <row r="2214" spans="1:3" x14ac:dyDescent="0.15">
      <c r="A2214" s="48">
        <v>41732</v>
      </c>
      <c r="B2214" s="57" t="s">
        <v>225</v>
      </c>
      <c r="C2214" s="58">
        <v>100</v>
      </c>
    </row>
    <row r="2215" spans="1:3" x14ac:dyDescent="0.15">
      <c r="A2215" s="48">
        <v>41732</v>
      </c>
      <c r="B2215" s="57" t="s">
        <v>226</v>
      </c>
      <c r="C2215" s="58">
        <v>100</v>
      </c>
    </row>
    <row r="2216" spans="1:3" x14ac:dyDescent="0.15">
      <c r="A2216" s="48">
        <v>41732</v>
      </c>
      <c r="B2216" s="57" t="s">
        <v>227</v>
      </c>
      <c r="C2216" s="58">
        <v>100</v>
      </c>
    </row>
    <row r="2217" spans="1:3" x14ac:dyDescent="0.15">
      <c r="A2217" s="48">
        <v>41732</v>
      </c>
      <c r="B2217" s="57" t="s">
        <v>228</v>
      </c>
      <c r="C2217" s="58">
        <v>100</v>
      </c>
    </row>
    <row r="2218" spans="1:3" x14ac:dyDescent="0.15">
      <c r="A2218" s="48">
        <v>41732</v>
      </c>
      <c r="B2218" s="57" t="s">
        <v>229</v>
      </c>
      <c r="C2218" s="58">
        <v>100</v>
      </c>
    </row>
    <row r="2219" spans="1:3" x14ac:dyDescent="0.15">
      <c r="A2219" s="48">
        <v>41732</v>
      </c>
      <c r="B2219" s="57" t="s">
        <v>230</v>
      </c>
      <c r="C2219" s="58">
        <v>100</v>
      </c>
    </row>
    <row r="2220" spans="1:3" x14ac:dyDescent="0.15">
      <c r="A2220" s="48">
        <v>41732</v>
      </c>
      <c r="B2220" s="57" t="s">
        <v>231</v>
      </c>
      <c r="C2220" s="58">
        <v>100</v>
      </c>
    </row>
    <row r="2221" spans="1:3" x14ac:dyDescent="0.15">
      <c r="A2221" s="48">
        <v>41732</v>
      </c>
      <c r="B2221" s="57" t="s">
        <v>232</v>
      </c>
      <c r="C2221" s="58">
        <v>100</v>
      </c>
    </row>
    <row r="2222" spans="1:3" x14ac:dyDescent="0.15">
      <c r="A2222" s="48">
        <v>41732</v>
      </c>
      <c r="B2222" s="57" t="s">
        <v>233</v>
      </c>
      <c r="C2222" s="58">
        <v>100</v>
      </c>
    </row>
    <row r="2223" spans="1:3" x14ac:dyDescent="0.15">
      <c r="A2223" s="48">
        <v>41732</v>
      </c>
      <c r="B2223" s="57" t="s">
        <v>234</v>
      </c>
      <c r="C2223" s="58">
        <v>100</v>
      </c>
    </row>
    <row r="2224" spans="1:3" x14ac:dyDescent="0.15">
      <c r="A2224" s="48">
        <v>41732</v>
      </c>
      <c r="B2224" s="57" t="s">
        <v>235</v>
      </c>
      <c r="C2224" s="58">
        <v>100</v>
      </c>
    </row>
    <row r="2225" spans="1:3" x14ac:dyDescent="0.15">
      <c r="A2225" s="48">
        <v>41732</v>
      </c>
      <c r="B2225" s="57" t="s">
        <v>236</v>
      </c>
      <c r="C2225" s="58">
        <v>100</v>
      </c>
    </row>
    <row r="2226" spans="1:3" x14ac:dyDescent="0.15">
      <c r="A2226" s="48">
        <v>41732</v>
      </c>
      <c r="B2226" s="57" t="s">
        <v>237</v>
      </c>
      <c r="C2226" s="58">
        <v>100</v>
      </c>
    </row>
    <row r="2227" spans="1:3" x14ac:dyDescent="0.15">
      <c r="A2227" s="48">
        <v>41732</v>
      </c>
      <c r="B2227" s="57" t="s">
        <v>238</v>
      </c>
      <c r="C2227" s="58">
        <v>100</v>
      </c>
    </row>
    <row r="2228" spans="1:3" x14ac:dyDescent="0.15">
      <c r="A2228" s="48">
        <v>41732</v>
      </c>
      <c r="B2228" s="57" t="s">
        <v>239</v>
      </c>
      <c r="C2228" s="58">
        <v>100</v>
      </c>
    </row>
    <row r="2229" spans="1:3" x14ac:dyDescent="0.15">
      <c r="A2229" s="48">
        <v>41732</v>
      </c>
      <c r="B2229" s="57" t="s">
        <v>240</v>
      </c>
      <c r="C2229" s="58">
        <v>100</v>
      </c>
    </row>
    <row r="2230" spans="1:3" x14ac:dyDescent="0.15">
      <c r="A2230" s="48">
        <v>41732</v>
      </c>
      <c r="B2230" s="57" t="s">
        <v>241</v>
      </c>
      <c r="C2230" s="58">
        <v>100</v>
      </c>
    </row>
    <row r="2231" spans="1:3" x14ac:dyDescent="0.15">
      <c r="A2231" s="48">
        <v>41732</v>
      </c>
      <c r="B2231" s="57" t="s">
        <v>242</v>
      </c>
      <c r="C2231" s="58">
        <v>100</v>
      </c>
    </row>
    <row r="2232" spans="1:3" x14ac:dyDescent="0.15">
      <c r="A2232" s="48">
        <v>41732</v>
      </c>
      <c r="B2232" s="57" t="s">
        <v>243</v>
      </c>
      <c r="C2232" s="58">
        <v>100</v>
      </c>
    </row>
    <row r="2233" spans="1:3" x14ac:dyDescent="0.15">
      <c r="A2233" s="48">
        <v>41732</v>
      </c>
      <c r="B2233" s="57" t="s">
        <v>244</v>
      </c>
      <c r="C2233" s="58">
        <v>100</v>
      </c>
    </row>
    <row r="2234" spans="1:3" x14ac:dyDescent="0.15">
      <c r="A2234" s="48">
        <v>41732</v>
      </c>
      <c r="B2234" s="57" t="s">
        <v>245</v>
      </c>
      <c r="C2234" s="58">
        <v>100</v>
      </c>
    </row>
    <row r="2235" spans="1:3" x14ac:dyDescent="0.15">
      <c r="A2235" s="48">
        <v>41732</v>
      </c>
      <c r="B2235" s="57" t="s">
        <v>246</v>
      </c>
      <c r="C2235" s="58">
        <v>100</v>
      </c>
    </row>
    <row r="2236" spans="1:3" x14ac:dyDescent="0.15">
      <c r="A2236" s="48">
        <v>41732</v>
      </c>
      <c r="B2236" s="57" t="s">
        <v>247</v>
      </c>
      <c r="C2236" s="58">
        <v>100</v>
      </c>
    </row>
    <row r="2237" spans="1:3" x14ac:dyDescent="0.15">
      <c r="A2237" s="48">
        <v>41732</v>
      </c>
      <c r="B2237" s="57" t="s">
        <v>248</v>
      </c>
      <c r="C2237" s="58">
        <v>100</v>
      </c>
    </row>
    <row r="2238" spans="1:3" x14ac:dyDescent="0.15">
      <c r="A2238" s="48">
        <v>41733</v>
      </c>
      <c r="B2238" s="57" t="s">
        <v>225</v>
      </c>
      <c r="C2238" s="58">
        <v>100</v>
      </c>
    </row>
    <row r="2239" spans="1:3" x14ac:dyDescent="0.15">
      <c r="A2239" s="48">
        <v>41733</v>
      </c>
      <c r="B2239" s="57" t="s">
        <v>226</v>
      </c>
      <c r="C2239" s="58">
        <v>100</v>
      </c>
    </row>
    <row r="2240" spans="1:3" x14ac:dyDescent="0.15">
      <c r="A2240" s="48">
        <v>41733</v>
      </c>
      <c r="B2240" s="57" t="s">
        <v>227</v>
      </c>
      <c r="C2240" s="58">
        <v>100</v>
      </c>
    </row>
    <row r="2241" spans="1:3" x14ac:dyDescent="0.15">
      <c r="A2241" s="48">
        <v>41733</v>
      </c>
      <c r="B2241" s="57" t="s">
        <v>228</v>
      </c>
      <c r="C2241" s="58">
        <v>100</v>
      </c>
    </row>
    <row r="2242" spans="1:3" x14ac:dyDescent="0.15">
      <c r="A2242" s="48">
        <v>41733</v>
      </c>
      <c r="B2242" s="57" t="s">
        <v>229</v>
      </c>
      <c r="C2242" s="58">
        <v>100</v>
      </c>
    </row>
    <row r="2243" spans="1:3" x14ac:dyDescent="0.15">
      <c r="A2243" s="48">
        <v>41733</v>
      </c>
      <c r="B2243" s="57" t="s">
        <v>230</v>
      </c>
      <c r="C2243" s="58">
        <v>100</v>
      </c>
    </row>
    <row r="2244" spans="1:3" x14ac:dyDescent="0.15">
      <c r="A2244" s="48">
        <v>41733</v>
      </c>
      <c r="B2244" s="57" t="s">
        <v>231</v>
      </c>
      <c r="C2244" s="58">
        <v>100</v>
      </c>
    </row>
    <row r="2245" spans="1:3" x14ac:dyDescent="0.15">
      <c r="A2245" s="48">
        <v>41733</v>
      </c>
      <c r="B2245" s="57" t="s">
        <v>232</v>
      </c>
      <c r="C2245" s="58">
        <v>100</v>
      </c>
    </row>
    <row r="2246" spans="1:3" x14ac:dyDescent="0.15">
      <c r="A2246" s="48">
        <v>41733</v>
      </c>
      <c r="B2246" s="57" t="s">
        <v>233</v>
      </c>
      <c r="C2246" s="58">
        <v>100</v>
      </c>
    </row>
    <row r="2247" spans="1:3" x14ac:dyDescent="0.15">
      <c r="A2247" s="48">
        <v>41733</v>
      </c>
      <c r="B2247" s="57" t="s">
        <v>234</v>
      </c>
      <c r="C2247" s="58">
        <v>100</v>
      </c>
    </row>
    <row r="2248" spans="1:3" x14ac:dyDescent="0.15">
      <c r="A2248" s="48">
        <v>41733</v>
      </c>
      <c r="B2248" s="57" t="s">
        <v>235</v>
      </c>
      <c r="C2248" s="58">
        <v>100</v>
      </c>
    </row>
    <row r="2249" spans="1:3" x14ac:dyDescent="0.15">
      <c r="A2249" s="48">
        <v>41733</v>
      </c>
      <c r="B2249" s="57" t="s">
        <v>236</v>
      </c>
      <c r="C2249" s="58">
        <v>100</v>
      </c>
    </row>
    <row r="2250" spans="1:3" x14ac:dyDescent="0.15">
      <c r="A2250" s="48">
        <v>41733</v>
      </c>
      <c r="B2250" s="57" t="s">
        <v>237</v>
      </c>
      <c r="C2250" s="58">
        <v>100</v>
      </c>
    </row>
    <row r="2251" spans="1:3" x14ac:dyDescent="0.15">
      <c r="A2251" s="48">
        <v>41733</v>
      </c>
      <c r="B2251" s="57" t="s">
        <v>238</v>
      </c>
      <c r="C2251" s="58">
        <v>100</v>
      </c>
    </row>
    <row r="2252" spans="1:3" x14ac:dyDescent="0.15">
      <c r="A2252" s="48">
        <v>41733</v>
      </c>
      <c r="B2252" s="57" t="s">
        <v>239</v>
      </c>
      <c r="C2252" s="58">
        <v>100</v>
      </c>
    </row>
    <row r="2253" spans="1:3" x14ac:dyDescent="0.15">
      <c r="A2253" s="48">
        <v>41733</v>
      </c>
      <c r="B2253" s="57" t="s">
        <v>240</v>
      </c>
      <c r="C2253" s="58">
        <v>100</v>
      </c>
    </row>
    <row r="2254" spans="1:3" x14ac:dyDescent="0.15">
      <c r="A2254" s="48">
        <v>41733</v>
      </c>
      <c r="B2254" s="57" t="s">
        <v>241</v>
      </c>
      <c r="C2254" s="58">
        <v>100</v>
      </c>
    </row>
    <row r="2255" spans="1:3" x14ac:dyDescent="0.15">
      <c r="A2255" s="48">
        <v>41733</v>
      </c>
      <c r="B2255" s="57" t="s">
        <v>242</v>
      </c>
      <c r="C2255" s="58">
        <v>100</v>
      </c>
    </row>
    <row r="2256" spans="1:3" x14ac:dyDescent="0.15">
      <c r="A2256" s="48">
        <v>41733</v>
      </c>
      <c r="B2256" s="57" t="s">
        <v>243</v>
      </c>
      <c r="C2256" s="58">
        <v>100</v>
      </c>
    </row>
    <row r="2257" spans="1:3" x14ac:dyDescent="0.15">
      <c r="A2257" s="48">
        <v>41733</v>
      </c>
      <c r="B2257" s="57" t="s">
        <v>244</v>
      </c>
      <c r="C2257" s="58">
        <v>100</v>
      </c>
    </row>
    <row r="2258" spans="1:3" x14ac:dyDescent="0.15">
      <c r="A2258" s="48">
        <v>41733</v>
      </c>
      <c r="B2258" s="57" t="s">
        <v>245</v>
      </c>
      <c r="C2258" s="58">
        <v>100</v>
      </c>
    </row>
    <row r="2259" spans="1:3" x14ac:dyDescent="0.15">
      <c r="A2259" s="48">
        <v>41733</v>
      </c>
      <c r="B2259" s="57" t="s">
        <v>246</v>
      </c>
      <c r="C2259" s="58">
        <v>100</v>
      </c>
    </row>
    <row r="2260" spans="1:3" x14ac:dyDescent="0.15">
      <c r="A2260" s="48">
        <v>41733</v>
      </c>
      <c r="B2260" s="57" t="s">
        <v>247</v>
      </c>
      <c r="C2260" s="58">
        <v>100</v>
      </c>
    </row>
    <row r="2261" spans="1:3" x14ac:dyDescent="0.15">
      <c r="A2261" s="48">
        <v>41733</v>
      </c>
      <c r="B2261" s="57" t="s">
        <v>248</v>
      </c>
      <c r="C2261" s="58">
        <v>100</v>
      </c>
    </row>
    <row r="2262" spans="1:3" x14ac:dyDescent="0.15">
      <c r="A2262" s="48">
        <v>41734</v>
      </c>
      <c r="B2262" s="57" t="s">
        <v>225</v>
      </c>
      <c r="C2262" s="58">
        <v>100</v>
      </c>
    </row>
    <row r="2263" spans="1:3" x14ac:dyDescent="0.15">
      <c r="A2263" s="48">
        <v>41734</v>
      </c>
      <c r="B2263" s="57" t="s">
        <v>226</v>
      </c>
      <c r="C2263" s="58">
        <v>100</v>
      </c>
    </row>
    <row r="2264" spans="1:3" x14ac:dyDescent="0.15">
      <c r="A2264" s="48">
        <v>41734</v>
      </c>
      <c r="B2264" s="57" t="s">
        <v>227</v>
      </c>
      <c r="C2264" s="58">
        <v>100</v>
      </c>
    </row>
    <row r="2265" spans="1:3" x14ac:dyDescent="0.15">
      <c r="A2265" s="48">
        <v>41734</v>
      </c>
      <c r="B2265" s="57" t="s">
        <v>228</v>
      </c>
      <c r="C2265" s="58">
        <v>100</v>
      </c>
    </row>
    <row r="2266" spans="1:3" x14ac:dyDescent="0.15">
      <c r="A2266" s="48">
        <v>41734</v>
      </c>
      <c r="B2266" s="57" t="s">
        <v>229</v>
      </c>
      <c r="C2266" s="58">
        <v>100</v>
      </c>
    </row>
    <row r="2267" spans="1:3" x14ac:dyDescent="0.15">
      <c r="A2267" s="48">
        <v>41734</v>
      </c>
      <c r="B2267" s="57" t="s">
        <v>230</v>
      </c>
      <c r="C2267" s="58">
        <v>100</v>
      </c>
    </row>
    <row r="2268" spans="1:3" x14ac:dyDescent="0.15">
      <c r="A2268" s="48">
        <v>41734</v>
      </c>
      <c r="B2268" s="57" t="s">
        <v>231</v>
      </c>
      <c r="C2268" s="58">
        <v>100</v>
      </c>
    </row>
    <row r="2269" spans="1:3" x14ac:dyDescent="0.15">
      <c r="A2269" s="48">
        <v>41734</v>
      </c>
      <c r="B2269" s="57" t="s">
        <v>232</v>
      </c>
      <c r="C2269" s="58">
        <v>100</v>
      </c>
    </row>
    <row r="2270" spans="1:3" x14ac:dyDescent="0.15">
      <c r="A2270" s="48">
        <v>41734</v>
      </c>
      <c r="B2270" s="57" t="s">
        <v>233</v>
      </c>
      <c r="C2270" s="58">
        <v>100</v>
      </c>
    </row>
    <row r="2271" spans="1:3" x14ac:dyDescent="0.15">
      <c r="A2271" s="48">
        <v>41734</v>
      </c>
      <c r="B2271" s="57" t="s">
        <v>234</v>
      </c>
      <c r="C2271" s="58">
        <v>100</v>
      </c>
    </row>
    <row r="2272" spans="1:3" x14ac:dyDescent="0.15">
      <c r="A2272" s="48">
        <v>41734</v>
      </c>
      <c r="B2272" s="57" t="s">
        <v>235</v>
      </c>
      <c r="C2272" s="58">
        <v>100</v>
      </c>
    </row>
    <row r="2273" spans="1:3" x14ac:dyDescent="0.15">
      <c r="A2273" s="48">
        <v>41734</v>
      </c>
      <c r="B2273" s="57" t="s">
        <v>236</v>
      </c>
      <c r="C2273" s="58">
        <v>100</v>
      </c>
    </row>
    <row r="2274" spans="1:3" x14ac:dyDescent="0.15">
      <c r="A2274" s="48">
        <v>41734</v>
      </c>
      <c r="B2274" s="57" t="s">
        <v>237</v>
      </c>
      <c r="C2274" s="58">
        <v>100</v>
      </c>
    </row>
    <row r="2275" spans="1:3" x14ac:dyDescent="0.15">
      <c r="A2275" s="48">
        <v>41734</v>
      </c>
      <c r="B2275" s="57" t="s">
        <v>238</v>
      </c>
      <c r="C2275" s="58">
        <v>100</v>
      </c>
    </row>
    <row r="2276" spans="1:3" x14ac:dyDescent="0.15">
      <c r="A2276" s="48">
        <v>41734</v>
      </c>
      <c r="B2276" s="57" t="s">
        <v>239</v>
      </c>
      <c r="C2276" s="58">
        <v>100</v>
      </c>
    </row>
    <row r="2277" spans="1:3" x14ac:dyDescent="0.15">
      <c r="A2277" s="48">
        <v>41734</v>
      </c>
      <c r="B2277" s="57" t="s">
        <v>240</v>
      </c>
      <c r="C2277" s="58">
        <v>100</v>
      </c>
    </row>
    <row r="2278" spans="1:3" x14ac:dyDescent="0.15">
      <c r="A2278" s="48">
        <v>41734</v>
      </c>
      <c r="B2278" s="57" t="s">
        <v>241</v>
      </c>
      <c r="C2278" s="58">
        <v>100</v>
      </c>
    </row>
    <row r="2279" spans="1:3" x14ac:dyDescent="0.15">
      <c r="A2279" s="48">
        <v>41734</v>
      </c>
      <c r="B2279" s="57" t="s">
        <v>242</v>
      </c>
      <c r="C2279" s="58">
        <v>100</v>
      </c>
    </row>
    <row r="2280" spans="1:3" x14ac:dyDescent="0.15">
      <c r="A2280" s="48">
        <v>41734</v>
      </c>
      <c r="B2280" s="57" t="s">
        <v>243</v>
      </c>
      <c r="C2280" s="58">
        <v>100</v>
      </c>
    </row>
    <row r="2281" spans="1:3" x14ac:dyDescent="0.15">
      <c r="A2281" s="48">
        <v>41734</v>
      </c>
      <c r="B2281" s="57" t="s">
        <v>244</v>
      </c>
      <c r="C2281" s="58">
        <v>100</v>
      </c>
    </row>
    <row r="2282" spans="1:3" x14ac:dyDescent="0.15">
      <c r="A2282" s="48">
        <v>41734</v>
      </c>
      <c r="B2282" s="57" t="s">
        <v>245</v>
      </c>
      <c r="C2282" s="58">
        <v>100</v>
      </c>
    </row>
    <row r="2283" spans="1:3" x14ac:dyDescent="0.15">
      <c r="A2283" s="48">
        <v>41734</v>
      </c>
      <c r="B2283" s="57" t="s">
        <v>246</v>
      </c>
      <c r="C2283" s="58">
        <v>100</v>
      </c>
    </row>
    <row r="2284" spans="1:3" x14ac:dyDescent="0.15">
      <c r="A2284" s="48">
        <v>41734</v>
      </c>
      <c r="B2284" s="57" t="s">
        <v>247</v>
      </c>
      <c r="C2284" s="58">
        <v>100</v>
      </c>
    </row>
    <row r="2285" spans="1:3" x14ac:dyDescent="0.15">
      <c r="A2285" s="48">
        <v>41734</v>
      </c>
      <c r="B2285" s="57" t="s">
        <v>248</v>
      </c>
      <c r="C2285" s="58">
        <v>100</v>
      </c>
    </row>
    <row r="2286" spans="1:3" x14ac:dyDescent="0.15">
      <c r="A2286" s="48">
        <v>41735</v>
      </c>
      <c r="B2286" s="57" t="s">
        <v>225</v>
      </c>
      <c r="C2286" s="58">
        <v>100</v>
      </c>
    </row>
    <row r="2287" spans="1:3" x14ac:dyDescent="0.15">
      <c r="A2287" s="48">
        <v>41735</v>
      </c>
      <c r="B2287" s="57" t="s">
        <v>226</v>
      </c>
      <c r="C2287" s="58">
        <v>100</v>
      </c>
    </row>
    <row r="2288" spans="1:3" x14ac:dyDescent="0.15">
      <c r="A2288" s="48">
        <v>41735</v>
      </c>
      <c r="B2288" s="57" t="s">
        <v>227</v>
      </c>
      <c r="C2288" s="58">
        <v>100</v>
      </c>
    </row>
    <row r="2289" spans="1:3" x14ac:dyDescent="0.15">
      <c r="A2289" s="48">
        <v>41735</v>
      </c>
      <c r="B2289" s="57" t="s">
        <v>228</v>
      </c>
      <c r="C2289" s="58">
        <v>100</v>
      </c>
    </row>
    <row r="2290" spans="1:3" x14ac:dyDescent="0.15">
      <c r="A2290" s="48">
        <v>41735</v>
      </c>
      <c r="B2290" s="57" t="s">
        <v>229</v>
      </c>
      <c r="C2290" s="58">
        <v>100</v>
      </c>
    </row>
    <row r="2291" spans="1:3" x14ac:dyDescent="0.15">
      <c r="A2291" s="48">
        <v>41735</v>
      </c>
      <c r="B2291" s="57" t="s">
        <v>230</v>
      </c>
      <c r="C2291" s="58">
        <v>100</v>
      </c>
    </row>
    <row r="2292" spans="1:3" x14ac:dyDescent="0.15">
      <c r="A2292" s="48">
        <v>41735</v>
      </c>
      <c r="B2292" s="57" t="s">
        <v>231</v>
      </c>
      <c r="C2292" s="58">
        <v>100</v>
      </c>
    </row>
    <row r="2293" spans="1:3" x14ac:dyDescent="0.15">
      <c r="A2293" s="48">
        <v>41735</v>
      </c>
      <c r="B2293" s="57" t="s">
        <v>232</v>
      </c>
      <c r="C2293" s="58">
        <v>100</v>
      </c>
    </row>
    <row r="2294" spans="1:3" x14ac:dyDescent="0.15">
      <c r="A2294" s="48">
        <v>41735</v>
      </c>
      <c r="B2294" s="57" t="s">
        <v>233</v>
      </c>
      <c r="C2294" s="58">
        <v>100</v>
      </c>
    </row>
    <row r="2295" spans="1:3" x14ac:dyDescent="0.15">
      <c r="A2295" s="48">
        <v>41735</v>
      </c>
      <c r="B2295" s="57" t="s">
        <v>234</v>
      </c>
      <c r="C2295" s="58">
        <v>100</v>
      </c>
    </row>
    <row r="2296" spans="1:3" x14ac:dyDescent="0.15">
      <c r="A2296" s="48">
        <v>41735</v>
      </c>
      <c r="B2296" s="57" t="s">
        <v>235</v>
      </c>
      <c r="C2296" s="58">
        <v>100</v>
      </c>
    </row>
    <row r="2297" spans="1:3" x14ac:dyDescent="0.15">
      <c r="A2297" s="48">
        <v>41735</v>
      </c>
      <c r="B2297" s="57" t="s">
        <v>236</v>
      </c>
      <c r="C2297" s="58">
        <v>100</v>
      </c>
    </row>
    <row r="2298" spans="1:3" x14ac:dyDescent="0.15">
      <c r="A2298" s="48">
        <v>41735</v>
      </c>
      <c r="B2298" s="57" t="s">
        <v>237</v>
      </c>
      <c r="C2298" s="58">
        <v>100</v>
      </c>
    </row>
    <row r="2299" spans="1:3" x14ac:dyDescent="0.15">
      <c r="A2299" s="48">
        <v>41735</v>
      </c>
      <c r="B2299" s="57" t="s">
        <v>238</v>
      </c>
      <c r="C2299" s="58">
        <v>100</v>
      </c>
    </row>
    <row r="2300" spans="1:3" x14ac:dyDescent="0.15">
      <c r="A2300" s="48">
        <v>41735</v>
      </c>
      <c r="B2300" s="57" t="s">
        <v>239</v>
      </c>
      <c r="C2300" s="58">
        <v>100</v>
      </c>
    </row>
    <row r="2301" spans="1:3" x14ac:dyDescent="0.15">
      <c r="A2301" s="48">
        <v>41735</v>
      </c>
      <c r="B2301" s="57" t="s">
        <v>240</v>
      </c>
      <c r="C2301" s="58">
        <v>100</v>
      </c>
    </row>
    <row r="2302" spans="1:3" x14ac:dyDescent="0.15">
      <c r="A2302" s="48">
        <v>41735</v>
      </c>
      <c r="B2302" s="57" t="s">
        <v>241</v>
      </c>
      <c r="C2302" s="58">
        <v>100</v>
      </c>
    </row>
    <row r="2303" spans="1:3" x14ac:dyDescent="0.15">
      <c r="A2303" s="48">
        <v>41735</v>
      </c>
      <c r="B2303" s="57" t="s">
        <v>242</v>
      </c>
      <c r="C2303" s="58">
        <v>100</v>
      </c>
    </row>
    <row r="2304" spans="1:3" x14ac:dyDescent="0.15">
      <c r="A2304" s="48">
        <v>41735</v>
      </c>
      <c r="B2304" s="57" t="s">
        <v>243</v>
      </c>
      <c r="C2304" s="58">
        <v>100</v>
      </c>
    </row>
    <row r="2305" spans="1:3" x14ac:dyDescent="0.15">
      <c r="A2305" s="48">
        <v>41735</v>
      </c>
      <c r="B2305" s="57" t="s">
        <v>244</v>
      </c>
      <c r="C2305" s="58">
        <v>100</v>
      </c>
    </row>
    <row r="2306" spans="1:3" x14ac:dyDescent="0.15">
      <c r="A2306" s="48">
        <v>41735</v>
      </c>
      <c r="B2306" s="57" t="s">
        <v>245</v>
      </c>
      <c r="C2306" s="58">
        <v>100</v>
      </c>
    </row>
    <row r="2307" spans="1:3" x14ac:dyDescent="0.15">
      <c r="A2307" s="48">
        <v>41735</v>
      </c>
      <c r="B2307" s="57" t="s">
        <v>246</v>
      </c>
      <c r="C2307" s="58">
        <v>100</v>
      </c>
    </row>
    <row r="2308" spans="1:3" x14ac:dyDescent="0.15">
      <c r="A2308" s="48">
        <v>41735</v>
      </c>
      <c r="B2308" s="57" t="s">
        <v>247</v>
      </c>
      <c r="C2308" s="58">
        <v>100</v>
      </c>
    </row>
    <row r="2309" spans="1:3" x14ac:dyDescent="0.15">
      <c r="A2309" s="48">
        <v>41735</v>
      </c>
      <c r="B2309" s="57" t="s">
        <v>248</v>
      </c>
      <c r="C2309" s="58">
        <v>100</v>
      </c>
    </row>
    <row r="2310" spans="1:3" x14ac:dyDescent="0.15">
      <c r="A2310" s="48">
        <v>41736</v>
      </c>
      <c r="B2310" s="57" t="s">
        <v>225</v>
      </c>
      <c r="C2310" s="58">
        <v>100</v>
      </c>
    </row>
    <row r="2311" spans="1:3" x14ac:dyDescent="0.15">
      <c r="A2311" s="48">
        <v>41736</v>
      </c>
      <c r="B2311" s="57" t="s">
        <v>226</v>
      </c>
      <c r="C2311" s="58">
        <v>100</v>
      </c>
    </row>
    <row r="2312" spans="1:3" x14ac:dyDescent="0.15">
      <c r="A2312" s="48">
        <v>41736</v>
      </c>
      <c r="B2312" s="57" t="s">
        <v>227</v>
      </c>
      <c r="C2312" s="58">
        <v>100</v>
      </c>
    </row>
    <row r="2313" spans="1:3" x14ac:dyDescent="0.15">
      <c r="A2313" s="48">
        <v>41736</v>
      </c>
      <c r="B2313" s="57" t="s">
        <v>228</v>
      </c>
      <c r="C2313" s="58">
        <v>100</v>
      </c>
    </row>
    <row r="2314" spans="1:3" x14ac:dyDescent="0.15">
      <c r="A2314" s="48">
        <v>41736</v>
      </c>
      <c r="B2314" s="57" t="s">
        <v>229</v>
      </c>
      <c r="C2314" s="58">
        <v>100</v>
      </c>
    </row>
    <row r="2315" spans="1:3" x14ac:dyDescent="0.15">
      <c r="A2315" s="48">
        <v>41736</v>
      </c>
      <c r="B2315" s="57" t="s">
        <v>230</v>
      </c>
      <c r="C2315" s="58">
        <v>100</v>
      </c>
    </row>
    <row r="2316" spans="1:3" x14ac:dyDescent="0.15">
      <c r="A2316" s="48">
        <v>41736</v>
      </c>
      <c r="B2316" s="57" t="s">
        <v>231</v>
      </c>
      <c r="C2316" s="58">
        <v>100</v>
      </c>
    </row>
    <row r="2317" spans="1:3" x14ac:dyDescent="0.15">
      <c r="A2317" s="48">
        <v>41736</v>
      </c>
      <c r="B2317" s="57" t="s">
        <v>232</v>
      </c>
      <c r="C2317" s="58">
        <v>100</v>
      </c>
    </row>
    <row r="2318" spans="1:3" x14ac:dyDescent="0.15">
      <c r="A2318" s="48">
        <v>41736</v>
      </c>
      <c r="B2318" s="57" t="s">
        <v>233</v>
      </c>
      <c r="C2318" s="58">
        <v>100</v>
      </c>
    </row>
    <row r="2319" spans="1:3" x14ac:dyDescent="0.15">
      <c r="A2319" s="48">
        <v>41736</v>
      </c>
      <c r="B2319" s="57" t="s">
        <v>234</v>
      </c>
      <c r="C2319" s="58">
        <v>100</v>
      </c>
    </row>
    <row r="2320" spans="1:3" x14ac:dyDescent="0.15">
      <c r="A2320" s="48">
        <v>41736</v>
      </c>
      <c r="B2320" s="57" t="s">
        <v>235</v>
      </c>
      <c r="C2320" s="58">
        <v>100</v>
      </c>
    </row>
    <row r="2321" spans="1:3" x14ac:dyDescent="0.15">
      <c r="A2321" s="48">
        <v>41736</v>
      </c>
      <c r="B2321" s="57" t="s">
        <v>236</v>
      </c>
      <c r="C2321" s="58">
        <v>100</v>
      </c>
    </row>
    <row r="2322" spans="1:3" x14ac:dyDescent="0.15">
      <c r="A2322" s="48">
        <v>41736</v>
      </c>
      <c r="B2322" s="57" t="s">
        <v>237</v>
      </c>
      <c r="C2322" s="58">
        <v>100</v>
      </c>
    </row>
    <row r="2323" spans="1:3" x14ac:dyDescent="0.15">
      <c r="A2323" s="48">
        <v>41736</v>
      </c>
      <c r="B2323" s="57" t="s">
        <v>238</v>
      </c>
      <c r="C2323" s="58">
        <v>100</v>
      </c>
    </row>
    <row r="2324" spans="1:3" x14ac:dyDescent="0.15">
      <c r="A2324" s="48">
        <v>41736</v>
      </c>
      <c r="B2324" s="57" t="s">
        <v>239</v>
      </c>
      <c r="C2324" s="58">
        <v>100</v>
      </c>
    </row>
    <row r="2325" spans="1:3" x14ac:dyDescent="0.15">
      <c r="A2325" s="48">
        <v>41736</v>
      </c>
      <c r="B2325" s="57" t="s">
        <v>240</v>
      </c>
      <c r="C2325" s="58">
        <v>100</v>
      </c>
    </row>
    <row r="2326" spans="1:3" x14ac:dyDescent="0.15">
      <c r="A2326" s="48">
        <v>41736</v>
      </c>
      <c r="B2326" s="57" t="s">
        <v>241</v>
      </c>
      <c r="C2326" s="58">
        <v>100</v>
      </c>
    </row>
    <row r="2327" spans="1:3" x14ac:dyDescent="0.15">
      <c r="A2327" s="48">
        <v>41736</v>
      </c>
      <c r="B2327" s="57" t="s">
        <v>242</v>
      </c>
      <c r="C2327" s="58">
        <v>100</v>
      </c>
    </row>
    <row r="2328" spans="1:3" x14ac:dyDescent="0.15">
      <c r="A2328" s="48">
        <v>41736</v>
      </c>
      <c r="B2328" s="57" t="s">
        <v>243</v>
      </c>
      <c r="C2328" s="58">
        <v>100</v>
      </c>
    </row>
    <row r="2329" spans="1:3" x14ac:dyDescent="0.15">
      <c r="A2329" s="48">
        <v>41736</v>
      </c>
      <c r="B2329" s="57" t="s">
        <v>244</v>
      </c>
      <c r="C2329" s="58">
        <v>100</v>
      </c>
    </row>
    <row r="2330" spans="1:3" x14ac:dyDescent="0.15">
      <c r="A2330" s="48">
        <v>41736</v>
      </c>
      <c r="B2330" s="57" t="s">
        <v>245</v>
      </c>
      <c r="C2330" s="58">
        <v>100</v>
      </c>
    </row>
    <row r="2331" spans="1:3" x14ac:dyDescent="0.15">
      <c r="A2331" s="48">
        <v>41736</v>
      </c>
      <c r="B2331" s="57" t="s">
        <v>246</v>
      </c>
      <c r="C2331" s="58">
        <v>100</v>
      </c>
    </row>
    <row r="2332" spans="1:3" x14ac:dyDescent="0.15">
      <c r="A2332" s="48">
        <v>41736</v>
      </c>
      <c r="B2332" s="57" t="s">
        <v>247</v>
      </c>
      <c r="C2332" s="58">
        <v>100</v>
      </c>
    </row>
    <row r="2333" spans="1:3" x14ac:dyDescent="0.15">
      <c r="A2333" s="48">
        <v>41736</v>
      </c>
      <c r="B2333" s="57" t="s">
        <v>248</v>
      </c>
      <c r="C2333" s="58">
        <v>100</v>
      </c>
    </row>
    <row r="2334" spans="1:3" x14ac:dyDescent="0.15">
      <c r="A2334" s="48">
        <v>41737</v>
      </c>
      <c r="B2334" s="57" t="s">
        <v>225</v>
      </c>
      <c r="C2334" s="58">
        <v>100</v>
      </c>
    </row>
    <row r="2335" spans="1:3" x14ac:dyDescent="0.15">
      <c r="A2335" s="48">
        <v>41737</v>
      </c>
      <c r="B2335" s="57" t="s">
        <v>226</v>
      </c>
      <c r="C2335" s="58">
        <v>100</v>
      </c>
    </row>
    <row r="2336" spans="1:3" x14ac:dyDescent="0.15">
      <c r="A2336" s="48">
        <v>41737</v>
      </c>
      <c r="B2336" s="57" t="s">
        <v>227</v>
      </c>
      <c r="C2336" s="58">
        <v>100</v>
      </c>
    </row>
    <row r="2337" spans="1:3" x14ac:dyDescent="0.15">
      <c r="A2337" s="48">
        <v>41737</v>
      </c>
      <c r="B2337" s="57" t="s">
        <v>228</v>
      </c>
      <c r="C2337" s="58">
        <v>100</v>
      </c>
    </row>
    <row r="2338" spans="1:3" x14ac:dyDescent="0.15">
      <c r="A2338" s="48">
        <v>41737</v>
      </c>
      <c r="B2338" s="57" t="s">
        <v>229</v>
      </c>
      <c r="C2338" s="58">
        <v>100</v>
      </c>
    </row>
    <row r="2339" spans="1:3" x14ac:dyDescent="0.15">
      <c r="A2339" s="48">
        <v>41737</v>
      </c>
      <c r="B2339" s="57" t="s">
        <v>230</v>
      </c>
      <c r="C2339" s="58">
        <v>100</v>
      </c>
    </row>
    <row r="2340" spans="1:3" x14ac:dyDescent="0.15">
      <c r="A2340" s="48">
        <v>41737</v>
      </c>
      <c r="B2340" s="57" t="s">
        <v>231</v>
      </c>
      <c r="C2340" s="58">
        <v>100</v>
      </c>
    </row>
    <row r="2341" spans="1:3" x14ac:dyDescent="0.15">
      <c r="A2341" s="48">
        <v>41737</v>
      </c>
      <c r="B2341" s="57" t="s">
        <v>232</v>
      </c>
      <c r="C2341" s="58">
        <v>100</v>
      </c>
    </row>
    <row r="2342" spans="1:3" x14ac:dyDescent="0.15">
      <c r="A2342" s="48">
        <v>41737</v>
      </c>
      <c r="B2342" s="57" t="s">
        <v>233</v>
      </c>
      <c r="C2342" s="58">
        <v>100</v>
      </c>
    </row>
    <row r="2343" spans="1:3" x14ac:dyDescent="0.15">
      <c r="A2343" s="48">
        <v>41737</v>
      </c>
      <c r="B2343" s="57" t="s">
        <v>234</v>
      </c>
      <c r="C2343" s="58">
        <v>100</v>
      </c>
    </row>
    <row r="2344" spans="1:3" x14ac:dyDescent="0.15">
      <c r="A2344" s="48">
        <v>41737</v>
      </c>
      <c r="B2344" s="57" t="s">
        <v>235</v>
      </c>
      <c r="C2344" s="58">
        <v>100</v>
      </c>
    </row>
    <row r="2345" spans="1:3" x14ac:dyDescent="0.15">
      <c r="A2345" s="48">
        <v>41737</v>
      </c>
      <c r="B2345" s="57" t="s">
        <v>236</v>
      </c>
      <c r="C2345" s="58">
        <v>100</v>
      </c>
    </row>
    <row r="2346" spans="1:3" x14ac:dyDescent="0.15">
      <c r="A2346" s="48">
        <v>41737</v>
      </c>
      <c r="B2346" s="57" t="s">
        <v>237</v>
      </c>
      <c r="C2346" s="58">
        <v>100</v>
      </c>
    </row>
    <row r="2347" spans="1:3" x14ac:dyDescent="0.15">
      <c r="A2347" s="48">
        <v>41737</v>
      </c>
      <c r="B2347" s="57" t="s">
        <v>238</v>
      </c>
      <c r="C2347" s="58">
        <v>100</v>
      </c>
    </row>
    <row r="2348" spans="1:3" x14ac:dyDescent="0.15">
      <c r="A2348" s="48">
        <v>41737</v>
      </c>
      <c r="B2348" s="57" t="s">
        <v>239</v>
      </c>
      <c r="C2348" s="58">
        <v>100</v>
      </c>
    </row>
    <row r="2349" spans="1:3" x14ac:dyDescent="0.15">
      <c r="A2349" s="48">
        <v>41737</v>
      </c>
      <c r="B2349" s="57" t="s">
        <v>240</v>
      </c>
      <c r="C2349" s="58">
        <v>100</v>
      </c>
    </row>
    <row r="2350" spans="1:3" x14ac:dyDescent="0.15">
      <c r="A2350" s="48">
        <v>41737</v>
      </c>
      <c r="B2350" s="57" t="s">
        <v>241</v>
      </c>
      <c r="C2350" s="58">
        <v>100</v>
      </c>
    </row>
    <row r="2351" spans="1:3" x14ac:dyDescent="0.15">
      <c r="A2351" s="48">
        <v>41737</v>
      </c>
      <c r="B2351" s="57" t="s">
        <v>242</v>
      </c>
      <c r="C2351" s="58">
        <v>100</v>
      </c>
    </row>
    <row r="2352" spans="1:3" x14ac:dyDescent="0.15">
      <c r="A2352" s="48">
        <v>41737</v>
      </c>
      <c r="B2352" s="57" t="s">
        <v>243</v>
      </c>
      <c r="C2352" s="58">
        <v>100</v>
      </c>
    </row>
    <row r="2353" spans="1:3" x14ac:dyDescent="0.15">
      <c r="A2353" s="48">
        <v>41737</v>
      </c>
      <c r="B2353" s="57" t="s">
        <v>244</v>
      </c>
      <c r="C2353" s="58">
        <v>100</v>
      </c>
    </row>
    <row r="2354" spans="1:3" x14ac:dyDescent="0.15">
      <c r="A2354" s="48">
        <v>41737</v>
      </c>
      <c r="B2354" s="57" t="s">
        <v>245</v>
      </c>
      <c r="C2354" s="58">
        <v>100</v>
      </c>
    </row>
    <row r="2355" spans="1:3" x14ac:dyDescent="0.15">
      <c r="A2355" s="48">
        <v>41737</v>
      </c>
      <c r="B2355" s="57" t="s">
        <v>246</v>
      </c>
      <c r="C2355" s="58">
        <v>100</v>
      </c>
    </row>
    <row r="2356" spans="1:3" x14ac:dyDescent="0.15">
      <c r="A2356" s="48">
        <v>41737</v>
      </c>
      <c r="B2356" s="57" t="s">
        <v>247</v>
      </c>
      <c r="C2356" s="58">
        <v>100</v>
      </c>
    </row>
    <row r="2357" spans="1:3" x14ac:dyDescent="0.15">
      <c r="A2357" s="48">
        <v>41737</v>
      </c>
      <c r="B2357" s="57" t="s">
        <v>248</v>
      </c>
      <c r="C2357" s="58">
        <v>100</v>
      </c>
    </row>
    <row r="2358" spans="1:3" x14ac:dyDescent="0.15">
      <c r="A2358" s="48">
        <v>41738</v>
      </c>
      <c r="B2358" s="57" t="s">
        <v>225</v>
      </c>
      <c r="C2358" s="58">
        <v>100</v>
      </c>
    </row>
    <row r="2359" spans="1:3" x14ac:dyDescent="0.15">
      <c r="A2359" s="48">
        <v>41738</v>
      </c>
      <c r="B2359" s="57" t="s">
        <v>226</v>
      </c>
      <c r="C2359" s="58">
        <v>100</v>
      </c>
    </row>
    <row r="2360" spans="1:3" x14ac:dyDescent="0.15">
      <c r="A2360" s="48">
        <v>41738</v>
      </c>
      <c r="B2360" s="57" t="s">
        <v>227</v>
      </c>
      <c r="C2360" s="58">
        <v>100</v>
      </c>
    </row>
    <row r="2361" spans="1:3" x14ac:dyDescent="0.15">
      <c r="A2361" s="48">
        <v>41738</v>
      </c>
      <c r="B2361" s="57" t="s">
        <v>228</v>
      </c>
      <c r="C2361" s="58">
        <v>100</v>
      </c>
    </row>
    <row r="2362" spans="1:3" x14ac:dyDescent="0.15">
      <c r="A2362" s="48">
        <v>41738</v>
      </c>
      <c r="B2362" s="57" t="s">
        <v>229</v>
      </c>
      <c r="C2362" s="58">
        <v>100</v>
      </c>
    </row>
    <row r="2363" spans="1:3" x14ac:dyDescent="0.15">
      <c r="A2363" s="48">
        <v>41738</v>
      </c>
      <c r="B2363" s="57" t="s">
        <v>230</v>
      </c>
      <c r="C2363" s="58">
        <v>100</v>
      </c>
    </row>
    <row r="2364" spans="1:3" x14ac:dyDescent="0.15">
      <c r="A2364" s="48">
        <v>41738</v>
      </c>
      <c r="B2364" s="57" t="s">
        <v>231</v>
      </c>
      <c r="C2364" s="58">
        <v>100</v>
      </c>
    </row>
    <row r="2365" spans="1:3" x14ac:dyDescent="0.15">
      <c r="A2365" s="48">
        <v>41738</v>
      </c>
      <c r="B2365" s="57" t="s">
        <v>232</v>
      </c>
      <c r="C2365" s="58">
        <v>100</v>
      </c>
    </row>
    <row r="2366" spans="1:3" x14ac:dyDescent="0.15">
      <c r="A2366" s="48">
        <v>41738</v>
      </c>
      <c r="B2366" s="57" t="s">
        <v>233</v>
      </c>
      <c r="C2366" s="58">
        <v>100</v>
      </c>
    </row>
    <row r="2367" spans="1:3" x14ac:dyDescent="0.15">
      <c r="A2367" s="48">
        <v>41738</v>
      </c>
      <c r="B2367" s="57" t="s">
        <v>234</v>
      </c>
      <c r="C2367" s="58">
        <v>100</v>
      </c>
    </row>
    <row r="2368" spans="1:3" x14ac:dyDescent="0.15">
      <c r="A2368" s="48">
        <v>41738</v>
      </c>
      <c r="B2368" s="57" t="s">
        <v>235</v>
      </c>
      <c r="C2368" s="58">
        <v>100</v>
      </c>
    </row>
    <row r="2369" spans="1:3" x14ac:dyDescent="0.15">
      <c r="A2369" s="48">
        <v>41738</v>
      </c>
      <c r="B2369" s="57" t="s">
        <v>236</v>
      </c>
      <c r="C2369" s="58">
        <v>100</v>
      </c>
    </row>
    <row r="2370" spans="1:3" x14ac:dyDescent="0.15">
      <c r="A2370" s="48">
        <v>41738</v>
      </c>
      <c r="B2370" s="57" t="s">
        <v>237</v>
      </c>
      <c r="C2370" s="58">
        <v>100</v>
      </c>
    </row>
    <row r="2371" spans="1:3" x14ac:dyDescent="0.15">
      <c r="A2371" s="48">
        <v>41738</v>
      </c>
      <c r="B2371" s="57" t="s">
        <v>238</v>
      </c>
      <c r="C2371" s="58">
        <v>100</v>
      </c>
    </row>
    <row r="2372" spans="1:3" x14ac:dyDescent="0.15">
      <c r="A2372" s="48">
        <v>41738</v>
      </c>
      <c r="B2372" s="57" t="s">
        <v>239</v>
      </c>
      <c r="C2372" s="58">
        <v>100</v>
      </c>
    </row>
    <row r="2373" spans="1:3" x14ac:dyDescent="0.15">
      <c r="A2373" s="48">
        <v>41738</v>
      </c>
      <c r="B2373" s="57" t="s">
        <v>240</v>
      </c>
      <c r="C2373" s="58">
        <v>100</v>
      </c>
    </row>
    <row r="2374" spans="1:3" x14ac:dyDescent="0.15">
      <c r="A2374" s="48">
        <v>41738</v>
      </c>
      <c r="B2374" s="57" t="s">
        <v>241</v>
      </c>
      <c r="C2374" s="58">
        <v>100</v>
      </c>
    </row>
    <row r="2375" spans="1:3" x14ac:dyDescent="0.15">
      <c r="A2375" s="48">
        <v>41738</v>
      </c>
      <c r="B2375" s="57" t="s">
        <v>242</v>
      </c>
      <c r="C2375" s="58">
        <v>100</v>
      </c>
    </row>
    <row r="2376" spans="1:3" x14ac:dyDescent="0.15">
      <c r="A2376" s="48">
        <v>41738</v>
      </c>
      <c r="B2376" s="57" t="s">
        <v>243</v>
      </c>
      <c r="C2376" s="58">
        <v>100</v>
      </c>
    </row>
    <row r="2377" spans="1:3" x14ac:dyDescent="0.15">
      <c r="A2377" s="48">
        <v>41738</v>
      </c>
      <c r="B2377" s="57" t="s">
        <v>244</v>
      </c>
      <c r="C2377" s="58">
        <v>100</v>
      </c>
    </row>
    <row r="2378" spans="1:3" x14ac:dyDescent="0.15">
      <c r="A2378" s="48">
        <v>41738</v>
      </c>
      <c r="B2378" s="57" t="s">
        <v>245</v>
      </c>
      <c r="C2378" s="58">
        <v>100</v>
      </c>
    </row>
    <row r="2379" spans="1:3" x14ac:dyDescent="0.15">
      <c r="A2379" s="48">
        <v>41738</v>
      </c>
      <c r="B2379" s="57" t="s">
        <v>246</v>
      </c>
      <c r="C2379" s="58">
        <v>100</v>
      </c>
    </row>
    <row r="2380" spans="1:3" x14ac:dyDescent="0.15">
      <c r="A2380" s="48">
        <v>41738</v>
      </c>
      <c r="B2380" s="57" t="s">
        <v>247</v>
      </c>
      <c r="C2380" s="58">
        <v>100</v>
      </c>
    </row>
    <row r="2381" spans="1:3" x14ac:dyDescent="0.15">
      <c r="A2381" s="48">
        <v>41738</v>
      </c>
      <c r="B2381" s="57" t="s">
        <v>248</v>
      </c>
      <c r="C2381" s="58">
        <v>100</v>
      </c>
    </row>
    <row r="2382" spans="1:3" x14ac:dyDescent="0.15">
      <c r="A2382" s="48">
        <v>41739</v>
      </c>
      <c r="B2382" s="57" t="s">
        <v>225</v>
      </c>
      <c r="C2382" s="58">
        <v>100</v>
      </c>
    </row>
    <row r="2383" spans="1:3" x14ac:dyDescent="0.15">
      <c r="A2383" s="48">
        <v>41739</v>
      </c>
      <c r="B2383" s="57" t="s">
        <v>226</v>
      </c>
      <c r="C2383" s="58">
        <v>100</v>
      </c>
    </row>
    <row r="2384" spans="1:3" x14ac:dyDescent="0.15">
      <c r="A2384" s="48">
        <v>41739</v>
      </c>
      <c r="B2384" s="57" t="s">
        <v>227</v>
      </c>
      <c r="C2384" s="58">
        <v>100</v>
      </c>
    </row>
    <row r="2385" spans="1:3" x14ac:dyDescent="0.15">
      <c r="A2385" s="48">
        <v>41739</v>
      </c>
      <c r="B2385" s="57" t="s">
        <v>228</v>
      </c>
      <c r="C2385" s="58">
        <v>100</v>
      </c>
    </row>
    <row r="2386" spans="1:3" x14ac:dyDescent="0.15">
      <c r="A2386" s="48">
        <v>41739</v>
      </c>
      <c r="B2386" s="57" t="s">
        <v>229</v>
      </c>
      <c r="C2386" s="58">
        <v>100</v>
      </c>
    </row>
    <row r="2387" spans="1:3" x14ac:dyDescent="0.15">
      <c r="A2387" s="48">
        <v>41739</v>
      </c>
      <c r="B2387" s="57" t="s">
        <v>230</v>
      </c>
      <c r="C2387" s="58">
        <v>100</v>
      </c>
    </row>
    <row r="2388" spans="1:3" x14ac:dyDescent="0.15">
      <c r="A2388" s="48">
        <v>41739</v>
      </c>
      <c r="B2388" s="57" t="s">
        <v>231</v>
      </c>
      <c r="C2388" s="58">
        <v>100</v>
      </c>
    </row>
    <row r="2389" spans="1:3" x14ac:dyDescent="0.15">
      <c r="A2389" s="48">
        <v>41739</v>
      </c>
      <c r="B2389" s="57" t="s">
        <v>232</v>
      </c>
      <c r="C2389" s="58">
        <v>100</v>
      </c>
    </row>
    <row r="2390" spans="1:3" x14ac:dyDescent="0.15">
      <c r="A2390" s="48">
        <v>41739</v>
      </c>
      <c r="B2390" s="57" t="s">
        <v>233</v>
      </c>
      <c r="C2390" s="58">
        <v>100</v>
      </c>
    </row>
    <row r="2391" spans="1:3" x14ac:dyDescent="0.15">
      <c r="A2391" s="48">
        <v>41739</v>
      </c>
      <c r="B2391" s="57" t="s">
        <v>234</v>
      </c>
      <c r="C2391" s="58">
        <v>100</v>
      </c>
    </row>
    <row r="2392" spans="1:3" x14ac:dyDescent="0.15">
      <c r="A2392" s="48">
        <v>41739</v>
      </c>
      <c r="B2392" s="57" t="s">
        <v>235</v>
      </c>
      <c r="C2392" s="58">
        <v>100</v>
      </c>
    </row>
    <row r="2393" spans="1:3" x14ac:dyDescent="0.15">
      <c r="A2393" s="48">
        <v>41739</v>
      </c>
      <c r="B2393" s="57" t="s">
        <v>236</v>
      </c>
      <c r="C2393" s="58">
        <v>100</v>
      </c>
    </row>
    <row r="2394" spans="1:3" x14ac:dyDescent="0.15">
      <c r="A2394" s="48">
        <v>41739</v>
      </c>
      <c r="B2394" s="57" t="s">
        <v>237</v>
      </c>
      <c r="C2394" s="58">
        <v>100</v>
      </c>
    </row>
    <row r="2395" spans="1:3" x14ac:dyDescent="0.15">
      <c r="A2395" s="48">
        <v>41739</v>
      </c>
      <c r="B2395" s="57" t="s">
        <v>238</v>
      </c>
      <c r="C2395" s="58">
        <v>100</v>
      </c>
    </row>
    <row r="2396" spans="1:3" x14ac:dyDescent="0.15">
      <c r="A2396" s="48">
        <v>41739</v>
      </c>
      <c r="B2396" s="57" t="s">
        <v>239</v>
      </c>
      <c r="C2396" s="58">
        <v>100</v>
      </c>
    </row>
    <row r="2397" spans="1:3" x14ac:dyDescent="0.15">
      <c r="A2397" s="48">
        <v>41739</v>
      </c>
      <c r="B2397" s="57" t="s">
        <v>240</v>
      </c>
      <c r="C2397" s="58">
        <v>100</v>
      </c>
    </row>
    <row r="2398" spans="1:3" x14ac:dyDescent="0.15">
      <c r="A2398" s="48">
        <v>41739</v>
      </c>
      <c r="B2398" s="57" t="s">
        <v>241</v>
      </c>
      <c r="C2398" s="58">
        <v>100</v>
      </c>
    </row>
    <row r="2399" spans="1:3" x14ac:dyDescent="0.15">
      <c r="A2399" s="48">
        <v>41739</v>
      </c>
      <c r="B2399" s="57" t="s">
        <v>242</v>
      </c>
      <c r="C2399" s="58">
        <v>100</v>
      </c>
    </row>
    <row r="2400" spans="1:3" x14ac:dyDescent="0.15">
      <c r="A2400" s="48">
        <v>41739</v>
      </c>
      <c r="B2400" s="57" t="s">
        <v>243</v>
      </c>
      <c r="C2400" s="58">
        <v>100</v>
      </c>
    </row>
    <row r="2401" spans="1:3" x14ac:dyDescent="0.15">
      <c r="A2401" s="48">
        <v>41739</v>
      </c>
      <c r="B2401" s="57" t="s">
        <v>244</v>
      </c>
      <c r="C2401" s="58">
        <v>100</v>
      </c>
    </row>
    <row r="2402" spans="1:3" x14ac:dyDescent="0.15">
      <c r="A2402" s="48">
        <v>41739</v>
      </c>
      <c r="B2402" s="57" t="s">
        <v>245</v>
      </c>
      <c r="C2402" s="58">
        <v>100</v>
      </c>
    </row>
    <row r="2403" spans="1:3" x14ac:dyDescent="0.15">
      <c r="A2403" s="48">
        <v>41739</v>
      </c>
      <c r="B2403" s="57" t="s">
        <v>246</v>
      </c>
      <c r="C2403" s="58">
        <v>100</v>
      </c>
    </row>
    <row r="2404" spans="1:3" x14ac:dyDescent="0.15">
      <c r="A2404" s="48">
        <v>41739</v>
      </c>
      <c r="B2404" s="57" t="s">
        <v>247</v>
      </c>
      <c r="C2404" s="58">
        <v>100</v>
      </c>
    </row>
    <row r="2405" spans="1:3" x14ac:dyDescent="0.15">
      <c r="A2405" s="48">
        <v>41739</v>
      </c>
      <c r="B2405" s="57" t="s">
        <v>248</v>
      </c>
      <c r="C2405" s="58">
        <v>100</v>
      </c>
    </row>
    <row r="2406" spans="1:3" x14ac:dyDescent="0.15">
      <c r="A2406" s="48">
        <v>41740</v>
      </c>
      <c r="B2406" s="57" t="s">
        <v>225</v>
      </c>
      <c r="C2406" s="58">
        <v>100</v>
      </c>
    </row>
    <row r="2407" spans="1:3" x14ac:dyDescent="0.15">
      <c r="A2407" s="48">
        <v>41740</v>
      </c>
      <c r="B2407" s="57" t="s">
        <v>226</v>
      </c>
      <c r="C2407" s="58">
        <v>100</v>
      </c>
    </row>
    <row r="2408" spans="1:3" x14ac:dyDescent="0.15">
      <c r="A2408" s="48">
        <v>41740</v>
      </c>
      <c r="B2408" s="57" t="s">
        <v>227</v>
      </c>
      <c r="C2408" s="58">
        <v>100</v>
      </c>
    </row>
    <row r="2409" spans="1:3" x14ac:dyDescent="0.15">
      <c r="A2409" s="48">
        <v>41740</v>
      </c>
      <c r="B2409" s="57" t="s">
        <v>228</v>
      </c>
      <c r="C2409" s="58">
        <v>100</v>
      </c>
    </row>
    <row r="2410" spans="1:3" x14ac:dyDescent="0.15">
      <c r="A2410" s="48">
        <v>41740</v>
      </c>
      <c r="B2410" s="57" t="s">
        <v>229</v>
      </c>
      <c r="C2410" s="58">
        <v>100</v>
      </c>
    </row>
    <row r="2411" spans="1:3" x14ac:dyDescent="0.15">
      <c r="A2411" s="48">
        <v>41740</v>
      </c>
      <c r="B2411" s="57" t="s">
        <v>230</v>
      </c>
      <c r="C2411" s="58">
        <v>100</v>
      </c>
    </row>
    <row r="2412" spans="1:3" x14ac:dyDescent="0.15">
      <c r="A2412" s="48">
        <v>41740</v>
      </c>
      <c r="B2412" s="57" t="s">
        <v>231</v>
      </c>
      <c r="C2412" s="58">
        <v>100</v>
      </c>
    </row>
    <row r="2413" spans="1:3" x14ac:dyDescent="0.15">
      <c r="A2413" s="48">
        <v>41740</v>
      </c>
      <c r="B2413" s="57" t="s">
        <v>232</v>
      </c>
      <c r="C2413" s="58">
        <v>100</v>
      </c>
    </row>
    <row r="2414" spans="1:3" x14ac:dyDescent="0.15">
      <c r="A2414" s="48">
        <v>41740</v>
      </c>
      <c r="B2414" s="57" t="s">
        <v>233</v>
      </c>
      <c r="C2414" s="58">
        <v>100</v>
      </c>
    </row>
    <row r="2415" spans="1:3" x14ac:dyDescent="0.15">
      <c r="A2415" s="48">
        <v>41740</v>
      </c>
      <c r="B2415" s="57" t="s">
        <v>234</v>
      </c>
      <c r="C2415" s="58">
        <v>100</v>
      </c>
    </row>
    <row r="2416" spans="1:3" x14ac:dyDescent="0.15">
      <c r="A2416" s="48">
        <v>41740</v>
      </c>
      <c r="B2416" s="57" t="s">
        <v>235</v>
      </c>
      <c r="C2416" s="58">
        <v>100</v>
      </c>
    </row>
    <row r="2417" spans="1:3" x14ac:dyDescent="0.15">
      <c r="A2417" s="48">
        <v>41740</v>
      </c>
      <c r="B2417" s="57" t="s">
        <v>236</v>
      </c>
      <c r="C2417" s="58">
        <v>100</v>
      </c>
    </row>
    <row r="2418" spans="1:3" x14ac:dyDescent="0.15">
      <c r="A2418" s="48">
        <v>41740</v>
      </c>
      <c r="B2418" s="57" t="s">
        <v>237</v>
      </c>
      <c r="C2418" s="58">
        <v>100</v>
      </c>
    </row>
    <row r="2419" spans="1:3" x14ac:dyDescent="0.15">
      <c r="A2419" s="48">
        <v>41740</v>
      </c>
      <c r="B2419" s="57" t="s">
        <v>238</v>
      </c>
      <c r="C2419" s="58">
        <v>100</v>
      </c>
    </row>
    <row r="2420" spans="1:3" x14ac:dyDescent="0.15">
      <c r="A2420" s="48">
        <v>41740</v>
      </c>
      <c r="B2420" s="57" t="s">
        <v>239</v>
      </c>
      <c r="C2420" s="58">
        <v>100</v>
      </c>
    </row>
    <row r="2421" spans="1:3" x14ac:dyDescent="0.15">
      <c r="A2421" s="48">
        <v>41740</v>
      </c>
      <c r="B2421" s="57" t="s">
        <v>240</v>
      </c>
      <c r="C2421" s="58">
        <v>100</v>
      </c>
    </row>
    <row r="2422" spans="1:3" x14ac:dyDescent="0.15">
      <c r="A2422" s="48">
        <v>41740</v>
      </c>
      <c r="B2422" s="57" t="s">
        <v>241</v>
      </c>
      <c r="C2422" s="58">
        <v>100</v>
      </c>
    </row>
    <row r="2423" spans="1:3" x14ac:dyDescent="0.15">
      <c r="A2423" s="48">
        <v>41740</v>
      </c>
      <c r="B2423" s="57" t="s">
        <v>242</v>
      </c>
      <c r="C2423" s="58">
        <v>100</v>
      </c>
    </row>
    <row r="2424" spans="1:3" x14ac:dyDescent="0.15">
      <c r="A2424" s="48">
        <v>41740</v>
      </c>
      <c r="B2424" s="57" t="s">
        <v>243</v>
      </c>
      <c r="C2424" s="58">
        <v>100</v>
      </c>
    </row>
    <row r="2425" spans="1:3" x14ac:dyDescent="0.15">
      <c r="A2425" s="48">
        <v>41740</v>
      </c>
      <c r="B2425" s="57" t="s">
        <v>244</v>
      </c>
      <c r="C2425" s="58">
        <v>100</v>
      </c>
    </row>
    <row r="2426" spans="1:3" x14ac:dyDescent="0.15">
      <c r="A2426" s="48">
        <v>41740</v>
      </c>
      <c r="B2426" s="57" t="s">
        <v>245</v>
      </c>
      <c r="C2426" s="58">
        <v>100</v>
      </c>
    </row>
    <row r="2427" spans="1:3" x14ac:dyDescent="0.15">
      <c r="A2427" s="48">
        <v>41740</v>
      </c>
      <c r="B2427" s="57" t="s">
        <v>246</v>
      </c>
      <c r="C2427" s="58">
        <v>100</v>
      </c>
    </row>
    <row r="2428" spans="1:3" x14ac:dyDescent="0.15">
      <c r="A2428" s="48">
        <v>41740</v>
      </c>
      <c r="B2428" s="57" t="s">
        <v>247</v>
      </c>
      <c r="C2428" s="58">
        <v>100</v>
      </c>
    </row>
    <row r="2429" spans="1:3" x14ac:dyDescent="0.15">
      <c r="A2429" s="48">
        <v>41740</v>
      </c>
      <c r="B2429" s="57" t="s">
        <v>248</v>
      </c>
      <c r="C2429" s="58">
        <v>100</v>
      </c>
    </row>
    <row r="2430" spans="1:3" x14ac:dyDescent="0.15">
      <c r="A2430" s="48">
        <v>41741</v>
      </c>
      <c r="B2430" s="57" t="s">
        <v>225</v>
      </c>
      <c r="C2430" s="58">
        <v>100</v>
      </c>
    </row>
    <row r="2431" spans="1:3" x14ac:dyDescent="0.15">
      <c r="A2431" s="48">
        <v>41741</v>
      </c>
      <c r="B2431" s="57" t="s">
        <v>226</v>
      </c>
      <c r="C2431" s="58">
        <v>100</v>
      </c>
    </row>
    <row r="2432" spans="1:3" x14ac:dyDescent="0.15">
      <c r="A2432" s="48">
        <v>41741</v>
      </c>
      <c r="B2432" s="57" t="s">
        <v>227</v>
      </c>
      <c r="C2432" s="58">
        <v>100</v>
      </c>
    </row>
    <row r="2433" spans="1:3" x14ac:dyDescent="0.15">
      <c r="A2433" s="48">
        <v>41741</v>
      </c>
      <c r="B2433" s="57" t="s">
        <v>228</v>
      </c>
      <c r="C2433" s="58">
        <v>100</v>
      </c>
    </row>
    <row r="2434" spans="1:3" x14ac:dyDescent="0.15">
      <c r="A2434" s="48">
        <v>41741</v>
      </c>
      <c r="B2434" s="57" t="s">
        <v>229</v>
      </c>
      <c r="C2434" s="58">
        <v>100</v>
      </c>
    </row>
    <row r="2435" spans="1:3" x14ac:dyDescent="0.15">
      <c r="A2435" s="48">
        <v>41741</v>
      </c>
      <c r="B2435" s="57" t="s">
        <v>230</v>
      </c>
      <c r="C2435" s="58">
        <v>100</v>
      </c>
    </row>
    <row r="2436" spans="1:3" x14ac:dyDescent="0.15">
      <c r="A2436" s="48">
        <v>41741</v>
      </c>
      <c r="B2436" s="57" t="s">
        <v>231</v>
      </c>
      <c r="C2436" s="58">
        <v>100</v>
      </c>
    </row>
    <row r="2437" spans="1:3" x14ac:dyDescent="0.15">
      <c r="A2437" s="48">
        <v>41741</v>
      </c>
      <c r="B2437" s="57" t="s">
        <v>232</v>
      </c>
      <c r="C2437" s="58">
        <v>100</v>
      </c>
    </row>
    <row r="2438" spans="1:3" x14ac:dyDescent="0.15">
      <c r="A2438" s="48">
        <v>41741</v>
      </c>
      <c r="B2438" s="57" t="s">
        <v>233</v>
      </c>
      <c r="C2438" s="58">
        <v>100</v>
      </c>
    </row>
    <row r="2439" spans="1:3" x14ac:dyDescent="0.15">
      <c r="A2439" s="48">
        <v>41741</v>
      </c>
      <c r="B2439" s="57" t="s">
        <v>234</v>
      </c>
      <c r="C2439" s="58">
        <v>100</v>
      </c>
    </row>
    <row r="2440" spans="1:3" x14ac:dyDescent="0.15">
      <c r="A2440" s="48">
        <v>41741</v>
      </c>
      <c r="B2440" s="57" t="s">
        <v>235</v>
      </c>
      <c r="C2440" s="58">
        <v>100</v>
      </c>
    </row>
    <row r="2441" spans="1:3" x14ac:dyDescent="0.15">
      <c r="A2441" s="48">
        <v>41741</v>
      </c>
      <c r="B2441" s="57" t="s">
        <v>236</v>
      </c>
      <c r="C2441" s="58">
        <v>100</v>
      </c>
    </row>
    <row r="2442" spans="1:3" x14ac:dyDescent="0.15">
      <c r="A2442" s="48">
        <v>41741</v>
      </c>
      <c r="B2442" s="57" t="s">
        <v>237</v>
      </c>
      <c r="C2442" s="58">
        <v>100</v>
      </c>
    </row>
    <row r="2443" spans="1:3" x14ac:dyDescent="0.15">
      <c r="A2443" s="48">
        <v>41741</v>
      </c>
      <c r="B2443" s="57" t="s">
        <v>238</v>
      </c>
      <c r="C2443" s="58">
        <v>100</v>
      </c>
    </row>
    <row r="2444" spans="1:3" x14ac:dyDescent="0.15">
      <c r="A2444" s="48">
        <v>41741</v>
      </c>
      <c r="B2444" s="57" t="s">
        <v>239</v>
      </c>
      <c r="C2444" s="58">
        <v>100</v>
      </c>
    </row>
    <row r="2445" spans="1:3" x14ac:dyDescent="0.15">
      <c r="A2445" s="48">
        <v>41741</v>
      </c>
      <c r="B2445" s="57" t="s">
        <v>240</v>
      </c>
      <c r="C2445" s="58">
        <v>100</v>
      </c>
    </row>
    <row r="2446" spans="1:3" x14ac:dyDescent="0.15">
      <c r="A2446" s="48">
        <v>41741</v>
      </c>
      <c r="B2446" s="57" t="s">
        <v>241</v>
      </c>
      <c r="C2446" s="58">
        <v>100</v>
      </c>
    </row>
    <row r="2447" spans="1:3" x14ac:dyDescent="0.15">
      <c r="A2447" s="48">
        <v>41741</v>
      </c>
      <c r="B2447" s="57" t="s">
        <v>242</v>
      </c>
      <c r="C2447" s="58">
        <v>100</v>
      </c>
    </row>
    <row r="2448" spans="1:3" x14ac:dyDescent="0.15">
      <c r="A2448" s="48">
        <v>41741</v>
      </c>
      <c r="B2448" s="57" t="s">
        <v>243</v>
      </c>
      <c r="C2448" s="58">
        <v>100</v>
      </c>
    </row>
    <row r="2449" spans="1:3" x14ac:dyDescent="0.15">
      <c r="A2449" s="48">
        <v>41741</v>
      </c>
      <c r="B2449" s="57" t="s">
        <v>244</v>
      </c>
      <c r="C2449" s="58">
        <v>100</v>
      </c>
    </row>
    <row r="2450" spans="1:3" x14ac:dyDescent="0.15">
      <c r="A2450" s="48">
        <v>41741</v>
      </c>
      <c r="B2450" s="57" t="s">
        <v>245</v>
      </c>
      <c r="C2450" s="58">
        <v>100</v>
      </c>
    </row>
    <row r="2451" spans="1:3" x14ac:dyDescent="0.15">
      <c r="A2451" s="48">
        <v>41741</v>
      </c>
      <c r="B2451" s="57" t="s">
        <v>246</v>
      </c>
      <c r="C2451" s="58">
        <v>100</v>
      </c>
    </row>
    <row r="2452" spans="1:3" x14ac:dyDescent="0.15">
      <c r="A2452" s="48">
        <v>41741</v>
      </c>
      <c r="B2452" s="57" t="s">
        <v>247</v>
      </c>
      <c r="C2452" s="58">
        <v>100</v>
      </c>
    </row>
    <row r="2453" spans="1:3" x14ac:dyDescent="0.15">
      <c r="A2453" s="48">
        <v>41741</v>
      </c>
      <c r="B2453" s="57" t="s">
        <v>248</v>
      </c>
      <c r="C2453" s="58">
        <v>100</v>
      </c>
    </row>
    <row r="2454" spans="1:3" x14ac:dyDescent="0.15">
      <c r="A2454" s="48">
        <v>41742</v>
      </c>
      <c r="B2454" s="57" t="s">
        <v>225</v>
      </c>
      <c r="C2454" s="58">
        <v>100</v>
      </c>
    </row>
    <row r="2455" spans="1:3" x14ac:dyDescent="0.15">
      <c r="A2455" s="48">
        <v>41742</v>
      </c>
      <c r="B2455" s="57" t="s">
        <v>226</v>
      </c>
      <c r="C2455" s="58">
        <v>100</v>
      </c>
    </row>
    <row r="2456" spans="1:3" x14ac:dyDescent="0.15">
      <c r="A2456" s="48">
        <v>41742</v>
      </c>
      <c r="B2456" s="57" t="s">
        <v>227</v>
      </c>
      <c r="C2456" s="58">
        <v>100</v>
      </c>
    </row>
    <row r="2457" spans="1:3" x14ac:dyDescent="0.15">
      <c r="A2457" s="48">
        <v>41742</v>
      </c>
      <c r="B2457" s="57" t="s">
        <v>228</v>
      </c>
      <c r="C2457" s="58">
        <v>100</v>
      </c>
    </row>
    <row r="2458" spans="1:3" x14ac:dyDescent="0.15">
      <c r="A2458" s="48">
        <v>41742</v>
      </c>
      <c r="B2458" s="57" t="s">
        <v>229</v>
      </c>
      <c r="C2458" s="58">
        <v>100</v>
      </c>
    </row>
    <row r="2459" spans="1:3" x14ac:dyDescent="0.15">
      <c r="A2459" s="48">
        <v>41742</v>
      </c>
      <c r="B2459" s="57" t="s">
        <v>230</v>
      </c>
      <c r="C2459" s="58">
        <v>100</v>
      </c>
    </row>
    <row r="2460" spans="1:3" x14ac:dyDescent="0.15">
      <c r="A2460" s="48">
        <v>41742</v>
      </c>
      <c r="B2460" s="57" t="s">
        <v>231</v>
      </c>
      <c r="C2460" s="58">
        <v>100</v>
      </c>
    </row>
    <row r="2461" spans="1:3" x14ac:dyDescent="0.15">
      <c r="A2461" s="48">
        <v>41742</v>
      </c>
      <c r="B2461" s="57" t="s">
        <v>232</v>
      </c>
      <c r="C2461" s="58">
        <v>100</v>
      </c>
    </row>
    <row r="2462" spans="1:3" x14ac:dyDescent="0.15">
      <c r="A2462" s="48">
        <v>41742</v>
      </c>
      <c r="B2462" s="57" t="s">
        <v>233</v>
      </c>
      <c r="C2462" s="58">
        <v>100</v>
      </c>
    </row>
    <row r="2463" spans="1:3" x14ac:dyDescent="0.15">
      <c r="A2463" s="48">
        <v>41742</v>
      </c>
      <c r="B2463" s="57" t="s">
        <v>234</v>
      </c>
      <c r="C2463" s="58">
        <v>100</v>
      </c>
    </row>
    <row r="2464" spans="1:3" x14ac:dyDescent="0.15">
      <c r="A2464" s="48">
        <v>41742</v>
      </c>
      <c r="B2464" s="57" t="s">
        <v>235</v>
      </c>
      <c r="C2464" s="58">
        <v>100</v>
      </c>
    </row>
    <row r="2465" spans="1:3" x14ac:dyDescent="0.15">
      <c r="A2465" s="48">
        <v>41742</v>
      </c>
      <c r="B2465" s="57" t="s">
        <v>236</v>
      </c>
      <c r="C2465" s="58">
        <v>100</v>
      </c>
    </row>
    <row r="2466" spans="1:3" x14ac:dyDescent="0.15">
      <c r="A2466" s="48">
        <v>41742</v>
      </c>
      <c r="B2466" s="57" t="s">
        <v>237</v>
      </c>
      <c r="C2466" s="58">
        <v>100</v>
      </c>
    </row>
    <row r="2467" spans="1:3" x14ac:dyDescent="0.15">
      <c r="A2467" s="48">
        <v>41742</v>
      </c>
      <c r="B2467" s="57" t="s">
        <v>238</v>
      </c>
      <c r="C2467" s="58">
        <v>100</v>
      </c>
    </row>
    <row r="2468" spans="1:3" x14ac:dyDescent="0.15">
      <c r="A2468" s="48">
        <v>41742</v>
      </c>
      <c r="B2468" s="57" t="s">
        <v>239</v>
      </c>
      <c r="C2468" s="58">
        <v>100</v>
      </c>
    </row>
    <row r="2469" spans="1:3" x14ac:dyDescent="0.15">
      <c r="A2469" s="48">
        <v>41742</v>
      </c>
      <c r="B2469" s="57" t="s">
        <v>240</v>
      </c>
      <c r="C2469" s="58">
        <v>100</v>
      </c>
    </row>
    <row r="2470" spans="1:3" x14ac:dyDescent="0.15">
      <c r="A2470" s="48">
        <v>41742</v>
      </c>
      <c r="B2470" s="57" t="s">
        <v>241</v>
      </c>
      <c r="C2470" s="58">
        <v>100</v>
      </c>
    </row>
    <row r="2471" spans="1:3" x14ac:dyDescent="0.15">
      <c r="A2471" s="48">
        <v>41742</v>
      </c>
      <c r="B2471" s="57" t="s">
        <v>242</v>
      </c>
      <c r="C2471" s="58">
        <v>100</v>
      </c>
    </row>
    <row r="2472" spans="1:3" x14ac:dyDescent="0.15">
      <c r="A2472" s="48">
        <v>41742</v>
      </c>
      <c r="B2472" s="57" t="s">
        <v>243</v>
      </c>
      <c r="C2472" s="58">
        <v>100</v>
      </c>
    </row>
    <row r="2473" spans="1:3" x14ac:dyDescent="0.15">
      <c r="A2473" s="48">
        <v>41742</v>
      </c>
      <c r="B2473" s="57" t="s">
        <v>244</v>
      </c>
      <c r="C2473" s="58">
        <v>100</v>
      </c>
    </row>
    <row r="2474" spans="1:3" x14ac:dyDescent="0.15">
      <c r="A2474" s="48">
        <v>41742</v>
      </c>
      <c r="B2474" s="57" t="s">
        <v>245</v>
      </c>
      <c r="C2474" s="58">
        <v>100</v>
      </c>
    </row>
    <row r="2475" spans="1:3" x14ac:dyDescent="0.15">
      <c r="A2475" s="48">
        <v>41742</v>
      </c>
      <c r="B2475" s="57" t="s">
        <v>246</v>
      </c>
      <c r="C2475" s="58">
        <v>100</v>
      </c>
    </row>
    <row r="2476" spans="1:3" x14ac:dyDescent="0.15">
      <c r="A2476" s="48">
        <v>41742</v>
      </c>
      <c r="B2476" s="57" t="s">
        <v>247</v>
      </c>
      <c r="C2476" s="58">
        <v>100</v>
      </c>
    </row>
    <row r="2477" spans="1:3" x14ac:dyDescent="0.15">
      <c r="A2477" s="48">
        <v>41742</v>
      </c>
      <c r="B2477" s="57" t="s">
        <v>248</v>
      </c>
      <c r="C2477" s="58">
        <v>100</v>
      </c>
    </row>
    <row r="2478" spans="1:3" x14ac:dyDescent="0.15">
      <c r="A2478" s="48">
        <v>41743</v>
      </c>
      <c r="B2478" s="57" t="s">
        <v>225</v>
      </c>
      <c r="C2478" s="58">
        <v>100</v>
      </c>
    </row>
    <row r="2479" spans="1:3" x14ac:dyDescent="0.15">
      <c r="A2479" s="48">
        <v>41743</v>
      </c>
      <c r="B2479" s="57" t="s">
        <v>226</v>
      </c>
      <c r="C2479" s="58">
        <v>100</v>
      </c>
    </row>
    <row r="2480" spans="1:3" x14ac:dyDescent="0.15">
      <c r="A2480" s="48">
        <v>41743</v>
      </c>
      <c r="B2480" s="57" t="s">
        <v>227</v>
      </c>
      <c r="C2480" s="58">
        <v>100</v>
      </c>
    </row>
    <row r="2481" spans="1:3" x14ac:dyDescent="0.15">
      <c r="A2481" s="48">
        <v>41743</v>
      </c>
      <c r="B2481" s="57" t="s">
        <v>228</v>
      </c>
      <c r="C2481" s="58">
        <v>100</v>
      </c>
    </row>
    <row r="2482" spans="1:3" x14ac:dyDescent="0.15">
      <c r="A2482" s="48">
        <v>41743</v>
      </c>
      <c r="B2482" s="57" t="s">
        <v>229</v>
      </c>
      <c r="C2482" s="58">
        <v>100</v>
      </c>
    </row>
    <row r="2483" spans="1:3" x14ac:dyDescent="0.15">
      <c r="A2483" s="48">
        <v>41743</v>
      </c>
      <c r="B2483" s="57" t="s">
        <v>230</v>
      </c>
      <c r="C2483" s="58">
        <v>100</v>
      </c>
    </row>
    <row r="2484" spans="1:3" x14ac:dyDescent="0.15">
      <c r="A2484" s="48">
        <v>41743</v>
      </c>
      <c r="B2484" s="57" t="s">
        <v>231</v>
      </c>
      <c r="C2484" s="58">
        <v>100</v>
      </c>
    </row>
    <row r="2485" spans="1:3" x14ac:dyDescent="0.15">
      <c r="A2485" s="48">
        <v>41743</v>
      </c>
      <c r="B2485" s="57" t="s">
        <v>232</v>
      </c>
      <c r="C2485" s="58">
        <v>100</v>
      </c>
    </row>
    <row r="2486" spans="1:3" x14ac:dyDescent="0.15">
      <c r="A2486" s="48">
        <v>41743</v>
      </c>
      <c r="B2486" s="57" t="s">
        <v>233</v>
      </c>
      <c r="C2486" s="58">
        <v>100</v>
      </c>
    </row>
    <row r="2487" spans="1:3" x14ac:dyDescent="0.15">
      <c r="A2487" s="48">
        <v>41743</v>
      </c>
      <c r="B2487" s="57" t="s">
        <v>234</v>
      </c>
      <c r="C2487" s="58">
        <v>100</v>
      </c>
    </row>
    <row r="2488" spans="1:3" x14ac:dyDescent="0.15">
      <c r="A2488" s="48">
        <v>41743</v>
      </c>
      <c r="B2488" s="57" t="s">
        <v>235</v>
      </c>
      <c r="C2488" s="58">
        <v>100</v>
      </c>
    </row>
    <row r="2489" spans="1:3" x14ac:dyDescent="0.15">
      <c r="A2489" s="48">
        <v>41743</v>
      </c>
      <c r="B2489" s="57" t="s">
        <v>236</v>
      </c>
      <c r="C2489" s="58">
        <v>100</v>
      </c>
    </row>
    <row r="2490" spans="1:3" x14ac:dyDescent="0.15">
      <c r="A2490" s="48">
        <v>41743</v>
      </c>
      <c r="B2490" s="57" t="s">
        <v>237</v>
      </c>
      <c r="C2490" s="58">
        <v>100</v>
      </c>
    </row>
    <row r="2491" spans="1:3" x14ac:dyDescent="0.15">
      <c r="A2491" s="48">
        <v>41743</v>
      </c>
      <c r="B2491" s="57" t="s">
        <v>238</v>
      </c>
      <c r="C2491" s="58">
        <v>100</v>
      </c>
    </row>
    <row r="2492" spans="1:3" x14ac:dyDescent="0.15">
      <c r="A2492" s="48">
        <v>41743</v>
      </c>
      <c r="B2492" s="57" t="s">
        <v>239</v>
      </c>
      <c r="C2492" s="58">
        <v>100</v>
      </c>
    </row>
    <row r="2493" spans="1:3" x14ac:dyDescent="0.15">
      <c r="A2493" s="48">
        <v>41743</v>
      </c>
      <c r="B2493" s="57" t="s">
        <v>240</v>
      </c>
      <c r="C2493" s="58">
        <v>100</v>
      </c>
    </row>
    <row r="2494" spans="1:3" x14ac:dyDescent="0.15">
      <c r="A2494" s="48">
        <v>41743</v>
      </c>
      <c r="B2494" s="57" t="s">
        <v>241</v>
      </c>
      <c r="C2494" s="58">
        <v>100</v>
      </c>
    </row>
    <row r="2495" spans="1:3" x14ac:dyDescent="0.15">
      <c r="A2495" s="48">
        <v>41743</v>
      </c>
      <c r="B2495" s="57" t="s">
        <v>242</v>
      </c>
      <c r="C2495" s="58">
        <v>100</v>
      </c>
    </row>
    <row r="2496" spans="1:3" x14ac:dyDescent="0.15">
      <c r="A2496" s="48">
        <v>41743</v>
      </c>
      <c r="B2496" s="57" t="s">
        <v>243</v>
      </c>
      <c r="C2496" s="58">
        <v>100</v>
      </c>
    </row>
    <row r="2497" spans="1:3" x14ac:dyDescent="0.15">
      <c r="A2497" s="48">
        <v>41743</v>
      </c>
      <c r="B2497" s="57" t="s">
        <v>244</v>
      </c>
      <c r="C2497" s="58">
        <v>100</v>
      </c>
    </row>
    <row r="2498" spans="1:3" x14ac:dyDescent="0.15">
      <c r="A2498" s="48">
        <v>41743</v>
      </c>
      <c r="B2498" s="57" t="s">
        <v>245</v>
      </c>
      <c r="C2498" s="58">
        <v>100</v>
      </c>
    </row>
    <row r="2499" spans="1:3" x14ac:dyDescent="0.15">
      <c r="A2499" s="48">
        <v>41743</v>
      </c>
      <c r="B2499" s="57" t="s">
        <v>246</v>
      </c>
      <c r="C2499" s="58">
        <v>100</v>
      </c>
    </row>
    <row r="2500" spans="1:3" x14ac:dyDescent="0.15">
      <c r="A2500" s="48">
        <v>41743</v>
      </c>
      <c r="B2500" s="57" t="s">
        <v>247</v>
      </c>
      <c r="C2500" s="58">
        <v>100</v>
      </c>
    </row>
    <row r="2501" spans="1:3" x14ac:dyDescent="0.15">
      <c r="A2501" s="48">
        <v>41743</v>
      </c>
      <c r="B2501" s="57" t="s">
        <v>248</v>
      </c>
      <c r="C2501" s="58">
        <v>100</v>
      </c>
    </row>
    <row r="2502" spans="1:3" x14ac:dyDescent="0.15">
      <c r="A2502" s="48">
        <v>41744</v>
      </c>
      <c r="B2502" s="57" t="s">
        <v>225</v>
      </c>
      <c r="C2502" s="58">
        <v>100</v>
      </c>
    </row>
    <row r="2503" spans="1:3" x14ac:dyDescent="0.15">
      <c r="A2503" s="48">
        <v>41744</v>
      </c>
      <c r="B2503" s="57" t="s">
        <v>226</v>
      </c>
      <c r="C2503" s="58">
        <v>100</v>
      </c>
    </row>
    <row r="2504" spans="1:3" x14ac:dyDescent="0.15">
      <c r="A2504" s="48">
        <v>41744</v>
      </c>
      <c r="B2504" s="57" t="s">
        <v>227</v>
      </c>
      <c r="C2504" s="58">
        <v>100</v>
      </c>
    </row>
    <row r="2505" spans="1:3" x14ac:dyDescent="0.15">
      <c r="A2505" s="48">
        <v>41744</v>
      </c>
      <c r="B2505" s="57" t="s">
        <v>228</v>
      </c>
      <c r="C2505" s="58">
        <v>100</v>
      </c>
    </row>
    <row r="2506" spans="1:3" x14ac:dyDescent="0.15">
      <c r="A2506" s="48">
        <v>41744</v>
      </c>
      <c r="B2506" s="57" t="s">
        <v>229</v>
      </c>
      <c r="C2506" s="58">
        <v>100</v>
      </c>
    </row>
    <row r="2507" spans="1:3" x14ac:dyDescent="0.15">
      <c r="A2507" s="48">
        <v>41744</v>
      </c>
      <c r="B2507" s="57" t="s">
        <v>230</v>
      </c>
      <c r="C2507" s="58">
        <v>100</v>
      </c>
    </row>
    <row r="2508" spans="1:3" x14ac:dyDescent="0.15">
      <c r="A2508" s="48">
        <v>41744</v>
      </c>
      <c r="B2508" s="57" t="s">
        <v>231</v>
      </c>
      <c r="C2508" s="58">
        <v>100</v>
      </c>
    </row>
    <row r="2509" spans="1:3" x14ac:dyDescent="0.15">
      <c r="A2509" s="48">
        <v>41744</v>
      </c>
      <c r="B2509" s="57" t="s">
        <v>232</v>
      </c>
      <c r="C2509" s="58">
        <v>100</v>
      </c>
    </row>
    <row r="2510" spans="1:3" x14ac:dyDescent="0.15">
      <c r="A2510" s="48">
        <v>41744</v>
      </c>
      <c r="B2510" s="57" t="s">
        <v>233</v>
      </c>
      <c r="C2510" s="58">
        <v>100</v>
      </c>
    </row>
    <row r="2511" spans="1:3" x14ac:dyDescent="0.15">
      <c r="A2511" s="48">
        <v>41744</v>
      </c>
      <c r="B2511" s="57" t="s">
        <v>234</v>
      </c>
      <c r="C2511" s="58">
        <v>100</v>
      </c>
    </row>
    <row r="2512" spans="1:3" x14ac:dyDescent="0.15">
      <c r="A2512" s="48">
        <v>41744</v>
      </c>
      <c r="B2512" s="57" t="s">
        <v>235</v>
      </c>
      <c r="C2512" s="58">
        <v>100</v>
      </c>
    </row>
    <row r="2513" spans="1:3" x14ac:dyDescent="0.15">
      <c r="A2513" s="48">
        <v>41744</v>
      </c>
      <c r="B2513" s="57" t="s">
        <v>236</v>
      </c>
      <c r="C2513" s="58">
        <v>100</v>
      </c>
    </row>
    <row r="2514" spans="1:3" x14ac:dyDescent="0.15">
      <c r="A2514" s="48">
        <v>41744</v>
      </c>
      <c r="B2514" s="57" t="s">
        <v>237</v>
      </c>
      <c r="C2514" s="58">
        <v>100</v>
      </c>
    </row>
    <row r="2515" spans="1:3" x14ac:dyDescent="0.15">
      <c r="A2515" s="48">
        <v>41744</v>
      </c>
      <c r="B2515" s="57" t="s">
        <v>238</v>
      </c>
      <c r="C2515" s="58">
        <v>100</v>
      </c>
    </row>
    <row r="2516" spans="1:3" x14ac:dyDescent="0.15">
      <c r="A2516" s="48">
        <v>41744</v>
      </c>
      <c r="B2516" s="57" t="s">
        <v>239</v>
      </c>
      <c r="C2516" s="58">
        <v>100</v>
      </c>
    </row>
    <row r="2517" spans="1:3" x14ac:dyDescent="0.15">
      <c r="A2517" s="48">
        <v>41744</v>
      </c>
      <c r="B2517" s="57" t="s">
        <v>240</v>
      </c>
      <c r="C2517" s="58">
        <v>100</v>
      </c>
    </row>
    <row r="2518" spans="1:3" x14ac:dyDescent="0.15">
      <c r="A2518" s="48">
        <v>41744</v>
      </c>
      <c r="B2518" s="57" t="s">
        <v>241</v>
      </c>
      <c r="C2518" s="58">
        <v>100</v>
      </c>
    </row>
    <row r="2519" spans="1:3" x14ac:dyDescent="0.15">
      <c r="A2519" s="48">
        <v>41744</v>
      </c>
      <c r="B2519" s="57" t="s">
        <v>242</v>
      </c>
      <c r="C2519" s="58">
        <v>100</v>
      </c>
    </row>
    <row r="2520" spans="1:3" x14ac:dyDescent="0.15">
      <c r="A2520" s="48">
        <v>41744</v>
      </c>
      <c r="B2520" s="57" t="s">
        <v>243</v>
      </c>
      <c r="C2520" s="58">
        <v>100</v>
      </c>
    </row>
    <row r="2521" spans="1:3" x14ac:dyDescent="0.15">
      <c r="A2521" s="48">
        <v>41744</v>
      </c>
      <c r="B2521" s="57" t="s">
        <v>244</v>
      </c>
      <c r="C2521" s="58">
        <v>100</v>
      </c>
    </row>
    <row r="2522" spans="1:3" x14ac:dyDescent="0.15">
      <c r="A2522" s="48">
        <v>41744</v>
      </c>
      <c r="B2522" s="57" t="s">
        <v>245</v>
      </c>
      <c r="C2522" s="58">
        <v>100</v>
      </c>
    </row>
    <row r="2523" spans="1:3" x14ac:dyDescent="0.15">
      <c r="A2523" s="48">
        <v>41744</v>
      </c>
      <c r="B2523" s="57" t="s">
        <v>246</v>
      </c>
      <c r="C2523" s="58">
        <v>100</v>
      </c>
    </row>
    <row r="2524" spans="1:3" x14ac:dyDescent="0.15">
      <c r="A2524" s="48">
        <v>41744</v>
      </c>
      <c r="B2524" s="57" t="s">
        <v>247</v>
      </c>
      <c r="C2524" s="58">
        <v>100</v>
      </c>
    </row>
    <row r="2525" spans="1:3" x14ac:dyDescent="0.15">
      <c r="A2525" s="48">
        <v>41744</v>
      </c>
      <c r="B2525" s="57" t="s">
        <v>248</v>
      </c>
      <c r="C2525" s="58">
        <v>100</v>
      </c>
    </row>
    <row r="2526" spans="1:3" x14ac:dyDescent="0.15">
      <c r="A2526" s="48">
        <v>41745</v>
      </c>
      <c r="B2526" s="57" t="s">
        <v>225</v>
      </c>
      <c r="C2526" s="58">
        <v>100</v>
      </c>
    </row>
    <row r="2527" spans="1:3" x14ac:dyDescent="0.15">
      <c r="A2527" s="48">
        <v>41745</v>
      </c>
      <c r="B2527" s="57" t="s">
        <v>226</v>
      </c>
      <c r="C2527" s="58">
        <v>100</v>
      </c>
    </row>
    <row r="2528" spans="1:3" x14ac:dyDescent="0.15">
      <c r="A2528" s="48">
        <v>41745</v>
      </c>
      <c r="B2528" s="57" t="s">
        <v>227</v>
      </c>
      <c r="C2528" s="58">
        <v>100</v>
      </c>
    </row>
    <row r="2529" spans="1:3" x14ac:dyDescent="0.15">
      <c r="A2529" s="48">
        <v>41745</v>
      </c>
      <c r="B2529" s="57" t="s">
        <v>228</v>
      </c>
      <c r="C2529" s="58">
        <v>100</v>
      </c>
    </row>
    <row r="2530" spans="1:3" x14ac:dyDescent="0.15">
      <c r="A2530" s="48">
        <v>41745</v>
      </c>
      <c r="B2530" s="57" t="s">
        <v>229</v>
      </c>
      <c r="C2530" s="58">
        <v>100</v>
      </c>
    </row>
    <row r="2531" spans="1:3" x14ac:dyDescent="0.15">
      <c r="A2531" s="48">
        <v>41745</v>
      </c>
      <c r="B2531" s="57" t="s">
        <v>230</v>
      </c>
      <c r="C2531" s="58">
        <v>100</v>
      </c>
    </row>
    <row r="2532" spans="1:3" x14ac:dyDescent="0.15">
      <c r="A2532" s="48">
        <v>41745</v>
      </c>
      <c r="B2532" s="57" t="s">
        <v>231</v>
      </c>
      <c r="C2532" s="58">
        <v>100</v>
      </c>
    </row>
    <row r="2533" spans="1:3" x14ac:dyDescent="0.15">
      <c r="A2533" s="48">
        <v>41745</v>
      </c>
      <c r="B2533" s="57" t="s">
        <v>232</v>
      </c>
      <c r="C2533" s="58">
        <v>100</v>
      </c>
    </row>
    <row r="2534" spans="1:3" x14ac:dyDescent="0.15">
      <c r="A2534" s="48">
        <v>41745</v>
      </c>
      <c r="B2534" s="57" t="s">
        <v>233</v>
      </c>
      <c r="C2534" s="58">
        <v>100</v>
      </c>
    </row>
    <row r="2535" spans="1:3" x14ac:dyDescent="0.15">
      <c r="A2535" s="48">
        <v>41745</v>
      </c>
      <c r="B2535" s="57" t="s">
        <v>234</v>
      </c>
      <c r="C2535" s="58">
        <v>100</v>
      </c>
    </row>
    <row r="2536" spans="1:3" x14ac:dyDescent="0.15">
      <c r="A2536" s="48">
        <v>41745</v>
      </c>
      <c r="B2536" s="57" t="s">
        <v>235</v>
      </c>
      <c r="C2536" s="58">
        <v>100</v>
      </c>
    </row>
    <row r="2537" spans="1:3" x14ac:dyDescent="0.15">
      <c r="A2537" s="48">
        <v>41745</v>
      </c>
      <c r="B2537" s="57" t="s">
        <v>236</v>
      </c>
      <c r="C2537" s="58">
        <v>100</v>
      </c>
    </row>
    <row r="2538" spans="1:3" x14ac:dyDescent="0.15">
      <c r="A2538" s="48">
        <v>41745</v>
      </c>
      <c r="B2538" s="57" t="s">
        <v>237</v>
      </c>
      <c r="C2538" s="58">
        <v>100</v>
      </c>
    </row>
    <row r="2539" spans="1:3" x14ac:dyDescent="0.15">
      <c r="A2539" s="48">
        <v>41745</v>
      </c>
      <c r="B2539" s="57" t="s">
        <v>238</v>
      </c>
      <c r="C2539" s="58">
        <v>100</v>
      </c>
    </row>
    <row r="2540" spans="1:3" x14ac:dyDescent="0.15">
      <c r="A2540" s="48">
        <v>41745</v>
      </c>
      <c r="B2540" s="57" t="s">
        <v>239</v>
      </c>
      <c r="C2540" s="58">
        <v>100</v>
      </c>
    </row>
    <row r="2541" spans="1:3" x14ac:dyDescent="0.15">
      <c r="A2541" s="48">
        <v>41745</v>
      </c>
      <c r="B2541" s="57" t="s">
        <v>240</v>
      </c>
      <c r="C2541" s="58">
        <v>100</v>
      </c>
    </row>
    <row r="2542" spans="1:3" x14ac:dyDescent="0.15">
      <c r="A2542" s="48">
        <v>41745</v>
      </c>
      <c r="B2542" s="57" t="s">
        <v>241</v>
      </c>
      <c r="C2542" s="58">
        <v>100</v>
      </c>
    </row>
    <row r="2543" spans="1:3" x14ac:dyDescent="0.15">
      <c r="A2543" s="48">
        <v>41745</v>
      </c>
      <c r="B2543" s="57" t="s">
        <v>242</v>
      </c>
      <c r="C2543" s="58">
        <v>100</v>
      </c>
    </row>
    <row r="2544" spans="1:3" x14ac:dyDescent="0.15">
      <c r="A2544" s="48">
        <v>41745</v>
      </c>
      <c r="B2544" s="57" t="s">
        <v>243</v>
      </c>
      <c r="C2544" s="58">
        <v>100</v>
      </c>
    </row>
    <row r="2545" spans="1:3" x14ac:dyDescent="0.15">
      <c r="A2545" s="48">
        <v>41745</v>
      </c>
      <c r="B2545" s="57" t="s">
        <v>244</v>
      </c>
      <c r="C2545" s="58">
        <v>100</v>
      </c>
    </row>
    <row r="2546" spans="1:3" x14ac:dyDescent="0.15">
      <c r="A2546" s="48">
        <v>41745</v>
      </c>
      <c r="B2546" s="57" t="s">
        <v>245</v>
      </c>
      <c r="C2546" s="58">
        <v>100</v>
      </c>
    </row>
    <row r="2547" spans="1:3" x14ac:dyDescent="0.15">
      <c r="A2547" s="48">
        <v>41745</v>
      </c>
      <c r="B2547" s="57" t="s">
        <v>246</v>
      </c>
      <c r="C2547" s="58">
        <v>100</v>
      </c>
    </row>
    <row r="2548" spans="1:3" x14ac:dyDescent="0.15">
      <c r="A2548" s="48">
        <v>41745</v>
      </c>
      <c r="B2548" s="57" t="s">
        <v>247</v>
      </c>
      <c r="C2548" s="58">
        <v>100</v>
      </c>
    </row>
    <row r="2549" spans="1:3" x14ac:dyDescent="0.15">
      <c r="A2549" s="48">
        <v>41745</v>
      </c>
      <c r="B2549" s="57" t="s">
        <v>248</v>
      </c>
      <c r="C2549" s="58">
        <v>100</v>
      </c>
    </row>
    <row r="2550" spans="1:3" x14ac:dyDescent="0.15">
      <c r="A2550" s="48">
        <v>41746</v>
      </c>
      <c r="B2550" s="57" t="s">
        <v>225</v>
      </c>
      <c r="C2550" s="58">
        <v>100</v>
      </c>
    </row>
    <row r="2551" spans="1:3" x14ac:dyDescent="0.15">
      <c r="A2551" s="48">
        <v>41746</v>
      </c>
      <c r="B2551" s="57" t="s">
        <v>226</v>
      </c>
      <c r="C2551" s="58">
        <v>100</v>
      </c>
    </row>
    <row r="2552" spans="1:3" x14ac:dyDescent="0.15">
      <c r="A2552" s="48">
        <v>41746</v>
      </c>
      <c r="B2552" s="57" t="s">
        <v>227</v>
      </c>
      <c r="C2552" s="58">
        <v>100</v>
      </c>
    </row>
    <row r="2553" spans="1:3" x14ac:dyDescent="0.15">
      <c r="A2553" s="48">
        <v>41746</v>
      </c>
      <c r="B2553" s="57" t="s">
        <v>228</v>
      </c>
      <c r="C2553" s="58">
        <v>100</v>
      </c>
    </row>
    <row r="2554" spans="1:3" x14ac:dyDescent="0.15">
      <c r="A2554" s="48">
        <v>41746</v>
      </c>
      <c r="B2554" s="57" t="s">
        <v>229</v>
      </c>
      <c r="C2554" s="58">
        <v>100</v>
      </c>
    </row>
    <row r="2555" spans="1:3" x14ac:dyDescent="0.15">
      <c r="A2555" s="48">
        <v>41746</v>
      </c>
      <c r="B2555" s="57" t="s">
        <v>230</v>
      </c>
      <c r="C2555" s="58">
        <v>100</v>
      </c>
    </row>
    <row r="2556" spans="1:3" x14ac:dyDescent="0.15">
      <c r="A2556" s="48">
        <v>41746</v>
      </c>
      <c r="B2556" s="57" t="s">
        <v>231</v>
      </c>
      <c r="C2556" s="58">
        <v>100</v>
      </c>
    </row>
    <row r="2557" spans="1:3" x14ac:dyDescent="0.15">
      <c r="A2557" s="48">
        <v>41746</v>
      </c>
      <c r="B2557" s="57" t="s">
        <v>232</v>
      </c>
      <c r="C2557" s="58">
        <v>100</v>
      </c>
    </row>
    <row r="2558" spans="1:3" x14ac:dyDescent="0.15">
      <c r="A2558" s="48">
        <v>41746</v>
      </c>
      <c r="B2558" s="57" t="s">
        <v>233</v>
      </c>
      <c r="C2558" s="58">
        <v>100</v>
      </c>
    </row>
    <row r="2559" spans="1:3" x14ac:dyDescent="0.15">
      <c r="A2559" s="48">
        <v>41746</v>
      </c>
      <c r="B2559" s="57" t="s">
        <v>234</v>
      </c>
      <c r="C2559" s="58">
        <v>100</v>
      </c>
    </row>
    <row r="2560" spans="1:3" x14ac:dyDescent="0.15">
      <c r="A2560" s="48">
        <v>41746</v>
      </c>
      <c r="B2560" s="57" t="s">
        <v>235</v>
      </c>
      <c r="C2560" s="58">
        <v>100</v>
      </c>
    </row>
    <row r="2561" spans="1:3" x14ac:dyDescent="0.15">
      <c r="A2561" s="48">
        <v>41746</v>
      </c>
      <c r="B2561" s="57" t="s">
        <v>236</v>
      </c>
      <c r="C2561" s="58">
        <v>100</v>
      </c>
    </row>
    <row r="2562" spans="1:3" x14ac:dyDescent="0.15">
      <c r="A2562" s="48">
        <v>41746</v>
      </c>
      <c r="B2562" s="57" t="s">
        <v>237</v>
      </c>
      <c r="C2562" s="58">
        <v>100</v>
      </c>
    </row>
    <row r="2563" spans="1:3" x14ac:dyDescent="0.15">
      <c r="A2563" s="48">
        <v>41746</v>
      </c>
      <c r="B2563" s="57" t="s">
        <v>238</v>
      </c>
      <c r="C2563" s="58">
        <v>100</v>
      </c>
    </row>
    <row r="2564" spans="1:3" x14ac:dyDescent="0.15">
      <c r="A2564" s="48">
        <v>41746</v>
      </c>
      <c r="B2564" s="57" t="s">
        <v>239</v>
      </c>
      <c r="C2564" s="58">
        <v>100</v>
      </c>
    </row>
    <row r="2565" spans="1:3" x14ac:dyDescent="0.15">
      <c r="A2565" s="48">
        <v>41746</v>
      </c>
      <c r="B2565" s="57" t="s">
        <v>240</v>
      </c>
      <c r="C2565" s="58">
        <v>100</v>
      </c>
    </row>
    <row r="2566" spans="1:3" x14ac:dyDescent="0.15">
      <c r="A2566" s="48">
        <v>41746</v>
      </c>
      <c r="B2566" s="57" t="s">
        <v>241</v>
      </c>
      <c r="C2566" s="58">
        <v>100</v>
      </c>
    </row>
    <row r="2567" spans="1:3" x14ac:dyDescent="0.15">
      <c r="A2567" s="48">
        <v>41746</v>
      </c>
      <c r="B2567" s="57" t="s">
        <v>242</v>
      </c>
      <c r="C2567" s="58">
        <v>100</v>
      </c>
    </row>
    <row r="2568" spans="1:3" x14ac:dyDescent="0.15">
      <c r="A2568" s="48">
        <v>41746</v>
      </c>
      <c r="B2568" s="57" t="s">
        <v>243</v>
      </c>
      <c r="C2568" s="58">
        <v>100</v>
      </c>
    </row>
    <row r="2569" spans="1:3" x14ac:dyDescent="0.15">
      <c r="A2569" s="48">
        <v>41746</v>
      </c>
      <c r="B2569" s="57" t="s">
        <v>244</v>
      </c>
      <c r="C2569" s="58">
        <v>100</v>
      </c>
    </row>
    <row r="2570" spans="1:3" x14ac:dyDescent="0.15">
      <c r="A2570" s="48">
        <v>41746</v>
      </c>
      <c r="B2570" s="57" t="s">
        <v>245</v>
      </c>
      <c r="C2570" s="58">
        <v>100</v>
      </c>
    </row>
    <row r="2571" spans="1:3" x14ac:dyDescent="0.15">
      <c r="A2571" s="48">
        <v>41746</v>
      </c>
      <c r="B2571" s="57" t="s">
        <v>246</v>
      </c>
      <c r="C2571" s="58">
        <v>100</v>
      </c>
    </row>
    <row r="2572" spans="1:3" x14ac:dyDescent="0.15">
      <c r="A2572" s="48">
        <v>41746</v>
      </c>
      <c r="B2572" s="57" t="s">
        <v>247</v>
      </c>
      <c r="C2572" s="58">
        <v>100</v>
      </c>
    </row>
    <row r="2573" spans="1:3" x14ac:dyDescent="0.15">
      <c r="A2573" s="48">
        <v>41746</v>
      </c>
      <c r="B2573" s="57" t="s">
        <v>248</v>
      </c>
      <c r="C2573" s="58">
        <v>100</v>
      </c>
    </row>
    <row r="2574" spans="1:3" x14ac:dyDescent="0.15">
      <c r="A2574" s="48">
        <v>41747</v>
      </c>
      <c r="B2574" s="57" t="s">
        <v>225</v>
      </c>
      <c r="C2574" s="58">
        <v>100</v>
      </c>
    </row>
    <row r="2575" spans="1:3" x14ac:dyDescent="0.15">
      <c r="A2575" s="48">
        <v>41747</v>
      </c>
      <c r="B2575" s="57" t="s">
        <v>226</v>
      </c>
      <c r="C2575" s="58">
        <v>100</v>
      </c>
    </row>
    <row r="2576" spans="1:3" x14ac:dyDescent="0.15">
      <c r="A2576" s="48">
        <v>41747</v>
      </c>
      <c r="B2576" s="57" t="s">
        <v>227</v>
      </c>
      <c r="C2576" s="58">
        <v>100</v>
      </c>
    </row>
    <row r="2577" spans="1:3" x14ac:dyDescent="0.15">
      <c r="A2577" s="48">
        <v>41747</v>
      </c>
      <c r="B2577" s="57" t="s">
        <v>228</v>
      </c>
      <c r="C2577" s="58">
        <v>100</v>
      </c>
    </row>
    <row r="2578" spans="1:3" x14ac:dyDescent="0.15">
      <c r="A2578" s="48">
        <v>41747</v>
      </c>
      <c r="B2578" s="57" t="s">
        <v>229</v>
      </c>
      <c r="C2578" s="58">
        <v>100</v>
      </c>
    </row>
    <row r="2579" spans="1:3" x14ac:dyDescent="0.15">
      <c r="A2579" s="48">
        <v>41747</v>
      </c>
      <c r="B2579" s="57" t="s">
        <v>230</v>
      </c>
      <c r="C2579" s="58">
        <v>100</v>
      </c>
    </row>
    <row r="2580" spans="1:3" x14ac:dyDescent="0.15">
      <c r="A2580" s="48">
        <v>41747</v>
      </c>
      <c r="B2580" s="57" t="s">
        <v>231</v>
      </c>
      <c r="C2580" s="58">
        <v>100</v>
      </c>
    </row>
    <row r="2581" spans="1:3" x14ac:dyDescent="0.15">
      <c r="A2581" s="48">
        <v>41747</v>
      </c>
      <c r="B2581" s="57" t="s">
        <v>232</v>
      </c>
      <c r="C2581" s="58">
        <v>100</v>
      </c>
    </row>
    <row r="2582" spans="1:3" x14ac:dyDescent="0.15">
      <c r="A2582" s="48">
        <v>41747</v>
      </c>
      <c r="B2582" s="57" t="s">
        <v>233</v>
      </c>
      <c r="C2582" s="58">
        <v>100</v>
      </c>
    </row>
    <row r="2583" spans="1:3" x14ac:dyDescent="0.15">
      <c r="A2583" s="48">
        <v>41747</v>
      </c>
      <c r="B2583" s="57" t="s">
        <v>234</v>
      </c>
      <c r="C2583" s="58">
        <v>100</v>
      </c>
    </row>
    <row r="2584" spans="1:3" x14ac:dyDescent="0.15">
      <c r="A2584" s="48">
        <v>41747</v>
      </c>
      <c r="B2584" s="57" t="s">
        <v>235</v>
      </c>
      <c r="C2584" s="58">
        <v>100</v>
      </c>
    </row>
    <row r="2585" spans="1:3" x14ac:dyDescent="0.15">
      <c r="A2585" s="48">
        <v>41747</v>
      </c>
      <c r="B2585" s="57" t="s">
        <v>236</v>
      </c>
      <c r="C2585" s="58">
        <v>100</v>
      </c>
    </row>
    <row r="2586" spans="1:3" x14ac:dyDescent="0.15">
      <c r="A2586" s="48">
        <v>41747</v>
      </c>
      <c r="B2586" s="57" t="s">
        <v>237</v>
      </c>
      <c r="C2586" s="58">
        <v>100</v>
      </c>
    </row>
    <row r="2587" spans="1:3" x14ac:dyDescent="0.15">
      <c r="A2587" s="48">
        <v>41747</v>
      </c>
      <c r="B2587" s="57" t="s">
        <v>238</v>
      </c>
      <c r="C2587" s="58">
        <v>100</v>
      </c>
    </row>
    <row r="2588" spans="1:3" x14ac:dyDescent="0.15">
      <c r="A2588" s="48">
        <v>41747</v>
      </c>
      <c r="B2588" s="57" t="s">
        <v>239</v>
      </c>
      <c r="C2588" s="58">
        <v>100</v>
      </c>
    </row>
    <row r="2589" spans="1:3" x14ac:dyDescent="0.15">
      <c r="A2589" s="48">
        <v>41747</v>
      </c>
      <c r="B2589" s="57" t="s">
        <v>240</v>
      </c>
      <c r="C2589" s="58">
        <v>100</v>
      </c>
    </row>
    <row r="2590" spans="1:3" x14ac:dyDescent="0.15">
      <c r="A2590" s="48">
        <v>41747</v>
      </c>
      <c r="B2590" s="57" t="s">
        <v>241</v>
      </c>
      <c r="C2590" s="58">
        <v>100</v>
      </c>
    </row>
    <row r="2591" spans="1:3" x14ac:dyDescent="0.15">
      <c r="A2591" s="48">
        <v>41747</v>
      </c>
      <c r="B2591" s="57" t="s">
        <v>242</v>
      </c>
      <c r="C2591" s="58">
        <v>100</v>
      </c>
    </row>
    <row r="2592" spans="1:3" x14ac:dyDescent="0.15">
      <c r="A2592" s="48">
        <v>41747</v>
      </c>
      <c r="B2592" s="57" t="s">
        <v>243</v>
      </c>
      <c r="C2592" s="58">
        <v>100</v>
      </c>
    </row>
    <row r="2593" spans="1:3" x14ac:dyDescent="0.15">
      <c r="A2593" s="48">
        <v>41747</v>
      </c>
      <c r="B2593" s="57" t="s">
        <v>244</v>
      </c>
      <c r="C2593" s="58">
        <v>100</v>
      </c>
    </row>
    <row r="2594" spans="1:3" x14ac:dyDescent="0.15">
      <c r="A2594" s="48">
        <v>41747</v>
      </c>
      <c r="B2594" s="57" t="s">
        <v>245</v>
      </c>
      <c r="C2594" s="58">
        <v>100</v>
      </c>
    </row>
    <row r="2595" spans="1:3" x14ac:dyDescent="0.15">
      <c r="A2595" s="48">
        <v>41747</v>
      </c>
      <c r="B2595" s="57" t="s">
        <v>246</v>
      </c>
      <c r="C2595" s="58">
        <v>100</v>
      </c>
    </row>
    <row r="2596" spans="1:3" x14ac:dyDescent="0.15">
      <c r="A2596" s="48">
        <v>41747</v>
      </c>
      <c r="B2596" s="57" t="s">
        <v>247</v>
      </c>
      <c r="C2596" s="58">
        <v>100</v>
      </c>
    </row>
    <row r="2597" spans="1:3" x14ac:dyDescent="0.15">
      <c r="A2597" s="48">
        <v>41747</v>
      </c>
      <c r="B2597" s="57" t="s">
        <v>248</v>
      </c>
      <c r="C2597" s="58">
        <v>100</v>
      </c>
    </row>
    <row r="2598" spans="1:3" x14ac:dyDescent="0.15">
      <c r="A2598" s="48">
        <v>41748</v>
      </c>
      <c r="B2598" s="57" t="s">
        <v>225</v>
      </c>
      <c r="C2598" s="58">
        <v>100</v>
      </c>
    </row>
    <row r="2599" spans="1:3" x14ac:dyDescent="0.15">
      <c r="A2599" s="48">
        <v>41748</v>
      </c>
      <c r="B2599" s="57" t="s">
        <v>226</v>
      </c>
      <c r="C2599" s="58">
        <v>100</v>
      </c>
    </row>
    <row r="2600" spans="1:3" x14ac:dyDescent="0.15">
      <c r="A2600" s="48">
        <v>41748</v>
      </c>
      <c r="B2600" s="57" t="s">
        <v>227</v>
      </c>
      <c r="C2600" s="58">
        <v>100</v>
      </c>
    </row>
    <row r="2601" spans="1:3" x14ac:dyDescent="0.15">
      <c r="A2601" s="48">
        <v>41748</v>
      </c>
      <c r="B2601" s="57" t="s">
        <v>228</v>
      </c>
      <c r="C2601" s="58">
        <v>100</v>
      </c>
    </row>
    <row r="2602" spans="1:3" x14ac:dyDescent="0.15">
      <c r="A2602" s="48">
        <v>41748</v>
      </c>
      <c r="B2602" s="57" t="s">
        <v>229</v>
      </c>
      <c r="C2602" s="58">
        <v>100</v>
      </c>
    </row>
    <row r="2603" spans="1:3" x14ac:dyDescent="0.15">
      <c r="A2603" s="48">
        <v>41748</v>
      </c>
      <c r="B2603" s="57" t="s">
        <v>230</v>
      </c>
      <c r="C2603" s="58">
        <v>100</v>
      </c>
    </row>
    <row r="2604" spans="1:3" x14ac:dyDescent="0.15">
      <c r="A2604" s="48">
        <v>41748</v>
      </c>
      <c r="B2604" s="57" t="s">
        <v>231</v>
      </c>
      <c r="C2604" s="58">
        <v>100</v>
      </c>
    </row>
    <row r="2605" spans="1:3" x14ac:dyDescent="0.15">
      <c r="A2605" s="48">
        <v>41748</v>
      </c>
      <c r="B2605" s="57" t="s">
        <v>232</v>
      </c>
      <c r="C2605" s="58">
        <v>100</v>
      </c>
    </row>
    <row r="2606" spans="1:3" x14ac:dyDescent="0.15">
      <c r="A2606" s="48">
        <v>41748</v>
      </c>
      <c r="B2606" s="57" t="s">
        <v>233</v>
      </c>
      <c r="C2606" s="58">
        <v>100</v>
      </c>
    </row>
    <row r="2607" spans="1:3" x14ac:dyDescent="0.15">
      <c r="A2607" s="48">
        <v>41748</v>
      </c>
      <c r="B2607" s="57" t="s">
        <v>234</v>
      </c>
      <c r="C2607" s="58">
        <v>100</v>
      </c>
    </row>
    <row r="2608" spans="1:3" x14ac:dyDescent="0.15">
      <c r="A2608" s="48">
        <v>41748</v>
      </c>
      <c r="B2608" s="57" t="s">
        <v>235</v>
      </c>
      <c r="C2608" s="58">
        <v>100</v>
      </c>
    </row>
    <row r="2609" spans="1:3" x14ac:dyDescent="0.15">
      <c r="A2609" s="48">
        <v>41748</v>
      </c>
      <c r="B2609" s="57" t="s">
        <v>236</v>
      </c>
      <c r="C2609" s="58">
        <v>100</v>
      </c>
    </row>
    <row r="2610" spans="1:3" x14ac:dyDescent="0.15">
      <c r="A2610" s="48">
        <v>41748</v>
      </c>
      <c r="B2610" s="57" t="s">
        <v>237</v>
      </c>
      <c r="C2610" s="58">
        <v>100</v>
      </c>
    </row>
    <row r="2611" spans="1:3" x14ac:dyDescent="0.15">
      <c r="A2611" s="48">
        <v>41748</v>
      </c>
      <c r="B2611" s="57" t="s">
        <v>238</v>
      </c>
      <c r="C2611" s="58">
        <v>100</v>
      </c>
    </row>
    <row r="2612" spans="1:3" x14ac:dyDescent="0.15">
      <c r="A2612" s="48">
        <v>41748</v>
      </c>
      <c r="B2612" s="57" t="s">
        <v>239</v>
      </c>
      <c r="C2612" s="58">
        <v>100</v>
      </c>
    </row>
    <row r="2613" spans="1:3" x14ac:dyDescent="0.15">
      <c r="A2613" s="48">
        <v>41748</v>
      </c>
      <c r="B2613" s="57" t="s">
        <v>240</v>
      </c>
      <c r="C2613" s="58">
        <v>100</v>
      </c>
    </row>
    <row r="2614" spans="1:3" x14ac:dyDescent="0.15">
      <c r="A2614" s="48">
        <v>41748</v>
      </c>
      <c r="B2614" s="57" t="s">
        <v>241</v>
      </c>
      <c r="C2614" s="58">
        <v>100</v>
      </c>
    </row>
    <row r="2615" spans="1:3" x14ac:dyDescent="0.15">
      <c r="A2615" s="48">
        <v>41748</v>
      </c>
      <c r="B2615" s="57" t="s">
        <v>242</v>
      </c>
      <c r="C2615" s="58">
        <v>100</v>
      </c>
    </row>
    <row r="2616" spans="1:3" x14ac:dyDescent="0.15">
      <c r="A2616" s="48">
        <v>41748</v>
      </c>
      <c r="B2616" s="57" t="s">
        <v>243</v>
      </c>
      <c r="C2616" s="58">
        <v>100</v>
      </c>
    </row>
    <row r="2617" spans="1:3" x14ac:dyDescent="0.15">
      <c r="A2617" s="48">
        <v>41748</v>
      </c>
      <c r="B2617" s="57" t="s">
        <v>244</v>
      </c>
      <c r="C2617" s="58">
        <v>100</v>
      </c>
    </row>
    <row r="2618" spans="1:3" x14ac:dyDescent="0.15">
      <c r="A2618" s="48">
        <v>41748</v>
      </c>
      <c r="B2618" s="57" t="s">
        <v>245</v>
      </c>
      <c r="C2618" s="58">
        <v>100</v>
      </c>
    </row>
    <row r="2619" spans="1:3" x14ac:dyDescent="0.15">
      <c r="A2619" s="48">
        <v>41748</v>
      </c>
      <c r="B2619" s="57" t="s">
        <v>246</v>
      </c>
      <c r="C2619" s="58">
        <v>100</v>
      </c>
    </row>
    <row r="2620" spans="1:3" x14ac:dyDescent="0.15">
      <c r="A2620" s="48">
        <v>41748</v>
      </c>
      <c r="B2620" s="57" t="s">
        <v>247</v>
      </c>
      <c r="C2620" s="58">
        <v>100</v>
      </c>
    </row>
    <row r="2621" spans="1:3" x14ac:dyDescent="0.15">
      <c r="A2621" s="48">
        <v>41748</v>
      </c>
      <c r="B2621" s="57" t="s">
        <v>248</v>
      </c>
      <c r="C2621" s="58">
        <v>100</v>
      </c>
    </row>
    <row r="2622" spans="1:3" x14ac:dyDescent="0.15">
      <c r="A2622" s="48">
        <v>41749</v>
      </c>
      <c r="B2622" s="57" t="s">
        <v>225</v>
      </c>
      <c r="C2622" s="58">
        <v>100</v>
      </c>
    </row>
    <row r="2623" spans="1:3" x14ac:dyDescent="0.15">
      <c r="A2623" s="48">
        <v>41749</v>
      </c>
      <c r="B2623" s="57" t="s">
        <v>226</v>
      </c>
      <c r="C2623" s="58">
        <v>100</v>
      </c>
    </row>
    <row r="2624" spans="1:3" x14ac:dyDescent="0.15">
      <c r="A2624" s="48">
        <v>41749</v>
      </c>
      <c r="B2624" s="57" t="s">
        <v>227</v>
      </c>
      <c r="C2624" s="58">
        <v>100</v>
      </c>
    </row>
    <row r="2625" spans="1:3" x14ac:dyDescent="0.15">
      <c r="A2625" s="48">
        <v>41749</v>
      </c>
      <c r="B2625" s="57" t="s">
        <v>228</v>
      </c>
      <c r="C2625" s="58">
        <v>100</v>
      </c>
    </row>
    <row r="2626" spans="1:3" x14ac:dyDescent="0.15">
      <c r="A2626" s="48">
        <v>41749</v>
      </c>
      <c r="B2626" s="57" t="s">
        <v>229</v>
      </c>
      <c r="C2626" s="58">
        <v>100</v>
      </c>
    </row>
    <row r="2627" spans="1:3" x14ac:dyDescent="0.15">
      <c r="A2627" s="48">
        <v>41749</v>
      </c>
      <c r="B2627" s="57" t="s">
        <v>230</v>
      </c>
      <c r="C2627" s="58">
        <v>100</v>
      </c>
    </row>
    <row r="2628" spans="1:3" x14ac:dyDescent="0.15">
      <c r="A2628" s="48">
        <v>41749</v>
      </c>
      <c r="B2628" s="57" t="s">
        <v>231</v>
      </c>
      <c r="C2628" s="58">
        <v>100</v>
      </c>
    </row>
    <row r="2629" spans="1:3" x14ac:dyDescent="0.15">
      <c r="A2629" s="48">
        <v>41749</v>
      </c>
      <c r="B2629" s="57" t="s">
        <v>232</v>
      </c>
      <c r="C2629" s="58">
        <v>100</v>
      </c>
    </row>
    <row r="2630" spans="1:3" x14ac:dyDescent="0.15">
      <c r="A2630" s="48">
        <v>41749</v>
      </c>
      <c r="B2630" s="57" t="s">
        <v>233</v>
      </c>
      <c r="C2630" s="58">
        <v>100</v>
      </c>
    </row>
    <row r="2631" spans="1:3" x14ac:dyDescent="0.15">
      <c r="A2631" s="48">
        <v>41749</v>
      </c>
      <c r="B2631" s="57" t="s">
        <v>234</v>
      </c>
      <c r="C2631" s="58">
        <v>100</v>
      </c>
    </row>
    <row r="2632" spans="1:3" x14ac:dyDescent="0.15">
      <c r="A2632" s="48">
        <v>41749</v>
      </c>
      <c r="B2632" s="57" t="s">
        <v>235</v>
      </c>
      <c r="C2632" s="58">
        <v>100</v>
      </c>
    </row>
    <row r="2633" spans="1:3" x14ac:dyDescent="0.15">
      <c r="A2633" s="48">
        <v>41749</v>
      </c>
      <c r="B2633" s="57" t="s">
        <v>236</v>
      </c>
      <c r="C2633" s="58">
        <v>100</v>
      </c>
    </row>
    <row r="2634" spans="1:3" x14ac:dyDescent="0.15">
      <c r="A2634" s="48">
        <v>41749</v>
      </c>
      <c r="B2634" s="57" t="s">
        <v>237</v>
      </c>
      <c r="C2634" s="58">
        <v>100</v>
      </c>
    </row>
    <row r="2635" spans="1:3" x14ac:dyDescent="0.15">
      <c r="A2635" s="48">
        <v>41749</v>
      </c>
      <c r="B2635" s="57" t="s">
        <v>238</v>
      </c>
      <c r="C2635" s="58">
        <v>100</v>
      </c>
    </row>
    <row r="2636" spans="1:3" x14ac:dyDescent="0.15">
      <c r="A2636" s="48">
        <v>41749</v>
      </c>
      <c r="B2636" s="57" t="s">
        <v>239</v>
      </c>
      <c r="C2636" s="58">
        <v>100</v>
      </c>
    </row>
    <row r="2637" spans="1:3" x14ac:dyDescent="0.15">
      <c r="A2637" s="48">
        <v>41749</v>
      </c>
      <c r="B2637" s="57" t="s">
        <v>240</v>
      </c>
      <c r="C2637" s="58">
        <v>100</v>
      </c>
    </row>
    <row r="2638" spans="1:3" x14ac:dyDescent="0.15">
      <c r="A2638" s="48">
        <v>41749</v>
      </c>
      <c r="B2638" s="57" t="s">
        <v>241</v>
      </c>
      <c r="C2638" s="58">
        <v>100</v>
      </c>
    </row>
    <row r="2639" spans="1:3" x14ac:dyDescent="0.15">
      <c r="A2639" s="48">
        <v>41749</v>
      </c>
      <c r="B2639" s="57" t="s">
        <v>242</v>
      </c>
      <c r="C2639" s="58">
        <v>100</v>
      </c>
    </row>
    <row r="2640" spans="1:3" x14ac:dyDescent="0.15">
      <c r="A2640" s="48">
        <v>41749</v>
      </c>
      <c r="B2640" s="57" t="s">
        <v>243</v>
      </c>
      <c r="C2640" s="58">
        <v>100</v>
      </c>
    </row>
    <row r="2641" spans="1:3" x14ac:dyDescent="0.15">
      <c r="A2641" s="48">
        <v>41749</v>
      </c>
      <c r="B2641" s="57" t="s">
        <v>244</v>
      </c>
      <c r="C2641" s="58">
        <v>100</v>
      </c>
    </row>
    <row r="2642" spans="1:3" x14ac:dyDescent="0.15">
      <c r="A2642" s="48">
        <v>41749</v>
      </c>
      <c r="B2642" s="57" t="s">
        <v>245</v>
      </c>
      <c r="C2642" s="58">
        <v>100</v>
      </c>
    </row>
    <row r="2643" spans="1:3" x14ac:dyDescent="0.15">
      <c r="A2643" s="48">
        <v>41749</v>
      </c>
      <c r="B2643" s="57" t="s">
        <v>246</v>
      </c>
      <c r="C2643" s="58">
        <v>100</v>
      </c>
    </row>
    <row r="2644" spans="1:3" x14ac:dyDescent="0.15">
      <c r="A2644" s="48">
        <v>41749</v>
      </c>
      <c r="B2644" s="57" t="s">
        <v>247</v>
      </c>
      <c r="C2644" s="58">
        <v>100</v>
      </c>
    </row>
    <row r="2645" spans="1:3" x14ac:dyDescent="0.15">
      <c r="A2645" s="48">
        <v>41749</v>
      </c>
      <c r="B2645" s="57" t="s">
        <v>248</v>
      </c>
      <c r="C2645" s="58">
        <v>100</v>
      </c>
    </row>
    <row r="2646" spans="1:3" x14ac:dyDescent="0.15">
      <c r="A2646" s="48">
        <v>41750</v>
      </c>
      <c r="B2646" s="57" t="s">
        <v>225</v>
      </c>
      <c r="C2646" s="58">
        <v>100</v>
      </c>
    </row>
    <row r="2647" spans="1:3" x14ac:dyDescent="0.15">
      <c r="A2647" s="48">
        <v>41750</v>
      </c>
      <c r="B2647" s="57" t="s">
        <v>226</v>
      </c>
      <c r="C2647" s="58">
        <v>100</v>
      </c>
    </row>
    <row r="2648" spans="1:3" x14ac:dyDescent="0.15">
      <c r="A2648" s="48">
        <v>41750</v>
      </c>
      <c r="B2648" s="57" t="s">
        <v>227</v>
      </c>
      <c r="C2648" s="58">
        <v>100</v>
      </c>
    </row>
    <row r="2649" spans="1:3" x14ac:dyDescent="0.15">
      <c r="A2649" s="48">
        <v>41750</v>
      </c>
      <c r="B2649" s="57" t="s">
        <v>228</v>
      </c>
      <c r="C2649" s="58">
        <v>100</v>
      </c>
    </row>
    <row r="2650" spans="1:3" x14ac:dyDescent="0.15">
      <c r="A2650" s="48">
        <v>41750</v>
      </c>
      <c r="B2650" s="57" t="s">
        <v>229</v>
      </c>
      <c r="C2650" s="58">
        <v>100</v>
      </c>
    </row>
    <row r="2651" spans="1:3" x14ac:dyDescent="0.15">
      <c r="A2651" s="48">
        <v>41750</v>
      </c>
      <c r="B2651" s="57" t="s">
        <v>230</v>
      </c>
      <c r="C2651" s="58">
        <v>100</v>
      </c>
    </row>
    <row r="2652" spans="1:3" x14ac:dyDescent="0.15">
      <c r="A2652" s="48">
        <v>41750</v>
      </c>
      <c r="B2652" s="57" t="s">
        <v>231</v>
      </c>
      <c r="C2652" s="58">
        <v>100</v>
      </c>
    </row>
    <row r="2653" spans="1:3" x14ac:dyDescent="0.15">
      <c r="A2653" s="48">
        <v>41750</v>
      </c>
      <c r="B2653" s="57" t="s">
        <v>232</v>
      </c>
      <c r="C2653" s="58">
        <v>100</v>
      </c>
    </row>
    <row r="2654" spans="1:3" x14ac:dyDescent="0.15">
      <c r="A2654" s="48">
        <v>41750</v>
      </c>
      <c r="B2654" s="57" t="s">
        <v>233</v>
      </c>
      <c r="C2654" s="58">
        <v>100</v>
      </c>
    </row>
    <row r="2655" spans="1:3" x14ac:dyDescent="0.15">
      <c r="A2655" s="48">
        <v>41750</v>
      </c>
      <c r="B2655" s="57" t="s">
        <v>234</v>
      </c>
      <c r="C2655" s="58">
        <v>100</v>
      </c>
    </row>
    <row r="2656" spans="1:3" x14ac:dyDescent="0.15">
      <c r="A2656" s="48">
        <v>41750</v>
      </c>
      <c r="B2656" s="57" t="s">
        <v>235</v>
      </c>
      <c r="C2656" s="58">
        <v>100</v>
      </c>
    </row>
    <row r="2657" spans="1:3" x14ac:dyDescent="0.15">
      <c r="A2657" s="48">
        <v>41750</v>
      </c>
      <c r="B2657" s="57" t="s">
        <v>236</v>
      </c>
      <c r="C2657" s="58">
        <v>100</v>
      </c>
    </row>
    <row r="2658" spans="1:3" x14ac:dyDescent="0.15">
      <c r="A2658" s="48">
        <v>41750</v>
      </c>
      <c r="B2658" s="57" t="s">
        <v>237</v>
      </c>
      <c r="C2658" s="58">
        <v>100</v>
      </c>
    </row>
    <row r="2659" spans="1:3" x14ac:dyDescent="0.15">
      <c r="A2659" s="48">
        <v>41750</v>
      </c>
      <c r="B2659" s="57" t="s">
        <v>238</v>
      </c>
      <c r="C2659" s="58">
        <v>100</v>
      </c>
    </row>
    <row r="2660" spans="1:3" x14ac:dyDescent="0.15">
      <c r="A2660" s="48">
        <v>41750</v>
      </c>
      <c r="B2660" s="57" t="s">
        <v>239</v>
      </c>
      <c r="C2660" s="58">
        <v>100</v>
      </c>
    </row>
    <row r="2661" spans="1:3" x14ac:dyDescent="0.15">
      <c r="A2661" s="48">
        <v>41750</v>
      </c>
      <c r="B2661" s="57" t="s">
        <v>240</v>
      </c>
      <c r="C2661" s="58">
        <v>100</v>
      </c>
    </row>
    <row r="2662" spans="1:3" x14ac:dyDescent="0.15">
      <c r="A2662" s="48">
        <v>41750</v>
      </c>
      <c r="B2662" s="57" t="s">
        <v>241</v>
      </c>
      <c r="C2662" s="58">
        <v>100</v>
      </c>
    </row>
    <row r="2663" spans="1:3" x14ac:dyDescent="0.15">
      <c r="A2663" s="48">
        <v>41750</v>
      </c>
      <c r="B2663" s="57" t="s">
        <v>242</v>
      </c>
      <c r="C2663" s="58">
        <v>100</v>
      </c>
    </row>
    <row r="2664" spans="1:3" x14ac:dyDescent="0.15">
      <c r="A2664" s="48">
        <v>41750</v>
      </c>
      <c r="B2664" s="57" t="s">
        <v>243</v>
      </c>
      <c r="C2664" s="58">
        <v>100</v>
      </c>
    </row>
    <row r="2665" spans="1:3" x14ac:dyDescent="0.15">
      <c r="A2665" s="48">
        <v>41750</v>
      </c>
      <c r="B2665" s="57" t="s">
        <v>244</v>
      </c>
      <c r="C2665" s="58">
        <v>100</v>
      </c>
    </row>
    <row r="2666" spans="1:3" x14ac:dyDescent="0.15">
      <c r="A2666" s="48">
        <v>41750</v>
      </c>
      <c r="B2666" s="57" t="s">
        <v>245</v>
      </c>
      <c r="C2666" s="58">
        <v>100</v>
      </c>
    </row>
    <row r="2667" spans="1:3" x14ac:dyDescent="0.15">
      <c r="A2667" s="48">
        <v>41750</v>
      </c>
      <c r="B2667" s="57" t="s">
        <v>246</v>
      </c>
      <c r="C2667" s="58">
        <v>100</v>
      </c>
    </row>
    <row r="2668" spans="1:3" x14ac:dyDescent="0.15">
      <c r="A2668" s="48">
        <v>41750</v>
      </c>
      <c r="B2668" s="57" t="s">
        <v>247</v>
      </c>
      <c r="C2668" s="58">
        <v>100</v>
      </c>
    </row>
    <row r="2669" spans="1:3" x14ac:dyDescent="0.15">
      <c r="A2669" s="48">
        <v>41750</v>
      </c>
      <c r="B2669" s="57" t="s">
        <v>248</v>
      </c>
      <c r="C2669" s="58">
        <v>100</v>
      </c>
    </row>
    <row r="2670" spans="1:3" x14ac:dyDescent="0.15">
      <c r="A2670" s="48">
        <v>41751</v>
      </c>
      <c r="B2670" s="57" t="s">
        <v>225</v>
      </c>
      <c r="C2670" s="58">
        <v>100</v>
      </c>
    </row>
    <row r="2671" spans="1:3" x14ac:dyDescent="0.15">
      <c r="A2671" s="48">
        <v>41751</v>
      </c>
      <c r="B2671" s="57" t="s">
        <v>226</v>
      </c>
      <c r="C2671" s="58">
        <v>100</v>
      </c>
    </row>
    <row r="2672" spans="1:3" x14ac:dyDescent="0.15">
      <c r="A2672" s="48">
        <v>41751</v>
      </c>
      <c r="B2672" s="57" t="s">
        <v>227</v>
      </c>
      <c r="C2672" s="58">
        <v>100</v>
      </c>
    </row>
    <row r="2673" spans="1:3" x14ac:dyDescent="0.15">
      <c r="A2673" s="48">
        <v>41751</v>
      </c>
      <c r="B2673" s="57" t="s">
        <v>228</v>
      </c>
      <c r="C2673" s="58">
        <v>100</v>
      </c>
    </row>
    <row r="2674" spans="1:3" x14ac:dyDescent="0.15">
      <c r="A2674" s="48">
        <v>41751</v>
      </c>
      <c r="B2674" s="57" t="s">
        <v>229</v>
      </c>
      <c r="C2674" s="58">
        <v>100</v>
      </c>
    </row>
    <row r="2675" spans="1:3" x14ac:dyDescent="0.15">
      <c r="A2675" s="48">
        <v>41751</v>
      </c>
      <c r="B2675" s="57" t="s">
        <v>230</v>
      </c>
      <c r="C2675" s="58">
        <v>100</v>
      </c>
    </row>
    <row r="2676" spans="1:3" x14ac:dyDescent="0.15">
      <c r="A2676" s="48">
        <v>41751</v>
      </c>
      <c r="B2676" s="57" t="s">
        <v>231</v>
      </c>
      <c r="C2676" s="58">
        <v>100</v>
      </c>
    </row>
    <row r="2677" spans="1:3" x14ac:dyDescent="0.15">
      <c r="A2677" s="48">
        <v>41751</v>
      </c>
      <c r="B2677" s="57" t="s">
        <v>232</v>
      </c>
      <c r="C2677" s="58">
        <v>100</v>
      </c>
    </row>
    <row r="2678" spans="1:3" x14ac:dyDescent="0.15">
      <c r="A2678" s="48">
        <v>41751</v>
      </c>
      <c r="B2678" s="57" t="s">
        <v>233</v>
      </c>
      <c r="C2678" s="58">
        <v>100</v>
      </c>
    </row>
    <row r="2679" spans="1:3" x14ac:dyDescent="0.15">
      <c r="A2679" s="48">
        <v>41751</v>
      </c>
      <c r="B2679" s="57" t="s">
        <v>234</v>
      </c>
      <c r="C2679" s="58">
        <v>100</v>
      </c>
    </row>
    <row r="2680" spans="1:3" x14ac:dyDescent="0.15">
      <c r="A2680" s="48">
        <v>41751</v>
      </c>
      <c r="B2680" s="57" t="s">
        <v>235</v>
      </c>
      <c r="C2680" s="58">
        <v>100</v>
      </c>
    </row>
    <row r="2681" spans="1:3" x14ac:dyDescent="0.15">
      <c r="A2681" s="48">
        <v>41751</v>
      </c>
      <c r="B2681" s="57" t="s">
        <v>236</v>
      </c>
      <c r="C2681" s="58">
        <v>100</v>
      </c>
    </row>
    <row r="2682" spans="1:3" x14ac:dyDescent="0.15">
      <c r="A2682" s="48">
        <v>41751</v>
      </c>
      <c r="B2682" s="57" t="s">
        <v>237</v>
      </c>
      <c r="C2682" s="58">
        <v>100</v>
      </c>
    </row>
    <row r="2683" spans="1:3" x14ac:dyDescent="0.15">
      <c r="A2683" s="48">
        <v>41751</v>
      </c>
      <c r="B2683" s="57" t="s">
        <v>238</v>
      </c>
      <c r="C2683" s="58">
        <v>100</v>
      </c>
    </row>
    <row r="2684" spans="1:3" x14ac:dyDescent="0.15">
      <c r="A2684" s="48">
        <v>41751</v>
      </c>
      <c r="B2684" s="57" t="s">
        <v>239</v>
      </c>
      <c r="C2684" s="58">
        <v>100</v>
      </c>
    </row>
    <row r="2685" spans="1:3" x14ac:dyDescent="0.15">
      <c r="A2685" s="48">
        <v>41751</v>
      </c>
      <c r="B2685" s="57" t="s">
        <v>240</v>
      </c>
      <c r="C2685" s="58">
        <v>100</v>
      </c>
    </row>
    <row r="2686" spans="1:3" x14ac:dyDescent="0.15">
      <c r="A2686" s="48">
        <v>41751</v>
      </c>
      <c r="B2686" s="57" t="s">
        <v>241</v>
      </c>
      <c r="C2686" s="58">
        <v>100</v>
      </c>
    </row>
    <row r="2687" spans="1:3" x14ac:dyDescent="0.15">
      <c r="A2687" s="48">
        <v>41751</v>
      </c>
      <c r="B2687" s="57" t="s">
        <v>242</v>
      </c>
      <c r="C2687" s="58">
        <v>100</v>
      </c>
    </row>
    <row r="2688" spans="1:3" x14ac:dyDescent="0.15">
      <c r="A2688" s="48">
        <v>41751</v>
      </c>
      <c r="B2688" s="57" t="s">
        <v>243</v>
      </c>
      <c r="C2688" s="58">
        <v>100</v>
      </c>
    </row>
    <row r="2689" spans="1:3" x14ac:dyDescent="0.15">
      <c r="A2689" s="48">
        <v>41751</v>
      </c>
      <c r="B2689" s="57" t="s">
        <v>244</v>
      </c>
      <c r="C2689" s="58">
        <v>100</v>
      </c>
    </row>
    <row r="2690" spans="1:3" x14ac:dyDescent="0.15">
      <c r="A2690" s="48">
        <v>41751</v>
      </c>
      <c r="B2690" s="57" t="s">
        <v>245</v>
      </c>
      <c r="C2690" s="58">
        <v>100</v>
      </c>
    </row>
    <row r="2691" spans="1:3" x14ac:dyDescent="0.15">
      <c r="A2691" s="48">
        <v>41751</v>
      </c>
      <c r="B2691" s="57" t="s">
        <v>246</v>
      </c>
      <c r="C2691" s="58">
        <v>100</v>
      </c>
    </row>
    <row r="2692" spans="1:3" x14ac:dyDescent="0.15">
      <c r="A2692" s="48">
        <v>41751</v>
      </c>
      <c r="B2692" s="57" t="s">
        <v>247</v>
      </c>
      <c r="C2692" s="58">
        <v>100</v>
      </c>
    </row>
    <row r="2693" spans="1:3" x14ac:dyDescent="0.15">
      <c r="A2693" s="48">
        <v>41751</v>
      </c>
      <c r="B2693" s="57" t="s">
        <v>248</v>
      </c>
      <c r="C2693" s="58">
        <v>100</v>
      </c>
    </row>
    <row r="2694" spans="1:3" x14ac:dyDescent="0.15">
      <c r="A2694" s="48">
        <v>41752</v>
      </c>
      <c r="B2694" s="57" t="s">
        <v>225</v>
      </c>
      <c r="C2694" s="58">
        <v>100</v>
      </c>
    </row>
    <row r="2695" spans="1:3" x14ac:dyDescent="0.15">
      <c r="A2695" s="48">
        <v>41752</v>
      </c>
      <c r="B2695" s="57" t="s">
        <v>226</v>
      </c>
      <c r="C2695" s="58">
        <v>100</v>
      </c>
    </row>
    <row r="2696" spans="1:3" x14ac:dyDescent="0.15">
      <c r="A2696" s="48">
        <v>41752</v>
      </c>
      <c r="B2696" s="57" t="s">
        <v>227</v>
      </c>
      <c r="C2696" s="58">
        <v>100</v>
      </c>
    </row>
    <row r="2697" spans="1:3" x14ac:dyDescent="0.15">
      <c r="A2697" s="48">
        <v>41752</v>
      </c>
      <c r="B2697" s="57" t="s">
        <v>228</v>
      </c>
      <c r="C2697" s="58">
        <v>100</v>
      </c>
    </row>
    <row r="2698" spans="1:3" x14ac:dyDescent="0.15">
      <c r="A2698" s="48">
        <v>41752</v>
      </c>
      <c r="B2698" s="57" t="s">
        <v>229</v>
      </c>
      <c r="C2698" s="58">
        <v>100</v>
      </c>
    </row>
    <row r="2699" spans="1:3" x14ac:dyDescent="0.15">
      <c r="A2699" s="48">
        <v>41752</v>
      </c>
      <c r="B2699" s="57" t="s">
        <v>230</v>
      </c>
      <c r="C2699" s="58">
        <v>100</v>
      </c>
    </row>
    <row r="2700" spans="1:3" x14ac:dyDescent="0.15">
      <c r="A2700" s="48">
        <v>41752</v>
      </c>
      <c r="B2700" s="57" t="s">
        <v>231</v>
      </c>
      <c r="C2700" s="58">
        <v>100</v>
      </c>
    </row>
    <row r="2701" spans="1:3" x14ac:dyDescent="0.15">
      <c r="A2701" s="48">
        <v>41752</v>
      </c>
      <c r="B2701" s="57" t="s">
        <v>232</v>
      </c>
      <c r="C2701" s="58">
        <v>100</v>
      </c>
    </row>
    <row r="2702" spans="1:3" x14ac:dyDescent="0.15">
      <c r="A2702" s="48">
        <v>41752</v>
      </c>
      <c r="B2702" s="57" t="s">
        <v>233</v>
      </c>
      <c r="C2702" s="58">
        <v>100</v>
      </c>
    </row>
    <row r="2703" spans="1:3" x14ac:dyDescent="0.15">
      <c r="A2703" s="48">
        <v>41752</v>
      </c>
      <c r="B2703" s="57" t="s">
        <v>234</v>
      </c>
      <c r="C2703" s="58">
        <v>100</v>
      </c>
    </row>
    <row r="2704" spans="1:3" x14ac:dyDescent="0.15">
      <c r="A2704" s="48">
        <v>41752</v>
      </c>
      <c r="B2704" s="57" t="s">
        <v>235</v>
      </c>
      <c r="C2704" s="58">
        <v>100</v>
      </c>
    </row>
    <row r="2705" spans="1:3" x14ac:dyDescent="0.15">
      <c r="A2705" s="48">
        <v>41752</v>
      </c>
      <c r="B2705" s="57" t="s">
        <v>236</v>
      </c>
      <c r="C2705" s="58">
        <v>100</v>
      </c>
    </row>
    <row r="2706" spans="1:3" x14ac:dyDescent="0.15">
      <c r="A2706" s="48">
        <v>41752</v>
      </c>
      <c r="B2706" s="57" t="s">
        <v>237</v>
      </c>
      <c r="C2706" s="58">
        <v>100</v>
      </c>
    </row>
    <row r="2707" spans="1:3" x14ac:dyDescent="0.15">
      <c r="A2707" s="48">
        <v>41752</v>
      </c>
      <c r="B2707" s="57" t="s">
        <v>238</v>
      </c>
      <c r="C2707" s="58">
        <v>100</v>
      </c>
    </row>
    <row r="2708" spans="1:3" x14ac:dyDescent="0.15">
      <c r="A2708" s="48">
        <v>41752</v>
      </c>
      <c r="B2708" s="57" t="s">
        <v>239</v>
      </c>
      <c r="C2708" s="58">
        <v>100</v>
      </c>
    </row>
    <row r="2709" spans="1:3" x14ac:dyDescent="0.15">
      <c r="A2709" s="48">
        <v>41752</v>
      </c>
      <c r="B2709" s="57" t="s">
        <v>240</v>
      </c>
      <c r="C2709" s="58">
        <v>100</v>
      </c>
    </row>
    <row r="2710" spans="1:3" x14ac:dyDescent="0.15">
      <c r="A2710" s="48">
        <v>41752</v>
      </c>
      <c r="B2710" s="57" t="s">
        <v>241</v>
      </c>
      <c r="C2710" s="58">
        <v>100</v>
      </c>
    </row>
    <row r="2711" spans="1:3" x14ac:dyDescent="0.15">
      <c r="A2711" s="48">
        <v>41752</v>
      </c>
      <c r="B2711" s="57" t="s">
        <v>242</v>
      </c>
      <c r="C2711" s="58">
        <v>100</v>
      </c>
    </row>
    <row r="2712" spans="1:3" x14ac:dyDescent="0.15">
      <c r="A2712" s="48">
        <v>41752</v>
      </c>
      <c r="B2712" s="57" t="s">
        <v>243</v>
      </c>
      <c r="C2712" s="58">
        <v>100</v>
      </c>
    </row>
    <row r="2713" spans="1:3" x14ac:dyDescent="0.15">
      <c r="A2713" s="48">
        <v>41752</v>
      </c>
      <c r="B2713" s="57" t="s">
        <v>244</v>
      </c>
      <c r="C2713" s="58">
        <v>100</v>
      </c>
    </row>
    <row r="2714" spans="1:3" x14ac:dyDescent="0.15">
      <c r="A2714" s="48">
        <v>41752</v>
      </c>
      <c r="B2714" s="57" t="s">
        <v>245</v>
      </c>
      <c r="C2714" s="58">
        <v>100</v>
      </c>
    </row>
    <row r="2715" spans="1:3" x14ac:dyDescent="0.15">
      <c r="A2715" s="48">
        <v>41752</v>
      </c>
      <c r="B2715" s="57" t="s">
        <v>246</v>
      </c>
      <c r="C2715" s="58">
        <v>100</v>
      </c>
    </row>
    <row r="2716" spans="1:3" x14ac:dyDescent="0.15">
      <c r="A2716" s="48">
        <v>41752</v>
      </c>
      <c r="B2716" s="57" t="s">
        <v>247</v>
      </c>
      <c r="C2716" s="58">
        <v>100</v>
      </c>
    </row>
    <row r="2717" spans="1:3" x14ac:dyDescent="0.15">
      <c r="A2717" s="48">
        <v>41752</v>
      </c>
      <c r="B2717" s="57" t="s">
        <v>248</v>
      </c>
      <c r="C2717" s="58">
        <v>100</v>
      </c>
    </row>
    <row r="2718" spans="1:3" x14ac:dyDescent="0.15">
      <c r="A2718" s="48">
        <v>41753</v>
      </c>
      <c r="B2718" s="57" t="s">
        <v>225</v>
      </c>
      <c r="C2718" s="58">
        <v>100</v>
      </c>
    </row>
    <row r="2719" spans="1:3" x14ac:dyDescent="0.15">
      <c r="A2719" s="48">
        <v>41753</v>
      </c>
      <c r="B2719" s="57" t="s">
        <v>226</v>
      </c>
      <c r="C2719" s="58">
        <v>100</v>
      </c>
    </row>
    <row r="2720" spans="1:3" x14ac:dyDescent="0.15">
      <c r="A2720" s="48">
        <v>41753</v>
      </c>
      <c r="B2720" s="57" t="s">
        <v>227</v>
      </c>
      <c r="C2720" s="58">
        <v>100</v>
      </c>
    </row>
    <row r="2721" spans="1:3" x14ac:dyDescent="0.15">
      <c r="A2721" s="48">
        <v>41753</v>
      </c>
      <c r="B2721" s="57" t="s">
        <v>228</v>
      </c>
      <c r="C2721" s="58">
        <v>100</v>
      </c>
    </row>
    <row r="2722" spans="1:3" x14ac:dyDescent="0.15">
      <c r="A2722" s="48">
        <v>41753</v>
      </c>
      <c r="B2722" s="57" t="s">
        <v>229</v>
      </c>
      <c r="C2722" s="58">
        <v>100</v>
      </c>
    </row>
    <row r="2723" spans="1:3" x14ac:dyDescent="0.15">
      <c r="A2723" s="48">
        <v>41753</v>
      </c>
      <c r="B2723" s="57" t="s">
        <v>230</v>
      </c>
      <c r="C2723" s="58">
        <v>100</v>
      </c>
    </row>
    <row r="2724" spans="1:3" x14ac:dyDescent="0.15">
      <c r="A2724" s="48">
        <v>41753</v>
      </c>
      <c r="B2724" s="57" t="s">
        <v>231</v>
      </c>
      <c r="C2724" s="58">
        <v>100</v>
      </c>
    </row>
    <row r="2725" spans="1:3" x14ac:dyDescent="0.15">
      <c r="A2725" s="48">
        <v>41753</v>
      </c>
      <c r="B2725" s="57" t="s">
        <v>232</v>
      </c>
      <c r="C2725" s="58">
        <v>100</v>
      </c>
    </row>
    <row r="2726" spans="1:3" x14ac:dyDescent="0.15">
      <c r="A2726" s="48">
        <v>41753</v>
      </c>
      <c r="B2726" s="57" t="s">
        <v>233</v>
      </c>
      <c r="C2726" s="58">
        <v>100</v>
      </c>
    </row>
    <row r="2727" spans="1:3" x14ac:dyDescent="0.15">
      <c r="A2727" s="48">
        <v>41753</v>
      </c>
      <c r="B2727" s="57" t="s">
        <v>234</v>
      </c>
      <c r="C2727" s="58">
        <v>100</v>
      </c>
    </row>
    <row r="2728" spans="1:3" x14ac:dyDescent="0.15">
      <c r="A2728" s="48">
        <v>41753</v>
      </c>
      <c r="B2728" s="57" t="s">
        <v>235</v>
      </c>
      <c r="C2728" s="58">
        <v>100</v>
      </c>
    </row>
    <row r="2729" spans="1:3" x14ac:dyDescent="0.15">
      <c r="A2729" s="48">
        <v>41753</v>
      </c>
      <c r="B2729" s="57" t="s">
        <v>236</v>
      </c>
      <c r="C2729" s="58">
        <v>100</v>
      </c>
    </row>
    <row r="2730" spans="1:3" x14ac:dyDescent="0.15">
      <c r="A2730" s="48">
        <v>41753</v>
      </c>
      <c r="B2730" s="57" t="s">
        <v>237</v>
      </c>
      <c r="C2730" s="58">
        <v>100</v>
      </c>
    </row>
    <row r="2731" spans="1:3" x14ac:dyDescent="0.15">
      <c r="A2731" s="48">
        <v>41753</v>
      </c>
      <c r="B2731" s="57" t="s">
        <v>238</v>
      </c>
      <c r="C2731" s="58">
        <v>100</v>
      </c>
    </row>
    <row r="2732" spans="1:3" x14ac:dyDescent="0.15">
      <c r="A2732" s="48">
        <v>41753</v>
      </c>
      <c r="B2732" s="57" t="s">
        <v>239</v>
      </c>
      <c r="C2732" s="58">
        <v>100</v>
      </c>
    </row>
    <row r="2733" spans="1:3" x14ac:dyDescent="0.15">
      <c r="A2733" s="48">
        <v>41753</v>
      </c>
      <c r="B2733" s="57" t="s">
        <v>240</v>
      </c>
      <c r="C2733" s="58">
        <v>100</v>
      </c>
    </row>
    <row r="2734" spans="1:3" x14ac:dyDescent="0.15">
      <c r="A2734" s="48">
        <v>41753</v>
      </c>
      <c r="B2734" s="57" t="s">
        <v>241</v>
      </c>
      <c r="C2734" s="58">
        <v>100</v>
      </c>
    </row>
    <row r="2735" spans="1:3" x14ac:dyDescent="0.15">
      <c r="A2735" s="48">
        <v>41753</v>
      </c>
      <c r="B2735" s="57" t="s">
        <v>242</v>
      </c>
      <c r="C2735" s="58">
        <v>100</v>
      </c>
    </row>
    <row r="2736" spans="1:3" x14ac:dyDescent="0.15">
      <c r="A2736" s="48">
        <v>41753</v>
      </c>
      <c r="B2736" s="57" t="s">
        <v>243</v>
      </c>
      <c r="C2736" s="58">
        <v>100</v>
      </c>
    </row>
    <row r="2737" spans="1:3" x14ac:dyDescent="0.15">
      <c r="A2737" s="48">
        <v>41753</v>
      </c>
      <c r="B2737" s="57" t="s">
        <v>244</v>
      </c>
      <c r="C2737" s="58">
        <v>100</v>
      </c>
    </row>
    <row r="2738" spans="1:3" x14ac:dyDescent="0.15">
      <c r="A2738" s="48">
        <v>41753</v>
      </c>
      <c r="B2738" s="57" t="s">
        <v>245</v>
      </c>
      <c r="C2738" s="58">
        <v>100</v>
      </c>
    </row>
    <row r="2739" spans="1:3" x14ac:dyDescent="0.15">
      <c r="A2739" s="48">
        <v>41753</v>
      </c>
      <c r="B2739" s="57" t="s">
        <v>246</v>
      </c>
      <c r="C2739" s="58">
        <v>100</v>
      </c>
    </row>
    <row r="2740" spans="1:3" x14ac:dyDescent="0.15">
      <c r="A2740" s="48">
        <v>41753</v>
      </c>
      <c r="B2740" s="57" t="s">
        <v>247</v>
      </c>
      <c r="C2740" s="58">
        <v>100</v>
      </c>
    </row>
    <row r="2741" spans="1:3" x14ac:dyDescent="0.15">
      <c r="A2741" s="48">
        <v>41753</v>
      </c>
      <c r="B2741" s="57" t="s">
        <v>248</v>
      </c>
      <c r="C2741" s="58">
        <v>100</v>
      </c>
    </row>
    <row r="2742" spans="1:3" x14ac:dyDescent="0.15">
      <c r="A2742" s="48">
        <v>41754</v>
      </c>
      <c r="B2742" s="57" t="s">
        <v>225</v>
      </c>
      <c r="C2742" s="58">
        <v>100</v>
      </c>
    </row>
    <row r="2743" spans="1:3" x14ac:dyDescent="0.15">
      <c r="A2743" s="48">
        <v>41754</v>
      </c>
      <c r="B2743" s="57" t="s">
        <v>226</v>
      </c>
      <c r="C2743" s="58">
        <v>100</v>
      </c>
    </row>
    <row r="2744" spans="1:3" x14ac:dyDescent="0.15">
      <c r="A2744" s="48">
        <v>41754</v>
      </c>
      <c r="B2744" s="57" t="s">
        <v>227</v>
      </c>
      <c r="C2744" s="58">
        <v>100</v>
      </c>
    </row>
    <row r="2745" spans="1:3" x14ac:dyDescent="0.15">
      <c r="A2745" s="48">
        <v>41754</v>
      </c>
      <c r="B2745" s="57" t="s">
        <v>228</v>
      </c>
      <c r="C2745" s="58">
        <v>100</v>
      </c>
    </row>
    <row r="2746" spans="1:3" x14ac:dyDescent="0.15">
      <c r="A2746" s="48">
        <v>41754</v>
      </c>
      <c r="B2746" s="57" t="s">
        <v>229</v>
      </c>
      <c r="C2746" s="58">
        <v>100</v>
      </c>
    </row>
    <row r="2747" spans="1:3" x14ac:dyDescent="0.15">
      <c r="A2747" s="48">
        <v>41754</v>
      </c>
      <c r="B2747" s="57" t="s">
        <v>230</v>
      </c>
      <c r="C2747" s="58">
        <v>100</v>
      </c>
    </row>
    <row r="2748" spans="1:3" x14ac:dyDescent="0.15">
      <c r="A2748" s="48">
        <v>41754</v>
      </c>
      <c r="B2748" s="57" t="s">
        <v>231</v>
      </c>
      <c r="C2748" s="58">
        <v>100</v>
      </c>
    </row>
    <row r="2749" spans="1:3" x14ac:dyDescent="0.15">
      <c r="A2749" s="48">
        <v>41754</v>
      </c>
      <c r="B2749" s="57" t="s">
        <v>232</v>
      </c>
      <c r="C2749" s="58">
        <v>100</v>
      </c>
    </row>
    <row r="2750" spans="1:3" x14ac:dyDescent="0.15">
      <c r="A2750" s="48">
        <v>41754</v>
      </c>
      <c r="B2750" s="57" t="s">
        <v>233</v>
      </c>
      <c r="C2750" s="58">
        <v>100</v>
      </c>
    </row>
    <row r="2751" spans="1:3" x14ac:dyDescent="0.15">
      <c r="A2751" s="48">
        <v>41754</v>
      </c>
      <c r="B2751" s="57" t="s">
        <v>234</v>
      </c>
      <c r="C2751" s="58">
        <v>100</v>
      </c>
    </row>
    <row r="2752" spans="1:3" x14ac:dyDescent="0.15">
      <c r="A2752" s="48">
        <v>41754</v>
      </c>
      <c r="B2752" s="57" t="s">
        <v>235</v>
      </c>
      <c r="C2752" s="58">
        <v>100</v>
      </c>
    </row>
    <row r="2753" spans="1:3" x14ac:dyDescent="0.15">
      <c r="A2753" s="48">
        <v>41754</v>
      </c>
      <c r="B2753" s="57" t="s">
        <v>236</v>
      </c>
      <c r="C2753" s="58">
        <v>100</v>
      </c>
    </row>
    <row r="2754" spans="1:3" x14ac:dyDescent="0.15">
      <c r="A2754" s="48">
        <v>41754</v>
      </c>
      <c r="B2754" s="57" t="s">
        <v>237</v>
      </c>
      <c r="C2754" s="58">
        <v>100</v>
      </c>
    </row>
    <row r="2755" spans="1:3" x14ac:dyDescent="0.15">
      <c r="A2755" s="48">
        <v>41754</v>
      </c>
      <c r="B2755" s="57" t="s">
        <v>238</v>
      </c>
      <c r="C2755" s="58">
        <v>100</v>
      </c>
    </row>
    <row r="2756" spans="1:3" x14ac:dyDescent="0.15">
      <c r="A2756" s="48">
        <v>41754</v>
      </c>
      <c r="B2756" s="57" t="s">
        <v>239</v>
      </c>
      <c r="C2756" s="58">
        <v>100</v>
      </c>
    </row>
    <row r="2757" spans="1:3" x14ac:dyDescent="0.15">
      <c r="A2757" s="48">
        <v>41754</v>
      </c>
      <c r="B2757" s="57" t="s">
        <v>240</v>
      </c>
      <c r="C2757" s="58">
        <v>100</v>
      </c>
    </row>
    <row r="2758" spans="1:3" x14ac:dyDescent="0.15">
      <c r="A2758" s="48">
        <v>41754</v>
      </c>
      <c r="B2758" s="57" t="s">
        <v>241</v>
      </c>
      <c r="C2758" s="58">
        <v>100</v>
      </c>
    </row>
    <row r="2759" spans="1:3" x14ac:dyDescent="0.15">
      <c r="A2759" s="48">
        <v>41754</v>
      </c>
      <c r="B2759" s="57" t="s">
        <v>242</v>
      </c>
      <c r="C2759" s="58">
        <v>100</v>
      </c>
    </row>
    <row r="2760" spans="1:3" x14ac:dyDescent="0.15">
      <c r="A2760" s="48">
        <v>41754</v>
      </c>
      <c r="B2760" s="57" t="s">
        <v>243</v>
      </c>
      <c r="C2760" s="58">
        <v>100</v>
      </c>
    </row>
    <row r="2761" spans="1:3" x14ac:dyDescent="0.15">
      <c r="A2761" s="48">
        <v>41754</v>
      </c>
      <c r="B2761" s="57" t="s">
        <v>244</v>
      </c>
      <c r="C2761" s="58">
        <v>100</v>
      </c>
    </row>
    <row r="2762" spans="1:3" x14ac:dyDescent="0.15">
      <c r="A2762" s="48">
        <v>41754</v>
      </c>
      <c r="B2762" s="57" t="s">
        <v>245</v>
      </c>
      <c r="C2762" s="58">
        <v>100</v>
      </c>
    </row>
    <row r="2763" spans="1:3" x14ac:dyDescent="0.15">
      <c r="A2763" s="48">
        <v>41754</v>
      </c>
      <c r="B2763" s="57" t="s">
        <v>246</v>
      </c>
      <c r="C2763" s="58">
        <v>100</v>
      </c>
    </row>
    <row r="2764" spans="1:3" x14ac:dyDescent="0.15">
      <c r="A2764" s="48">
        <v>41754</v>
      </c>
      <c r="B2764" s="57" t="s">
        <v>247</v>
      </c>
      <c r="C2764" s="58">
        <v>100</v>
      </c>
    </row>
    <row r="2765" spans="1:3" x14ac:dyDescent="0.15">
      <c r="A2765" s="48">
        <v>41754</v>
      </c>
      <c r="B2765" s="57" t="s">
        <v>248</v>
      </c>
      <c r="C2765" s="58">
        <v>100</v>
      </c>
    </row>
    <row r="2766" spans="1:3" x14ac:dyDescent="0.15">
      <c r="A2766" s="48">
        <v>41755</v>
      </c>
      <c r="B2766" s="57" t="s">
        <v>225</v>
      </c>
      <c r="C2766" s="58">
        <v>100</v>
      </c>
    </row>
    <row r="2767" spans="1:3" x14ac:dyDescent="0.15">
      <c r="A2767" s="48">
        <v>41755</v>
      </c>
      <c r="B2767" s="57" t="s">
        <v>226</v>
      </c>
      <c r="C2767" s="58">
        <v>100</v>
      </c>
    </row>
    <row r="2768" spans="1:3" x14ac:dyDescent="0.15">
      <c r="A2768" s="48">
        <v>41755</v>
      </c>
      <c r="B2768" s="57" t="s">
        <v>227</v>
      </c>
      <c r="C2768" s="58">
        <v>100</v>
      </c>
    </row>
    <row r="2769" spans="1:3" x14ac:dyDescent="0.15">
      <c r="A2769" s="48">
        <v>41755</v>
      </c>
      <c r="B2769" s="57" t="s">
        <v>228</v>
      </c>
      <c r="C2769" s="58">
        <v>100</v>
      </c>
    </row>
    <row r="2770" spans="1:3" x14ac:dyDescent="0.15">
      <c r="A2770" s="48">
        <v>41755</v>
      </c>
      <c r="B2770" s="57" t="s">
        <v>229</v>
      </c>
      <c r="C2770" s="58">
        <v>100</v>
      </c>
    </row>
    <row r="2771" spans="1:3" x14ac:dyDescent="0.15">
      <c r="A2771" s="48">
        <v>41755</v>
      </c>
      <c r="B2771" s="57" t="s">
        <v>230</v>
      </c>
      <c r="C2771" s="58">
        <v>100</v>
      </c>
    </row>
    <row r="2772" spans="1:3" x14ac:dyDescent="0.15">
      <c r="A2772" s="48">
        <v>41755</v>
      </c>
      <c r="B2772" s="57" t="s">
        <v>231</v>
      </c>
      <c r="C2772" s="58">
        <v>100</v>
      </c>
    </row>
    <row r="2773" spans="1:3" x14ac:dyDescent="0.15">
      <c r="A2773" s="48">
        <v>41755</v>
      </c>
      <c r="B2773" s="57" t="s">
        <v>232</v>
      </c>
      <c r="C2773" s="58">
        <v>100</v>
      </c>
    </row>
    <row r="2774" spans="1:3" x14ac:dyDescent="0.15">
      <c r="A2774" s="48">
        <v>41755</v>
      </c>
      <c r="B2774" s="57" t="s">
        <v>233</v>
      </c>
      <c r="C2774" s="58">
        <v>100</v>
      </c>
    </row>
    <row r="2775" spans="1:3" x14ac:dyDescent="0.15">
      <c r="A2775" s="48">
        <v>41755</v>
      </c>
      <c r="B2775" s="57" t="s">
        <v>234</v>
      </c>
      <c r="C2775" s="58">
        <v>100</v>
      </c>
    </row>
    <row r="2776" spans="1:3" x14ac:dyDescent="0.15">
      <c r="A2776" s="48">
        <v>41755</v>
      </c>
      <c r="B2776" s="57" t="s">
        <v>235</v>
      </c>
      <c r="C2776" s="58">
        <v>100</v>
      </c>
    </row>
    <row r="2777" spans="1:3" x14ac:dyDescent="0.15">
      <c r="A2777" s="48">
        <v>41755</v>
      </c>
      <c r="B2777" s="57" t="s">
        <v>236</v>
      </c>
      <c r="C2777" s="58">
        <v>100</v>
      </c>
    </row>
    <row r="2778" spans="1:3" x14ac:dyDescent="0.15">
      <c r="A2778" s="48">
        <v>41755</v>
      </c>
      <c r="B2778" s="57" t="s">
        <v>237</v>
      </c>
      <c r="C2778" s="58">
        <v>100</v>
      </c>
    </row>
    <row r="2779" spans="1:3" x14ac:dyDescent="0.15">
      <c r="A2779" s="48">
        <v>41755</v>
      </c>
      <c r="B2779" s="57" t="s">
        <v>238</v>
      </c>
      <c r="C2779" s="58">
        <v>100</v>
      </c>
    </row>
    <row r="2780" spans="1:3" x14ac:dyDescent="0.15">
      <c r="A2780" s="48">
        <v>41755</v>
      </c>
      <c r="B2780" s="57" t="s">
        <v>239</v>
      </c>
      <c r="C2780" s="58">
        <v>100</v>
      </c>
    </row>
    <row r="2781" spans="1:3" x14ac:dyDescent="0.15">
      <c r="A2781" s="48">
        <v>41755</v>
      </c>
      <c r="B2781" s="57" t="s">
        <v>240</v>
      </c>
      <c r="C2781" s="58">
        <v>100</v>
      </c>
    </row>
    <row r="2782" spans="1:3" x14ac:dyDescent="0.15">
      <c r="A2782" s="48">
        <v>41755</v>
      </c>
      <c r="B2782" s="57" t="s">
        <v>241</v>
      </c>
      <c r="C2782" s="58">
        <v>100</v>
      </c>
    </row>
    <row r="2783" spans="1:3" x14ac:dyDescent="0.15">
      <c r="A2783" s="48">
        <v>41755</v>
      </c>
      <c r="B2783" s="57" t="s">
        <v>242</v>
      </c>
      <c r="C2783" s="58">
        <v>100</v>
      </c>
    </row>
    <row r="2784" spans="1:3" x14ac:dyDescent="0.15">
      <c r="A2784" s="48">
        <v>41755</v>
      </c>
      <c r="B2784" s="57" t="s">
        <v>243</v>
      </c>
      <c r="C2784" s="58">
        <v>100</v>
      </c>
    </row>
    <row r="2785" spans="1:3" x14ac:dyDescent="0.15">
      <c r="A2785" s="48">
        <v>41755</v>
      </c>
      <c r="B2785" s="57" t="s">
        <v>244</v>
      </c>
      <c r="C2785" s="58">
        <v>100</v>
      </c>
    </row>
    <row r="2786" spans="1:3" x14ac:dyDescent="0.15">
      <c r="A2786" s="48">
        <v>41755</v>
      </c>
      <c r="B2786" s="57" t="s">
        <v>245</v>
      </c>
      <c r="C2786" s="58">
        <v>100</v>
      </c>
    </row>
    <row r="2787" spans="1:3" x14ac:dyDescent="0.15">
      <c r="A2787" s="48">
        <v>41755</v>
      </c>
      <c r="B2787" s="57" t="s">
        <v>246</v>
      </c>
      <c r="C2787" s="58">
        <v>100</v>
      </c>
    </row>
    <row r="2788" spans="1:3" x14ac:dyDescent="0.15">
      <c r="A2788" s="48">
        <v>41755</v>
      </c>
      <c r="B2788" s="57" t="s">
        <v>247</v>
      </c>
      <c r="C2788" s="58">
        <v>100</v>
      </c>
    </row>
    <row r="2789" spans="1:3" x14ac:dyDescent="0.15">
      <c r="A2789" s="48">
        <v>41755</v>
      </c>
      <c r="B2789" s="57" t="s">
        <v>248</v>
      </c>
      <c r="C2789" s="58">
        <v>100</v>
      </c>
    </row>
    <row r="2790" spans="1:3" x14ac:dyDescent="0.15">
      <c r="A2790" s="48">
        <v>41756</v>
      </c>
      <c r="B2790" s="57" t="s">
        <v>225</v>
      </c>
      <c r="C2790" s="58">
        <v>100</v>
      </c>
    </row>
    <row r="2791" spans="1:3" x14ac:dyDescent="0.15">
      <c r="A2791" s="48">
        <v>41756</v>
      </c>
      <c r="B2791" s="57" t="s">
        <v>226</v>
      </c>
      <c r="C2791" s="58">
        <v>100</v>
      </c>
    </row>
    <row r="2792" spans="1:3" x14ac:dyDescent="0.15">
      <c r="A2792" s="48">
        <v>41756</v>
      </c>
      <c r="B2792" s="57" t="s">
        <v>227</v>
      </c>
      <c r="C2792" s="58">
        <v>100</v>
      </c>
    </row>
    <row r="2793" spans="1:3" x14ac:dyDescent="0.15">
      <c r="A2793" s="48">
        <v>41756</v>
      </c>
      <c r="B2793" s="57" t="s">
        <v>228</v>
      </c>
      <c r="C2793" s="58">
        <v>100</v>
      </c>
    </row>
    <row r="2794" spans="1:3" x14ac:dyDescent="0.15">
      <c r="A2794" s="48">
        <v>41756</v>
      </c>
      <c r="B2794" s="57" t="s">
        <v>229</v>
      </c>
      <c r="C2794" s="58">
        <v>100</v>
      </c>
    </row>
    <row r="2795" spans="1:3" x14ac:dyDescent="0.15">
      <c r="A2795" s="48">
        <v>41756</v>
      </c>
      <c r="B2795" s="57" t="s">
        <v>230</v>
      </c>
      <c r="C2795" s="58">
        <v>100</v>
      </c>
    </row>
    <row r="2796" spans="1:3" x14ac:dyDescent="0.15">
      <c r="A2796" s="48">
        <v>41756</v>
      </c>
      <c r="B2796" s="57" t="s">
        <v>231</v>
      </c>
      <c r="C2796" s="58">
        <v>100</v>
      </c>
    </row>
    <row r="2797" spans="1:3" x14ac:dyDescent="0.15">
      <c r="A2797" s="48">
        <v>41756</v>
      </c>
      <c r="B2797" s="57" t="s">
        <v>232</v>
      </c>
      <c r="C2797" s="58">
        <v>100</v>
      </c>
    </row>
    <row r="2798" spans="1:3" x14ac:dyDescent="0.15">
      <c r="A2798" s="48">
        <v>41756</v>
      </c>
      <c r="B2798" s="57" t="s">
        <v>233</v>
      </c>
      <c r="C2798" s="58">
        <v>100</v>
      </c>
    </row>
    <row r="2799" spans="1:3" x14ac:dyDescent="0.15">
      <c r="A2799" s="48">
        <v>41756</v>
      </c>
      <c r="B2799" s="57" t="s">
        <v>234</v>
      </c>
      <c r="C2799" s="58">
        <v>100</v>
      </c>
    </row>
    <row r="2800" spans="1:3" x14ac:dyDescent="0.15">
      <c r="A2800" s="48">
        <v>41756</v>
      </c>
      <c r="B2800" s="57" t="s">
        <v>235</v>
      </c>
      <c r="C2800" s="58">
        <v>100</v>
      </c>
    </row>
    <row r="2801" spans="1:3" x14ac:dyDescent="0.15">
      <c r="A2801" s="48">
        <v>41756</v>
      </c>
      <c r="B2801" s="57" t="s">
        <v>236</v>
      </c>
      <c r="C2801" s="58">
        <v>100</v>
      </c>
    </row>
    <row r="2802" spans="1:3" x14ac:dyDescent="0.15">
      <c r="A2802" s="48">
        <v>41756</v>
      </c>
      <c r="B2802" s="57" t="s">
        <v>237</v>
      </c>
      <c r="C2802" s="58">
        <v>100</v>
      </c>
    </row>
    <row r="2803" spans="1:3" x14ac:dyDescent="0.15">
      <c r="A2803" s="48">
        <v>41756</v>
      </c>
      <c r="B2803" s="57" t="s">
        <v>238</v>
      </c>
      <c r="C2803" s="58">
        <v>100</v>
      </c>
    </row>
    <row r="2804" spans="1:3" x14ac:dyDescent="0.15">
      <c r="A2804" s="48">
        <v>41756</v>
      </c>
      <c r="B2804" s="57" t="s">
        <v>239</v>
      </c>
      <c r="C2804" s="58">
        <v>100</v>
      </c>
    </row>
    <row r="2805" spans="1:3" x14ac:dyDescent="0.15">
      <c r="A2805" s="48">
        <v>41756</v>
      </c>
      <c r="B2805" s="57" t="s">
        <v>240</v>
      </c>
      <c r="C2805" s="58">
        <v>100</v>
      </c>
    </row>
    <row r="2806" spans="1:3" x14ac:dyDescent="0.15">
      <c r="A2806" s="48">
        <v>41756</v>
      </c>
      <c r="B2806" s="57" t="s">
        <v>241</v>
      </c>
      <c r="C2806" s="58">
        <v>100</v>
      </c>
    </row>
    <row r="2807" spans="1:3" x14ac:dyDescent="0.15">
      <c r="A2807" s="48">
        <v>41756</v>
      </c>
      <c r="B2807" s="57" t="s">
        <v>242</v>
      </c>
      <c r="C2807" s="58">
        <v>100</v>
      </c>
    </row>
    <row r="2808" spans="1:3" x14ac:dyDescent="0.15">
      <c r="A2808" s="48">
        <v>41756</v>
      </c>
      <c r="B2808" s="57" t="s">
        <v>243</v>
      </c>
      <c r="C2808" s="58">
        <v>100</v>
      </c>
    </row>
    <row r="2809" spans="1:3" x14ac:dyDescent="0.15">
      <c r="A2809" s="48">
        <v>41756</v>
      </c>
      <c r="B2809" s="57" t="s">
        <v>244</v>
      </c>
      <c r="C2809" s="58">
        <v>100</v>
      </c>
    </row>
    <row r="2810" spans="1:3" x14ac:dyDescent="0.15">
      <c r="A2810" s="48">
        <v>41756</v>
      </c>
      <c r="B2810" s="57" t="s">
        <v>245</v>
      </c>
      <c r="C2810" s="58">
        <v>100</v>
      </c>
    </row>
    <row r="2811" spans="1:3" x14ac:dyDescent="0.15">
      <c r="A2811" s="48">
        <v>41756</v>
      </c>
      <c r="B2811" s="57" t="s">
        <v>246</v>
      </c>
      <c r="C2811" s="58">
        <v>100</v>
      </c>
    </row>
    <row r="2812" spans="1:3" x14ac:dyDescent="0.15">
      <c r="A2812" s="48">
        <v>41756</v>
      </c>
      <c r="B2812" s="57" t="s">
        <v>247</v>
      </c>
      <c r="C2812" s="58">
        <v>100</v>
      </c>
    </row>
    <row r="2813" spans="1:3" x14ac:dyDescent="0.15">
      <c r="A2813" s="48">
        <v>41756</v>
      </c>
      <c r="B2813" s="57" t="s">
        <v>248</v>
      </c>
      <c r="C2813" s="58">
        <v>100</v>
      </c>
    </row>
    <row r="2814" spans="1:3" x14ac:dyDescent="0.15">
      <c r="A2814" s="48">
        <v>41757</v>
      </c>
      <c r="B2814" s="57" t="s">
        <v>225</v>
      </c>
      <c r="C2814" s="58">
        <v>100</v>
      </c>
    </row>
    <row r="2815" spans="1:3" x14ac:dyDescent="0.15">
      <c r="A2815" s="48">
        <v>41757</v>
      </c>
      <c r="B2815" s="57" t="s">
        <v>226</v>
      </c>
      <c r="C2815" s="58">
        <v>100</v>
      </c>
    </row>
    <row r="2816" spans="1:3" x14ac:dyDescent="0.15">
      <c r="A2816" s="48">
        <v>41757</v>
      </c>
      <c r="B2816" s="57" t="s">
        <v>227</v>
      </c>
      <c r="C2816" s="58">
        <v>100</v>
      </c>
    </row>
    <row r="2817" spans="1:3" x14ac:dyDescent="0.15">
      <c r="A2817" s="48">
        <v>41757</v>
      </c>
      <c r="B2817" s="57" t="s">
        <v>228</v>
      </c>
      <c r="C2817" s="58">
        <v>100</v>
      </c>
    </row>
    <row r="2818" spans="1:3" x14ac:dyDescent="0.15">
      <c r="A2818" s="48">
        <v>41757</v>
      </c>
      <c r="B2818" s="57" t="s">
        <v>229</v>
      </c>
      <c r="C2818" s="58">
        <v>100</v>
      </c>
    </row>
    <row r="2819" spans="1:3" x14ac:dyDescent="0.15">
      <c r="A2819" s="48">
        <v>41757</v>
      </c>
      <c r="B2819" s="57" t="s">
        <v>230</v>
      </c>
      <c r="C2819" s="58">
        <v>100</v>
      </c>
    </row>
    <row r="2820" spans="1:3" x14ac:dyDescent="0.15">
      <c r="A2820" s="48">
        <v>41757</v>
      </c>
      <c r="B2820" s="57" t="s">
        <v>231</v>
      </c>
      <c r="C2820" s="58">
        <v>100</v>
      </c>
    </row>
    <row r="2821" spans="1:3" x14ac:dyDescent="0.15">
      <c r="A2821" s="48">
        <v>41757</v>
      </c>
      <c r="B2821" s="57" t="s">
        <v>232</v>
      </c>
      <c r="C2821" s="58">
        <v>100</v>
      </c>
    </row>
    <row r="2822" spans="1:3" x14ac:dyDescent="0.15">
      <c r="A2822" s="48">
        <v>41757</v>
      </c>
      <c r="B2822" s="57" t="s">
        <v>233</v>
      </c>
      <c r="C2822" s="58">
        <v>100</v>
      </c>
    </row>
    <row r="2823" spans="1:3" x14ac:dyDescent="0.15">
      <c r="A2823" s="48">
        <v>41757</v>
      </c>
      <c r="B2823" s="57" t="s">
        <v>234</v>
      </c>
      <c r="C2823" s="58">
        <v>100</v>
      </c>
    </row>
    <row r="2824" spans="1:3" x14ac:dyDescent="0.15">
      <c r="A2824" s="48">
        <v>41757</v>
      </c>
      <c r="B2824" s="57" t="s">
        <v>235</v>
      </c>
      <c r="C2824" s="58">
        <v>100</v>
      </c>
    </row>
    <row r="2825" spans="1:3" x14ac:dyDescent="0.15">
      <c r="A2825" s="48">
        <v>41757</v>
      </c>
      <c r="B2825" s="57" t="s">
        <v>236</v>
      </c>
      <c r="C2825" s="58">
        <v>100</v>
      </c>
    </row>
    <row r="2826" spans="1:3" x14ac:dyDescent="0.15">
      <c r="A2826" s="48">
        <v>41757</v>
      </c>
      <c r="B2826" s="57" t="s">
        <v>237</v>
      </c>
      <c r="C2826" s="58">
        <v>100</v>
      </c>
    </row>
    <row r="2827" spans="1:3" x14ac:dyDescent="0.15">
      <c r="A2827" s="48">
        <v>41757</v>
      </c>
      <c r="B2827" s="57" t="s">
        <v>238</v>
      </c>
      <c r="C2827" s="58">
        <v>100</v>
      </c>
    </row>
    <row r="2828" spans="1:3" x14ac:dyDescent="0.15">
      <c r="A2828" s="48">
        <v>41757</v>
      </c>
      <c r="B2828" s="57" t="s">
        <v>239</v>
      </c>
      <c r="C2828" s="58">
        <v>100</v>
      </c>
    </row>
    <row r="2829" spans="1:3" x14ac:dyDescent="0.15">
      <c r="A2829" s="48">
        <v>41757</v>
      </c>
      <c r="B2829" s="57" t="s">
        <v>240</v>
      </c>
      <c r="C2829" s="58">
        <v>100</v>
      </c>
    </row>
    <row r="2830" spans="1:3" x14ac:dyDescent="0.15">
      <c r="A2830" s="48">
        <v>41757</v>
      </c>
      <c r="B2830" s="57" t="s">
        <v>241</v>
      </c>
      <c r="C2830" s="58">
        <v>100</v>
      </c>
    </row>
    <row r="2831" spans="1:3" x14ac:dyDescent="0.15">
      <c r="A2831" s="48">
        <v>41757</v>
      </c>
      <c r="B2831" s="57" t="s">
        <v>242</v>
      </c>
      <c r="C2831" s="58">
        <v>100</v>
      </c>
    </row>
    <row r="2832" spans="1:3" x14ac:dyDescent="0.15">
      <c r="A2832" s="48">
        <v>41757</v>
      </c>
      <c r="B2832" s="57" t="s">
        <v>243</v>
      </c>
      <c r="C2832" s="58">
        <v>100</v>
      </c>
    </row>
    <row r="2833" spans="1:3" x14ac:dyDescent="0.15">
      <c r="A2833" s="48">
        <v>41757</v>
      </c>
      <c r="B2833" s="57" t="s">
        <v>244</v>
      </c>
      <c r="C2833" s="58">
        <v>100</v>
      </c>
    </row>
    <row r="2834" spans="1:3" x14ac:dyDescent="0.15">
      <c r="A2834" s="48">
        <v>41757</v>
      </c>
      <c r="B2834" s="57" t="s">
        <v>245</v>
      </c>
      <c r="C2834" s="58">
        <v>100</v>
      </c>
    </row>
    <row r="2835" spans="1:3" x14ac:dyDescent="0.15">
      <c r="A2835" s="48">
        <v>41757</v>
      </c>
      <c r="B2835" s="57" t="s">
        <v>246</v>
      </c>
      <c r="C2835" s="58">
        <v>100</v>
      </c>
    </row>
    <row r="2836" spans="1:3" x14ac:dyDescent="0.15">
      <c r="A2836" s="48">
        <v>41757</v>
      </c>
      <c r="B2836" s="57" t="s">
        <v>247</v>
      </c>
      <c r="C2836" s="58">
        <v>100</v>
      </c>
    </row>
    <row r="2837" spans="1:3" x14ac:dyDescent="0.15">
      <c r="A2837" s="48">
        <v>41757</v>
      </c>
      <c r="B2837" s="57" t="s">
        <v>248</v>
      </c>
      <c r="C2837" s="58">
        <v>100</v>
      </c>
    </row>
    <row r="2838" spans="1:3" x14ac:dyDescent="0.15">
      <c r="A2838" s="48">
        <v>41758</v>
      </c>
      <c r="B2838" s="57" t="s">
        <v>225</v>
      </c>
      <c r="C2838" s="58">
        <v>100</v>
      </c>
    </row>
    <row r="2839" spans="1:3" x14ac:dyDescent="0.15">
      <c r="A2839" s="48">
        <v>41758</v>
      </c>
      <c r="B2839" s="57" t="s">
        <v>226</v>
      </c>
      <c r="C2839" s="58">
        <v>100</v>
      </c>
    </row>
    <row r="2840" spans="1:3" x14ac:dyDescent="0.15">
      <c r="A2840" s="48">
        <v>41758</v>
      </c>
      <c r="B2840" s="57" t="s">
        <v>227</v>
      </c>
      <c r="C2840" s="58">
        <v>100</v>
      </c>
    </row>
    <row r="2841" spans="1:3" x14ac:dyDescent="0.15">
      <c r="A2841" s="48">
        <v>41758</v>
      </c>
      <c r="B2841" s="57" t="s">
        <v>228</v>
      </c>
      <c r="C2841" s="58">
        <v>100</v>
      </c>
    </row>
    <row r="2842" spans="1:3" x14ac:dyDescent="0.15">
      <c r="A2842" s="48">
        <v>41758</v>
      </c>
      <c r="B2842" s="57" t="s">
        <v>229</v>
      </c>
      <c r="C2842" s="58">
        <v>100</v>
      </c>
    </row>
    <row r="2843" spans="1:3" x14ac:dyDescent="0.15">
      <c r="A2843" s="48">
        <v>41758</v>
      </c>
      <c r="B2843" s="57" t="s">
        <v>230</v>
      </c>
      <c r="C2843" s="58">
        <v>100</v>
      </c>
    </row>
    <row r="2844" spans="1:3" x14ac:dyDescent="0.15">
      <c r="A2844" s="48">
        <v>41758</v>
      </c>
      <c r="B2844" s="57" t="s">
        <v>231</v>
      </c>
      <c r="C2844" s="58">
        <v>100</v>
      </c>
    </row>
    <row r="2845" spans="1:3" x14ac:dyDescent="0.15">
      <c r="A2845" s="48">
        <v>41758</v>
      </c>
      <c r="B2845" s="57" t="s">
        <v>232</v>
      </c>
      <c r="C2845" s="58">
        <v>100</v>
      </c>
    </row>
    <row r="2846" spans="1:3" x14ac:dyDescent="0.15">
      <c r="A2846" s="48">
        <v>41758</v>
      </c>
      <c r="B2846" s="57" t="s">
        <v>233</v>
      </c>
      <c r="C2846" s="58">
        <v>100</v>
      </c>
    </row>
    <row r="2847" spans="1:3" x14ac:dyDescent="0.15">
      <c r="A2847" s="48">
        <v>41758</v>
      </c>
      <c r="B2847" s="57" t="s">
        <v>234</v>
      </c>
      <c r="C2847" s="58">
        <v>100</v>
      </c>
    </row>
    <row r="2848" spans="1:3" x14ac:dyDescent="0.15">
      <c r="A2848" s="48">
        <v>41758</v>
      </c>
      <c r="B2848" s="57" t="s">
        <v>235</v>
      </c>
      <c r="C2848" s="58">
        <v>100</v>
      </c>
    </row>
    <row r="2849" spans="1:3" x14ac:dyDescent="0.15">
      <c r="A2849" s="48">
        <v>41758</v>
      </c>
      <c r="B2849" s="57" t="s">
        <v>236</v>
      </c>
      <c r="C2849" s="58">
        <v>100</v>
      </c>
    </row>
    <row r="2850" spans="1:3" x14ac:dyDescent="0.15">
      <c r="A2850" s="48">
        <v>41758</v>
      </c>
      <c r="B2850" s="57" t="s">
        <v>237</v>
      </c>
      <c r="C2850" s="58">
        <v>100</v>
      </c>
    </row>
    <row r="2851" spans="1:3" x14ac:dyDescent="0.15">
      <c r="A2851" s="48">
        <v>41758</v>
      </c>
      <c r="B2851" s="57" t="s">
        <v>238</v>
      </c>
      <c r="C2851" s="58">
        <v>100</v>
      </c>
    </row>
    <row r="2852" spans="1:3" x14ac:dyDescent="0.15">
      <c r="A2852" s="48">
        <v>41758</v>
      </c>
      <c r="B2852" s="57" t="s">
        <v>239</v>
      </c>
      <c r="C2852" s="58">
        <v>100</v>
      </c>
    </row>
    <row r="2853" spans="1:3" x14ac:dyDescent="0.15">
      <c r="A2853" s="48">
        <v>41758</v>
      </c>
      <c r="B2853" s="57" t="s">
        <v>240</v>
      </c>
      <c r="C2853" s="58">
        <v>100</v>
      </c>
    </row>
    <row r="2854" spans="1:3" x14ac:dyDescent="0.15">
      <c r="A2854" s="48">
        <v>41758</v>
      </c>
      <c r="B2854" s="57" t="s">
        <v>241</v>
      </c>
      <c r="C2854" s="58">
        <v>100</v>
      </c>
    </row>
    <row r="2855" spans="1:3" x14ac:dyDescent="0.15">
      <c r="A2855" s="48">
        <v>41758</v>
      </c>
      <c r="B2855" s="57" t="s">
        <v>242</v>
      </c>
      <c r="C2855" s="58">
        <v>100</v>
      </c>
    </row>
    <row r="2856" spans="1:3" x14ac:dyDescent="0.15">
      <c r="A2856" s="48">
        <v>41758</v>
      </c>
      <c r="B2856" s="57" t="s">
        <v>243</v>
      </c>
      <c r="C2856" s="58">
        <v>100</v>
      </c>
    </row>
    <row r="2857" spans="1:3" x14ac:dyDescent="0.15">
      <c r="A2857" s="48">
        <v>41758</v>
      </c>
      <c r="B2857" s="57" t="s">
        <v>244</v>
      </c>
      <c r="C2857" s="58">
        <v>100</v>
      </c>
    </row>
    <row r="2858" spans="1:3" x14ac:dyDescent="0.15">
      <c r="A2858" s="48">
        <v>41758</v>
      </c>
      <c r="B2858" s="57" t="s">
        <v>245</v>
      </c>
      <c r="C2858" s="58">
        <v>100</v>
      </c>
    </row>
    <row r="2859" spans="1:3" x14ac:dyDescent="0.15">
      <c r="A2859" s="48">
        <v>41758</v>
      </c>
      <c r="B2859" s="57" t="s">
        <v>246</v>
      </c>
      <c r="C2859" s="58">
        <v>100</v>
      </c>
    </row>
    <row r="2860" spans="1:3" x14ac:dyDescent="0.15">
      <c r="A2860" s="48">
        <v>41758</v>
      </c>
      <c r="B2860" s="57" t="s">
        <v>247</v>
      </c>
      <c r="C2860" s="58">
        <v>100</v>
      </c>
    </row>
    <row r="2861" spans="1:3" x14ac:dyDescent="0.15">
      <c r="A2861" s="48">
        <v>41758</v>
      </c>
      <c r="B2861" s="57" t="s">
        <v>248</v>
      </c>
      <c r="C2861" s="58">
        <v>100</v>
      </c>
    </row>
    <row r="2862" spans="1:3" x14ac:dyDescent="0.15">
      <c r="A2862" s="48">
        <v>41759</v>
      </c>
      <c r="B2862" s="57" t="s">
        <v>225</v>
      </c>
      <c r="C2862" s="58">
        <v>100</v>
      </c>
    </row>
    <row r="2863" spans="1:3" x14ac:dyDescent="0.15">
      <c r="A2863" s="48">
        <v>41759</v>
      </c>
      <c r="B2863" s="57" t="s">
        <v>226</v>
      </c>
      <c r="C2863" s="58">
        <v>100</v>
      </c>
    </row>
    <row r="2864" spans="1:3" x14ac:dyDescent="0.15">
      <c r="A2864" s="48">
        <v>41759</v>
      </c>
      <c r="B2864" s="57" t="s">
        <v>227</v>
      </c>
      <c r="C2864" s="58">
        <v>100</v>
      </c>
    </row>
    <row r="2865" spans="1:3" x14ac:dyDescent="0.15">
      <c r="A2865" s="48">
        <v>41759</v>
      </c>
      <c r="B2865" s="57" t="s">
        <v>228</v>
      </c>
      <c r="C2865" s="58">
        <v>100</v>
      </c>
    </row>
    <row r="2866" spans="1:3" x14ac:dyDescent="0.15">
      <c r="A2866" s="48">
        <v>41759</v>
      </c>
      <c r="B2866" s="57" t="s">
        <v>229</v>
      </c>
      <c r="C2866" s="58">
        <v>100</v>
      </c>
    </row>
    <row r="2867" spans="1:3" x14ac:dyDescent="0.15">
      <c r="A2867" s="48">
        <v>41759</v>
      </c>
      <c r="B2867" s="57" t="s">
        <v>230</v>
      </c>
      <c r="C2867" s="58">
        <v>100</v>
      </c>
    </row>
    <row r="2868" spans="1:3" x14ac:dyDescent="0.15">
      <c r="A2868" s="48">
        <v>41759</v>
      </c>
      <c r="B2868" s="57" t="s">
        <v>231</v>
      </c>
      <c r="C2868" s="58">
        <v>100</v>
      </c>
    </row>
    <row r="2869" spans="1:3" x14ac:dyDescent="0.15">
      <c r="A2869" s="48">
        <v>41759</v>
      </c>
      <c r="B2869" s="57" t="s">
        <v>232</v>
      </c>
      <c r="C2869" s="58">
        <v>100</v>
      </c>
    </row>
    <row r="2870" spans="1:3" x14ac:dyDescent="0.15">
      <c r="A2870" s="48">
        <v>41759</v>
      </c>
      <c r="B2870" s="57" t="s">
        <v>233</v>
      </c>
      <c r="C2870" s="58">
        <v>100</v>
      </c>
    </row>
    <row r="2871" spans="1:3" x14ac:dyDescent="0.15">
      <c r="A2871" s="48">
        <v>41759</v>
      </c>
      <c r="B2871" s="57" t="s">
        <v>234</v>
      </c>
      <c r="C2871" s="58">
        <v>100</v>
      </c>
    </row>
    <row r="2872" spans="1:3" x14ac:dyDescent="0.15">
      <c r="A2872" s="48">
        <v>41759</v>
      </c>
      <c r="B2872" s="57" t="s">
        <v>235</v>
      </c>
      <c r="C2872" s="58">
        <v>100</v>
      </c>
    </row>
    <row r="2873" spans="1:3" x14ac:dyDescent="0.15">
      <c r="A2873" s="48">
        <v>41759</v>
      </c>
      <c r="B2873" s="57" t="s">
        <v>236</v>
      </c>
      <c r="C2873" s="58">
        <v>100</v>
      </c>
    </row>
    <row r="2874" spans="1:3" x14ac:dyDescent="0.15">
      <c r="A2874" s="48">
        <v>41759</v>
      </c>
      <c r="B2874" s="57" t="s">
        <v>237</v>
      </c>
      <c r="C2874" s="58">
        <v>100</v>
      </c>
    </row>
    <row r="2875" spans="1:3" x14ac:dyDescent="0.15">
      <c r="A2875" s="48">
        <v>41759</v>
      </c>
      <c r="B2875" s="57" t="s">
        <v>238</v>
      </c>
      <c r="C2875" s="58">
        <v>100</v>
      </c>
    </row>
    <row r="2876" spans="1:3" x14ac:dyDescent="0.15">
      <c r="A2876" s="48">
        <v>41759</v>
      </c>
      <c r="B2876" s="57" t="s">
        <v>239</v>
      </c>
      <c r="C2876" s="58">
        <v>100</v>
      </c>
    </row>
    <row r="2877" spans="1:3" x14ac:dyDescent="0.15">
      <c r="A2877" s="48">
        <v>41759</v>
      </c>
      <c r="B2877" s="57" t="s">
        <v>240</v>
      </c>
      <c r="C2877" s="58">
        <v>100</v>
      </c>
    </row>
    <row r="2878" spans="1:3" x14ac:dyDescent="0.15">
      <c r="A2878" s="48">
        <v>41759</v>
      </c>
      <c r="B2878" s="57" t="s">
        <v>241</v>
      </c>
      <c r="C2878" s="58">
        <v>100</v>
      </c>
    </row>
    <row r="2879" spans="1:3" x14ac:dyDescent="0.15">
      <c r="A2879" s="48">
        <v>41759</v>
      </c>
      <c r="B2879" s="57" t="s">
        <v>242</v>
      </c>
      <c r="C2879" s="58">
        <v>100</v>
      </c>
    </row>
    <row r="2880" spans="1:3" x14ac:dyDescent="0.15">
      <c r="A2880" s="48">
        <v>41759</v>
      </c>
      <c r="B2880" s="57" t="s">
        <v>243</v>
      </c>
      <c r="C2880" s="58">
        <v>100</v>
      </c>
    </row>
    <row r="2881" spans="1:3" x14ac:dyDescent="0.15">
      <c r="A2881" s="48">
        <v>41759</v>
      </c>
      <c r="B2881" s="57" t="s">
        <v>244</v>
      </c>
      <c r="C2881" s="58">
        <v>100</v>
      </c>
    </row>
    <row r="2882" spans="1:3" x14ac:dyDescent="0.15">
      <c r="A2882" s="48">
        <v>41759</v>
      </c>
      <c r="B2882" s="57" t="s">
        <v>245</v>
      </c>
      <c r="C2882" s="58">
        <v>100</v>
      </c>
    </row>
    <row r="2883" spans="1:3" x14ac:dyDescent="0.15">
      <c r="A2883" s="48">
        <v>41759</v>
      </c>
      <c r="B2883" s="57" t="s">
        <v>246</v>
      </c>
      <c r="C2883" s="58">
        <v>100</v>
      </c>
    </row>
    <row r="2884" spans="1:3" x14ac:dyDescent="0.15">
      <c r="A2884" s="48">
        <v>41759</v>
      </c>
      <c r="B2884" s="57" t="s">
        <v>247</v>
      </c>
      <c r="C2884" s="58">
        <v>100</v>
      </c>
    </row>
    <row r="2885" spans="1:3" x14ac:dyDescent="0.15">
      <c r="A2885" s="48">
        <v>41759</v>
      </c>
      <c r="B2885" s="57" t="s">
        <v>248</v>
      </c>
      <c r="C2885" s="58">
        <v>100</v>
      </c>
    </row>
    <row r="2886" spans="1:3" x14ac:dyDescent="0.15">
      <c r="A2886" s="48">
        <v>41760</v>
      </c>
      <c r="B2886" s="57" t="s">
        <v>225</v>
      </c>
      <c r="C2886" s="58">
        <v>100</v>
      </c>
    </row>
    <row r="2887" spans="1:3" x14ac:dyDescent="0.15">
      <c r="A2887" s="48">
        <v>41760</v>
      </c>
      <c r="B2887" s="57" t="s">
        <v>226</v>
      </c>
      <c r="C2887" s="58">
        <v>100</v>
      </c>
    </row>
    <row r="2888" spans="1:3" x14ac:dyDescent="0.15">
      <c r="A2888" s="48">
        <v>41760</v>
      </c>
      <c r="B2888" s="57" t="s">
        <v>227</v>
      </c>
      <c r="C2888" s="58">
        <v>100</v>
      </c>
    </row>
    <row r="2889" spans="1:3" x14ac:dyDescent="0.15">
      <c r="A2889" s="48">
        <v>41760</v>
      </c>
      <c r="B2889" s="57" t="s">
        <v>228</v>
      </c>
      <c r="C2889" s="58">
        <v>100</v>
      </c>
    </row>
    <row r="2890" spans="1:3" x14ac:dyDescent="0.15">
      <c r="A2890" s="48">
        <v>41760</v>
      </c>
      <c r="B2890" s="57" t="s">
        <v>229</v>
      </c>
      <c r="C2890" s="58">
        <v>100</v>
      </c>
    </row>
    <row r="2891" spans="1:3" x14ac:dyDescent="0.15">
      <c r="A2891" s="48">
        <v>41760</v>
      </c>
      <c r="B2891" s="57" t="s">
        <v>230</v>
      </c>
      <c r="C2891" s="58">
        <v>100</v>
      </c>
    </row>
    <row r="2892" spans="1:3" x14ac:dyDescent="0.15">
      <c r="A2892" s="48">
        <v>41760</v>
      </c>
      <c r="B2892" s="57" t="s">
        <v>231</v>
      </c>
      <c r="C2892" s="58">
        <v>100</v>
      </c>
    </row>
    <row r="2893" spans="1:3" x14ac:dyDescent="0.15">
      <c r="A2893" s="48">
        <v>41760</v>
      </c>
      <c r="B2893" s="57" t="s">
        <v>232</v>
      </c>
      <c r="C2893" s="58">
        <v>100</v>
      </c>
    </row>
    <row r="2894" spans="1:3" x14ac:dyDescent="0.15">
      <c r="A2894" s="48">
        <v>41760</v>
      </c>
      <c r="B2894" s="57" t="s">
        <v>233</v>
      </c>
      <c r="C2894" s="58">
        <v>100</v>
      </c>
    </row>
    <row r="2895" spans="1:3" x14ac:dyDescent="0.15">
      <c r="A2895" s="48">
        <v>41760</v>
      </c>
      <c r="B2895" s="57" t="s">
        <v>234</v>
      </c>
      <c r="C2895" s="58">
        <v>100</v>
      </c>
    </row>
    <row r="2896" spans="1:3" x14ac:dyDescent="0.15">
      <c r="A2896" s="48">
        <v>41760</v>
      </c>
      <c r="B2896" s="57" t="s">
        <v>235</v>
      </c>
      <c r="C2896" s="58">
        <v>100</v>
      </c>
    </row>
    <row r="2897" spans="1:3" x14ac:dyDescent="0.15">
      <c r="A2897" s="48">
        <v>41760</v>
      </c>
      <c r="B2897" s="57" t="s">
        <v>236</v>
      </c>
      <c r="C2897" s="58">
        <v>100</v>
      </c>
    </row>
    <row r="2898" spans="1:3" x14ac:dyDescent="0.15">
      <c r="A2898" s="48">
        <v>41760</v>
      </c>
      <c r="B2898" s="57" t="s">
        <v>237</v>
      </c>
      <c r="C2898" s="58">
        <v>100</v>
      </c>
    </row>
    <row r="2899" spans="1:3" x14ac:dyDescent="0.15">
      <c r="A2899" s="48">
        <v>41760</v>
      </c>
      <c r="B2899" s="57" t="s">
        <v>238</v>
      </c>
      <c r="C2899" s="58">
        <v>100</v>
      </c>
    </row>
    <row r="2900" spans="1:3" x14ac:dyDescent="0.15">
      <c r="A2900" s="48">
        <v>41760</v>
      </c>
      <c r="B2900" s="57" t="s">
        <v>239</v>
      </c>
      <c r="C2900" s="58">
        <v>100</v>
      </c>
    </row>
    <row r="2901" spans="1:3" x14ac:dyDescent="0.15">
      <c r="A2901" s="48">
        <v>41760</v>
      </c>
      <c r="B2901" s="57" t="s">
        <v>240</v>
      </c>
      <c r="C2901" s="58">
        <v>100</v>
      </c>
    </row>
    <row r="2902" spans="1:3" x14ac:dyDescent="0.15">
      <c r="A2902" s="48">
        <v>41760</v>
      </c>
      <c r="B2902" s="57" t="s">
        <v>241</v>
      </c>
      <c r="C2902" s="58">
        <v>100</v>
      </c>
    </row>
    <row r="2903" spans="1:3" x14ac:dyDescent="0.15">
      <c r="A2903" s="48">
        <v>41760</v>
      </c>
      <c r="B2903" s="57" t="s">
        <v>242</v>
      </c>
      <c r="C2903" s="58">
        <v>100</v>
      </c>
    </row>
    <row r="2904" spans="1:3" x14ac:dyDescent="0.15">
      <c r="A2904" s="48">
        <v>41760</v>
      </c>
      <c r="B2904" s="57" t="s">
        <v>243</v>
      </c>
      <c r="C2904" s="58">
        <v>100</v>
      </c>
    </row>
    <row r="2905" spans="1:3" x14ac:dyDescent="0.15">
      <c r="A2905" s="48">
        <v>41760</v>
      </c>
      <c r="B2905" s="57" t="s">
        <v>244</v>
      </c>
      <c r="C2905" s="58">
        <v>100</v>
      </c>
    </row>
    <row r="2906" spans="1:3" x14ac:dyDescent="0.15">
      <c r="A2906" s="48">
        <v>41760</v>
      </c>
      <c r="B2906" s="57" t="s">
        <v>245</v>
      </c>
      <c r="C2906" s="58">
        <v>100</v>
      </c>
    </row>
    <row r="2907" spans="1:3" x14ac:dyDescent="0.15">
      <c r="A2907" s="48">
        <v>41760</v>
      </c>
      <c r="B2907" s="57" t="s">
        <v>246</v>
      </c>
      <c r="C2907" s="58">
        <v>100</v>
      </c>
    </row>
    <row r="2908" spans="1:3" x14ac:dyDescent="0.15">
      <c r="A2908" s="48">
        <v>41760</v>
      </c>
      <c r="B2908" s="57" t="s">
        <v>247</v>
      </c>
      <c r="C2908" s="58">
        <v>100</v>
      </c>
    </row>
    <row r="2909" spans="1:3" x14ac:dyDescent="0.15">
      <c r="A2909" s="48">
        <v>41760</v>
      </c>
      <c r="B2909" s="57" t="s">
        <v>248</v>
      </c>
      <c r="C2909" s="58">
        <v>100</v>
      </c>
    </row>
    <row r="2910" spans="1:3" x14ac:dyDescent="0.15">
      <c r="A2910" s="48">
        <v>41761</v>
      </c>
      <c r="B2910" s="57" t="s">
        <v>225</v>
      </c>
      <c r="C2910" s="58">
        <v>100</v>
      </c>
    </row>
    <row r="2911" spans="1:3" x14ac:dyDescent="0.15">
      <c r="A2911" s="48">
        <v>41761</v>
      </c>
      <c r="B2911" s="57" t="s">
        <v>226</v>
      </c>
      <c r="C2911" s="58">
        <v>100</v>
      </c>
    </row>
    <row r="2912" spans="1:3" x14ac:dyDescent="0.15">
      <c r="A2912" s="48">
        <v>41761</v>
      </c>
      <c r="B2912" s="57" t="s">
        <v>227</v>
      </c>
      <c r="C2912" s="58">
        <v>100</v>
      </c>
    </row>
    <row r="2913" spans="1:3" x14ac:dyDescent="0.15">
      <c r="A2913" s="48">
        <v>41761</v>
      </c>
      <c r="B2913" s="57" t="s">
        <v>228</v>
      </c>
      <c r="C2913" s="58">
        <v>100</v>
      </c>
    </row>
    <row r="2914" spans="1:3" x14ac:dyDescent="0.15">
      <c r="A2914" s="48">
        <v>41761</v>
      </c>
      <c r="B2914" s="57" t="s">
        <v>229</v>
      </c>
      <c r="C2914" s="58">
        <v>100</v>
      </c>
    </row>
    <row r="2915" spans="1:3" x14ac:dyDescent="0.15">
      <c r="A2915" s="48">
        <v>41761</v>
      </c>
      <c r="B2915" s="57" t="s">
        <v>230</v>
      </c>
      <c r="C2915" s="58">
        <v>100</v>
      </c>
    </row>
    <row r="2916" spans="1:3" x14ac:dyDescent="0.15">
      <c r="A2916" s="48">
        <v>41761</v>
      </c>
      <c r="B2916" s="57" t="s">
        <v>231</v>
      </c>
      <c r="C2916" s="58">
        <v>100</v>
      </c>
    </row>
    <row r="2917" spans="1:3" x14ac:dyDescent="0.15">
      <c r="A2917" s="48">
        <v>41761</v>
      </c>
      <c r="B2917" s="57" t="s">
        <v>232</v>
      </c>
      <c r="C2917" s="58">
        <v>100</v>
      </c>
    </row>
    <row r="2918" spans="1:3" x14ac:dyDescent="0.15">
      <c r="A2918" s="48">
        <v>41761</v>
      </c>
      <c r="B2918" s="57" t="s">
        <v>233</v>
      </c>
      <c r="C2918" s="58">
        <v>100</v>
      </c>
    </row>
    <row r="2919" spans="1:3" x14ac:dyDescent="0.15">
      <c r="A2919" s="48">
        <v>41761</v>
      </c>
      <c r="B2919" s="57" t="s">
        <v>234</v>
      </c>
      <c r="C2919" s="58">
        <v>100</v>
      </c>
    </row>
    <row r="2920" spans="1:3" x14ac:dyDescent="0.15">
      <c r="A2920" s="48">
        <v>41761</v>
      </c>
      <c r="B2920" s="57" t="s">
        <v>235</v>
      </c>
      <c r="C2920" s="58">
        <v>100</v>
      </c>
    </row>
    <row r="2921" spans="1:3" x14ac:dyDescent="0.15">
      <c r="A2921" s="48">
        <v>41761</v>
      </c>
      <c r="B2921" s="57" t="s">
        <v>236</v>
      </c>
      <c r="C2921" s="58">
        <v>100</v>
      </c>
    </row>
    <row r="2922" spans="1:3" x14ac:dyDescent="0.15">
      <c r="A2922" s="48">
        <v>41761</v>
      </c>
      <c r="B2922" s="57" t="s">
        <v>237</v>
      </c>
      <c r="C2922" s="58">
        <v>100</v>
      </c>
    </row>
    <row r="2923" spans="1:3" x14ac:dyDescent="0.15">
      <c r="A2923" s="48">
        <v>41761</v>
      </c>
      <c r="B2923" s="57" t="s">
        <v>238</v>
      </c>
      <c r="C2923" s="58">
        <v>100</v>
      </c>
    </row>
    <row r="2924" spans="1:3" x14ac:dyDescent="0.15">
      <c r="A2924" s="48">
        <v>41761</v>
      </c>
      <c r="B2924" s="57" t="s">
        <v>239</v>
      </c>
      <c r="C2924" s="58">
        <v>100</v>
      </c>
    </row>
    <row r="2925" spans="1:3" x14ac:dyDescent="0.15">
      <c r="A2925" s="48">
        <v>41761</v>
      </c>
      <c r="B2925" s="57" t="s">
        <v>240</v>
      </c>
      <c r="C2925" s="58">
        <v>100</v>
      </c>
    </row>
    <row r="2926" spans="1:3" x14ac:dyDescent="0.15">
      <c r="A2926" s="48">
        <v>41761</v>
      </c>
      <c r="B2926" s="57" t="s">
        <v>241</v>
      </c>
      <c r="C2926" s="58">
        <v>100</v>
      </c>
    </row>
    <row r="2927" spans="1:3" x14ac:dyDescent="0.15">
      <c r="A2927" s="48">
        <v>41761</v>
      </c>
      <c r="B2927" s="57" t="s">
        <v>242</v>
      </c>
      <c r="C2927" s="58">
        <v>100</v>
      </c>
    </row>
    <row r="2928" spans="1:3" x14ac:dyDescent="0.15">
      <c r="A2928" s="48">
        <v>41761</v>
      </c>
      <c r="B2928" s="57" t="s">
        <v>243</v>
      </c>
      <c r="C2928" s="58">
        <v>100</v>
      </c>
    </row>
    <row r="2929" spans="1:3" x14ac:dyDescent="0.15">
      <c r="A2929" s="48">
        <v>41761</v>
      </c>
      <c r="B2929" s="57" t="s">
        <v>244</v>
      </c>
      <c r="C2929" s="58">
        <v>100</v>
      </c>
    </row>
    <row r="2930" spans="1:3" x14ac:dyDescent="0.15">
      <c r="A2930" s="48">
        <v>41761</v>
      </c>
      <c r="B2930" s="57" t="s">
        <v>245</v>
      </c>
      <c r="C2930" s="58">
        <v>100</v>
      </c>
    </row>
    <row r="2931" spans="1:3" x14ac:dyDescent="0.15">
      <c r="A2931" s="48">
        <v>41761</v>
      </c>
      <c r="B2931" s="57" t="s">
        <v>246</v>
      </c>
      <c r="C2931" s="58">
        <v>100</v>
      </c>
    </row>
    <row r="2932" spans="1:3" x14ac:dyDescent="0.15">
      <c r="A2932" s="48">
        <v>41761</v>
      </c>
      <c r="B2932" s="57" t="s">
        <v>247</v>
      </c>
      <c r="C2932" s="58">
        <v>100</v>
      </c>
    </row>
    <row r="2933" spans="1:3" x14ac:dyDescent="0.15">
      <c r="A2933" s="48">
        <v>41761</v>
      </c>
      <c r="B2933" s="57" t="s">
        <v>248</v>
      </c>
      <c r="C2933" s="58">
        <v>100</v>
      </c>
    </row>
    <row r="2934" spans="1:3" x14ac:dyDescent="0.15">
      <c r="A2934" s="48">
        <v>41762</v>
      </c>
      <c r="B2934" s="57" t="s">
        <v>225</v>
      </c>
      <c r="C2934" s="58">
        <v>100</v>
      </c>
    </row>
    <row r="2935" spans="1:3" x14ac:dyDescent="0.15">
      <c r="A2935" s="48">
        <v>41762</v>
      </c>
      <c r="B2935" s="57" t="s">
        <v>226</v>
      </c>
      <c r="C2935" s="58">
        <v>100</v>
      </c>
    </row>
    <row r="2936" spans="1:3" x14ac:dyDescent="0.15">
      <c r="A2936" s="48">
        <v>41762</v>
      </c>
      <c r="B2936" s="57" t="s">
        <v>227</v>
      </c>
      <c r="C2936" s="58">
        <v>100</v>
      </c>
    </row>
    <row r="2937" spans="1:3" x14ac:dyDescent="0.15">
      <c r="A2937" s="48">
        <v>41762</v>
      </c>
      <c r="B2937" s="57" t="s">
        <v>228</v>
      </c>
      <c r="C2937" s="58">
        <v>100</v>
      </c>
    </row>
    <row r="2938" spans="1:3" x14ac:dyDescent="0.15">
      <c r="A2938" s="48">
        <v>41762</v>
      </c>
      <c r="B2938" s="57" t="s">
        <v>229</v>
      </c>
      <c r="C2938" s="58">
        <v>100</v>
      </c>
    </row>
    <row r="2939" spans="1:3" x14ac:dyDescent="0.15">
      <c r="A2939" s="48">
        <v>41762</v>
      </c>
      <c r="B2939" s="57" t="s">
        <v>230</v>
      </c>
      <c r="C2939" s="58">
        <v>100</v>
      </c>
    </row>
    <row r="2940" spans="1:3" x14ac:dyDescent="0.15">
      <c r="A2940" s="48">
        <v>41762</v>
      </c>
      <c r="B2940" s="57" t="s">
        <v>231</v>
      </c>
      <c r="C2940" s="58">
        <v>100</v>
      </c>
    </row>
    <row r="2941" spans="1:3" x14ac:dyDescent="0.15">
      <c r="A2941" s="48">
        <v>41762</v>
      </c>
      <c r="B2941" s="57" t="s">
        <v>232</v>
      </c>
      <c r="C2941" s="58">
        <v>100</v>
      </c>
    </row>
    <row r="2942" spans="1:3" x14ac:dyDescent="0.15">
      <c r="A2942" s="48">
        <v>41762</v>
      </c>
      <c r="B2942" s="57" t="s">
        <v>233</v>
      </c>
      <c r="C2942" s="58">
        <v>100</v>
      </c>
    </row>
    <row r="2943" spans="1:3" x14ac:dyDescent="0.15">
      <c r="A2943" s="48">
        <v>41762</v>
      </c>
      <c r="B2943" s="57" t="s">
        <v>234</v>
      </c>
      <c r="C2943" s="58">
        <v>100</v>
      </c>
    </row>
    <row r="2944" spans="1:3" x14ac:dyDescent="0.15">
      <c r="A2944" s="48">
        <v>41762</v>
      </c>
      <c r="B2944" s="57" t="s">
        <v>235</v>
      </c>
      <c r="C2944" s="58">
        <v>100</v>
      </c>
    </row>
    <row r="2945" spans="1:3" x14ac:dyDescent="0.15">
      <c r="A2945" s="48">
        <v>41762</v>
      </c>
      <c r="B2945" s="57" t="s">
        <v>236</v>
      </c>
      <c r="C2945" s="58">
        <v>100</v>
      </c>
    </row>
    <row r="2946" spans="1:3" x14ac:dyDescent="0.15">
      <c r="A2946" s="48">
        <v>41762</v>
      </c>
      <c r="B2946" s="57" t="s">
        <v>237</v>
      </c>
      <c r="C2946" s="58">
        <v>100</v>
      </c>
    </row>
    <row r="2947" spans="1:3" x14ac:dyDescent="0.15">
      <c r="A2947" s="48">
        <v>41762</v>
      </c>
      <c r="B2947" s="57" t="s">
        <v>238</v>
      </c>
      <c r="C2947" s="58">
        <v>100</v>
      </c>
    </row>
    <row r="2948" spans="1:3" x14ac:dyDescent="0.15">
      <c r="A2948" s="48">
        <v>41762</v>
      </c>
      <c r="B2948" s="57" t="s">
        <v>239</v>
      </c>
      <c r="C2948" s="58">
        <v>100</v>
      </c>
    </row>
    <row r="2949" spans="1:3" x14ac:dyDescent="0.15">
      <c r="A2949" s="48">
        <v>41762</v>
      </c>
      <c r="B2949" s="57" t="s">
        <v>240</v>
      </c>
      <c r="C2949" s="58">
        <v>100</v>
      </c>
    </row>
    <row r="2950" spans="1:3" x14ac:dyDescent="0.15">
      <c r="A2950" s="48">
        <v>41762</v>
      </c>
      <c r="B2950" s="57" t="s">
        <v>241</v>
      </c>
      <c r="C2950" s="58">
        <v>100</v>
      </c>
    </row>
    <row r="2951" spans="1:3" x14ac:dyDescent="0.15">
      <c r="A2951" s="48">
        <v>41762</v>
      </c>
      <c r="B2951" s="57" t="s">
        <v>242</v>
      </c>
      <c r="C2951" s="58">
        <v>100</v>
      </c>
    </row>
    <row r="2952" spans="1:3" x14ac:dyDescent="0.15">
      <c r="A2952" s="48">
        <v>41762</v>
      </c>
      <c r="B2952" s="57" t="s">
        <v>243</v>
      </c>
      <c r="C2952" s="58">
        <v>100</v>
      </c>
    </row>
    <row r="2953" spans="1:3" x14ac:dyDescent="0.15">
      <c r="A2953" s="48">
        <v>41762</v>
      </c>
      <c r="B2953" s="57" t="s">
        <v>244</v>
      </c>
      <c r="C2953" s="58">
        <v>100</v>
      </c>
    </row>
    <row r="2954" spans="1:3" x14ac:dyDescent="0.15">
      <c r="A2954" s="48">
        <v>41762</v>
      </c>
      <c r="B2954" s="57" t="s">
        <v>245</v>
      </c>
      <c r="C2954" s="58">
        <v>100</v>
      </c>
    </row>
    <row r="2955" spans="1:3" x14ac:dyDescent="0.15">
      <c r="A2955" s="48">
        <v>41762</v>
      </c>
      <c r="B2955" s="57" t="s">
        <v>246</v>
      </c>
      <c r="C2955" s="58">
        <v>100</v>
      </c>
    </row>
    <row r="2956" spans="1:3" x14ac:dyDescent="0.15">
      <c r="A2956" s="48">
        <v>41762</v>
      </c>
      <c r="B2956" s="57" t="s">
        <v>247</v>
      </c>
      <c r="C2956" s="58">
        <v>100</v>
      </c>
    </row>
    <row r="2957" spans="1:3" x14ac:dyDescent="0.15">
      <c r="A2957" s="48">
        <v>41762</v>
      </c>
      <c r="B2957" s="57" t="s">
        <v>248</v>
      </c>
      <c r="C2957" s="58">
        <v>100</v>
      </c>
    </row>
    <row r="2958" spans="1:3" x14ac:dyDescent="0.15">
      <c r="A2958" s="48">
        <v>41763</v>
      </c>
      <c r="B2958" s="57" t="s">
        <v>225</v>
      </c>
      <c r="C2958" s="58">
        <v>100</v>
      </c>
    </row>
    <row r="2959" spans="1:3" x14ac:dyDescent="0.15">
      <c r="A2959" s="48">
        <v>41763</v>
      </c>
      <c r="B2959" s="57" t="s">
        <v>226</v>
      </c>
      <c r="C2959" s="58">
        <v>100</v>
      </c>
    </row>
    <row r="2960" spans="1:3" x14ac:dyDescent="0.15">
      <c r="A2960" s="48">
        <v>41763</v>
      </c>
      <c r="B2960" s="57" t="s">
        <v>227</v>
      </c>
      <c r="C2960" s="58">
        <v>100</v>
      </c>
    </row>
    <row r="2961" spans="1:3" x14ac:dyDescent="0.15">
      <c r="A2961" s="48">
        <v>41763</v>
      </c>
      <c r="B2961" s="57" t="s">
        <v>228</v>
      </c>
      <c r="C2961" s="58">
        <v>100</v>
      </c>
    </row>
    <row r="2962" spans="1:3" x14ac:dyDescent="0.15">
      <c r="A2962" s="48">
        <v>41763</v>
      </c>
      <c r="B2962" s="57" t="s">
        <v>229</v>
      </c>
      <c r="C2962" s="58">
        <v>100</v>
      </c>
    </row>
    <row r="2963" spans="1:3" x14ac:dyDescent="0.15">
      <c r="A2963" s="48">
        <v>41763</v>
      </c>
      <c r="B2963" s="57" t="s">
        <v>230</v>
      </c>
      <c r="C2963" s="58">
        <v>100</v>
      </c>
    </row>
    <row r="2964" spans="1:3" x14ac:dyDescent="0.15">
      <c r="A2964" s="48">
        <v>41763</v>
      </c>
      <c r="B2964" s="57" t="s">
        <v>231</v>
      </c>
      <c r="C2964" s="58">
        <v>100</v>
      </c>
    </row>
    <row r="2965" spans="1:3" x14ac:dyDescent="0.15">
      <c r="A2965" s="48">
        <v>41763</v>
      </c>
      <c r="B2965" s="57" t="s">
        <v>232</v>
      </c>
      <c r="C2965" s="58">
        <v>100</v>
      </c>
    </row>
    <row r="2966" spans="1:3" x14ac:dyDescent="0.15">
      <c r="A2966" s="48">
        <v>41763</v>
      </c>
      <c r="B2966" s="57" t="s">
        <v>233</v>
      </c>
      <c r="C2966" s="58">
        <v>100</v>
      </c>
    </row>
    <row r="2967" spans="1:3" x14ac:dyDescent="0.15">
      <c r="A2967" s="48">
        <v>41763</v>
      </c>
      <c r="B2967" s="57" t="s">
        <v>234</v>
      </c>
      <c r="C2967" s="58">
        <v>100</v>
      </c>
    </row>
    <row r="2968" spans="1:3" x14ac:dyDescent="0.15">
      <c r="A2968" s="48">
        <v>41763</v>
      </c>
      <c r="B2968" s="57" t="s">
        <v>235</v>
      </c>
      <c r="C2968" s="58">
        <v>100</v>
      </c>
    </row>
    <row r="2969" spans="1:3" x14ac:dyDescent="0.15">
      <c r="A2969" s="48">
        <v>41763</v>
      </c>
      <c r="B2969" s="57" t="s">
        <v>236</v>
      </c>
      <c r="C2969" s="58">
        <v>100</v>
      </c>
    </row>
    <row r="2970" spans="1:3" x14ac:dyDescent="0.15">
      <c r="A2970" s="48">
        <v>41763</v>
      </c>
      <c r="B2970" s="57" t="s">
        <v>237</v>
      </c>
      <c r="C2970" s="58">
        <v>100</v>
      </c>
    </row>
    <row r="2971" spans="1:3" x14ac:dyDescent="0.15">
      <c r="A2971" s="48">
        <v>41763</v>
      </c>
      <c r="B2971" s="57" t="s">
        <v>238</v>
      </c>
      <c r="C2971" s="58">
        <v>100</v>
      </c>
    </row>
    <row r="2972" spans="1:3" x14ac:dyDescent="0.15">
      <c r="A2972" s="48">
        <v>41763</v>
      </c>
      <c r="B2972" s="57" t="s">
        <v>239</v>
      </c>
      <c r="C2972" s="58">
        <v>100</v>
      </c>
    </row>
    <row r="2973" spans="1:3" x14ac:dyDescent="0.15">
      <c r="A2973" s="48">
        <v>41763</v>
      </c>
      <c r="B2973" s="57" t="s">
        <v>240</v>
      </c>
      <c r="C2973" s="58">
        <v>100</v>
      </c>
    </row>
    <row r="2974" spans="1:3" x14ac:dyDescent="0.15">
      <c r="A2974" s="48">
        <v>41763</v>
      </c>
      <c r="B2974" s="57" t="s">
        <v>241</v>
      </c>
      <c r="C2974" s="58">
        <v>100</v>
      </c>
    </row>
    <row r="2975" spans="1:3" x14ac:dyDescent="0.15">
      <c r="A2975" s="48">
        <v>41763</v>
      </c>
      <c r="B2975" s="57" t="s">
        <v>242</v>
      </c>
      <c r="C2975" s="58">
        <v>100</v>
      </c>
    </row>
    <row r="2976" spans="1:3" x14ac:dyDescent="0.15">
      <c r="A2976" s="48">
        <v>41763</v>
      </c>
      <c r="B2976" s="57" t="s">
        <v>243</v>
      </c>
      <c r="C2976" s="58">
        <v>100</v>
      </c>
    </row>
    <row r="2977" spans="1:3" x14ac:dyDescent="0.15">
      <c r="A2977" s="48">
        <v>41763</v>
      </c>
      <c r="B2977" s="57" t="s">
        <v>244</v>
      </c>
      <c r="C2977" s="58">
        <v>100</v>
      </c>
    </row>
    <row r="2978" spans="1:3" x14ac:dyDescent="0.15">
      <c r="A2978" s="48">
        <v>41763</v>
      </c>
      <c r="B2978" s="57" t="s">
        <v>245</v>
      </c>
      <c r="C2978" s="58">
        <v>100</v>
      </c>
    </row>
    <row r="2979" spans="1:3" x14ac:dyDescent="0.15">
      <c r="A2979" s="48">
        <v>41763</v>
      </c>
      <c r="B2979" s="57" t="s">
        <v>246</v>
      </c>
      <c r="C2979" s="58">
        <v>100</v>
      </c>
    </row>
    <row r="2980" spans="1:3" x14ac:dyDescent="0.15">
      <c r="A2980" s="48">
        <v>41763</v>
      </c>
      <c r="B2980" s="57" t="s">
        <v>247</v>
      </c>
      <c r="C2980" s="58">
        <v>100</v>
      </c>
    </row>
    <row r="2981" spans="1:3" x14ac:dyDescent="0.15">
      <c r="A2981" s="48">
        <v>41763</v>
      </c>
      <c r="B2981" s="57" t="s">
        <v>248</v>
      </c>
      <c r="C2981" s="58">
        <v>100</v>
      </c>
    </row>
    <row r="2982" spans="1:3" x14ac:dyDescent="0.15">
      <c r="A2982" s="48">
        <v>41764</v>
      </c>
      <c r="B2982" s="57" t="s">
        <v>225</v>
      </c>
      <c r="C2982" s="58">
        <v>100</v>
      </c>
    </row>
    <row r="2983" spans="1:3" x14ac:dyDescent="0.15">
      <c r="A2983" s="48">
        <v>41764</v>
      </c>
      <c r="B2983" s="57" t="s">
        <v>226</v>
      </c>
      <c r="C2983" s="58">
        <v>100</v>
      </c>
    </row>
    <row r="2984" spans="1:3" x14ac:dyDescent="0.15">
      <c r="A2984" s="48">
        <v>41764</v>
      </c>
      <c r="B2984" s="57" t="s">
        <v>227</v>
      </c>
      <c r="C2984" s="58">
        <v>100</v>
      </c>
    </row>
    <row r="2985" spans="1:3" x14ac:dyDescent="0.15">
      <c r="A2985" s="48">
        <v>41764</v>
      </c>
      <c r="B2985" s="57" t="s">
        <v>228</v>
      </c>
      <c r="C2985" s="58">
        <v>100</v>
      </c>
    </row>
    <row r="2986" spans="1:3" x14ac:dyDescent="0.15">
      <c r="A2986" s="48">
        <v>41764</v>
      </c>
      <c r="B2986" s="57" t="s">
        <v>229</v>
      </c>
      <c r="C2986" s="58">
        <v>100</v>
      </c>
    </row>
    <row r="2987" spans="1:3" x14ac:dyDescent="0.15">
      <c r="A2987" s="48">
        <v>41764</v>
      </c>
      <c r="B2987" s="57" t="s">
        <v>230</v>
      </c>
      <c r="C2987" s="58">
        <v>100</v>
      </c>
    </row>
    <row r="2988" spans="1:3" x14ac:dyDescent="0.15">
      <c r="A2988" s="48">
        <v>41764</v>
      </c>
      <c r="B2988" s="57" t="s">
        <v>231</v>
      </c>
      <c r="C2988" s="58">
        <v>100</v>
      </c>
    </row>
    <row r="2989" spans="1:3" x14ac:dyDescent="0.15">
      <c r="A2989" s="48">
        <v>41764</v>
      </c>
      <c r="B2989" s="57" t="s">
        <v>232</v>
      </c>
      <c r="C2989" s="58">
        <v>100</v>
      </c>
    </row>
    <row r="2990" spans="1:3" x14ac:dyDescent="0.15">
      <c r="A2990" s="48">
        <v>41764</v>
      </c>
      <c r="B2990" s="57" t="s">
        <v>233</v>
      </c>
      <c r="C2990" s="58">
        <v>100</v>
      </c>
    </row>
    <row r="2991" spans="1:3" x14ac:dyDescent="0.15">
      <c r="A2991" s="48">
        <v>41764</v>
      </c>
      <c r="B2991" s="57" t="s">
        <v>234</v>
      </c>
      <c r="C2991" s="58">
        <v>100</v>
      </c>
    </row>
    <row r="2992" spans="1:3" x14ac:dyDescent="0.15">
      <c r="A2992" s="48">
        <v>41764</v>
      </c>
      <c r="B2992" s="57" t="s">
        <v>235</v>
      </c>
      <c r="C2992" s="58">
        <v>100</v>
      </c>
    </row>
    <row r="2993" spans="1:3" x14ac:dyDescent="0.15">
      <c r="A2993" s="48">
        <v>41764</v>
      </c>
      <c r="B2993" s="57" t="s">
        <v>236</v>
      </c>
      <c r="C2993" s="58">
        <v>100</v>
      </c>
    </row>
    <row r="2994" spans="1:3" x14ac:dyDescent="0.15">
      <c r="A2994" s="48">
        <v>41764</v>
      </c>
      <c r="B2994" s="57" t="s">
        <v>237</v>
      </c>
      <c r="C2994" s="58">
        <v>100</v>
      </c>
    </row>
    <row r="2995" spans="1:3" x14ac:dyDescent="0.15">
      <c r="A2995" s="48">
        <v>41764</v>
      </c>
      <c r="B2995" s="57" t="s">
        <v>238</v>
      </c>
      <c r="C2995" s="58">
        <v>100</v>
      </c>
    </row>
    <row r="2996" spans="1:3" x14ac:dyDescent="0.15">
      <c r="A2996" s="48">
        <v>41764</v>
      </c>
      <c r="B2996" s="57" t="s">
        <v>239</v>
      </c>
      <c r="C2996" s="58">
        <v>100</v>
      </c>
    </row>
    <row r="2997" spans="1:3" x14ac:dyDescent="0.15">
      <c r="A2997" s="48">
        <v>41764</v>
      </c>
      <c r="B2997" s="57" t="s">
        <v>240</v>
      </c>
      <c r="C2997" s="58">
        <v>100</v>
      </c>
    </row>
    <row r="2998" spans="1:3" x14ac:dyDescent="0.15">
      <c r="A2998" s="48">
        <v>41764</v>
      </c>
      <c r="B2998" s="57" t="s">
        <v>241</v>
      </c>
      <c r="C2998" s="58">
        <v>100</v>
      </c>
    </row>
    <row r="2999" spans="1:3" x14ac:dyDescent="0.15">
      <c r="A2999" s="48">
        <v>41764</v>
      </c>
      <c r="B2999" s="57" t="s">
        <v>242</v>
      </c>
      <c r="C2999" s="58">
        <v>100</v>
      </c>
    </row>
    <row r="3000" spans="1:3" x14ac:dyDescent="0.15">
      <c r="A3000" s="48">
        <v>41764</v>
      </c>
      <c r="B3000" s="57" t="s">
        <v>243</v>
      </c>
      <c r="C3000" s="58">
        <v>100</v>
      </c>
    </row>
    <row r="3001" spans="1:3" x14ac:dyDescent="0.15">
      <c r="A3001" s="48">
        <v>41764</v>
      </c>
      <c r="B3001" s="57" t="s">
        <v>244</v>
      </c>
      <c r="C3001" s="58">
        <v>100</v>
      </c>
    </row>
    <row r="3002" spans="1:3" x14ac:dyDescent="0.15">
      <c r="A3002" s="48">
        <v>41764</v>
      </c>
      <c r="B3002" s="57" t="s">
        <v>245</v>
      </c>
      <c r="C3002" s="58">
        <v>100</v>
      </c>
    </row>
    <row r="3003" spans="1:3" x14ac:dyDescent="0.15">
      <c r="A3003" s="48">
        <v>41764</v>
      </c>
      <c r="B3003" s="57" t="s">
        <v>246</v>
      </c>
      <c r="C3003" s="58">
        <v>100</v>
      </c>
    </row>
    <row r="3004" spans="1:3" x14ac:dyDescent="0.15">
      <c r="A3004" s="48">
        <v>41764</v>
      </c>
      <c r="B3004" s="57" t="s">
        <v>247</v>
      </c>
      <c r="C3004" s="58">
        <v>100</v>
      </c>
    </row>
    <row r="3005" spans="1:3" x14ac:dyDescent="0.15">
      <c r="A3005" s="48">
        <v>41764</v>
      </c>
      <c r="B3005" s="57" t="s">
        <v>248</v>
      </c>
      <c r="C3005" s="58">
        <v>100</v>
      </c>
    </row>
    <row r="3006" spans="1:3" x14ac:dyDescent="0.15">
      <c r="A3006" s="48">
        <v>41765</v>
      </c>
      <c r="B3006" s="57" t="s">
        <v>225</v>
      </c>
      <c r="C3006" s="58">
        <v>100</v>
      </c>
    </row>
    <row r="3007" spans="1:3" x14ac:dyDescent="0.15">
      <c r="A3007" s="48">
        <v>41765</v>
      </c>
      <c r="B3007" s="57" t="s">
        <v>226</v>
      </c>
      <c r="C3007" s="58">
        <v>100</v>
      </c>
    </row>
    <row r="3008" spans="1:3" x14ac:dyDescent="0.15">
      <c r="A3008" s="48">
        <v>41765</v>
      </c>
      <c r="B3008" s="57" t="s">
        <v>227</v>
      </c>
      <c r="C3008" s="58">
        <v>100</v>
      </c>
    </row>
    <row r="3009" spans="1:3" x14ac:dyDescent="0.15">
      <c r="A3009" s="48">
        <v>41765</v>
      </c>
      <c r="B3009" s="57" t="s">
        <v>228</v>
      </c>
      <c r="C3009" s="58">
        <v>100</v>
      </c>
    </row>
    <row r="3010" spans="1:3" x14ac:dyDescent="0.15">
      <c r="A3010" s="48">
        <v>41765</v>
      </c>
      <c r="B3010" s="57" t="s">
        <v>229</v>
      </c>
      <c r="C3010" s="58">
        <v>100</v>
      </c>
    </row>
    <row r="3011" spans="1:3" x14ac:dyDescent="0.15">
      <c r="A3011" s="48">
        <v>41765</v>
      </c>
      <c r="B3011" s="57" t="s">
        <v>230</v>
      </c>
      <c r="C3011" s="58">
        <v>100</v>
      </c>
    </row>
    <row r="3012" spans="1:3" x14ac:dyDescent="0.15">
      <c r="A3012" s="48">
        <v>41765</v>
      </c>
      <c r="B3012" s="57" t="s">
        <v>231</v>
      </c>
      <c r="C3012" s="58">
        <v>100</v>
      </c>
    </row>
    <row r="3013" spans="1:3" x14ac:dyDescent="0.15">
      <c r="A3013" s="48">
        <v>41765</v>
      </c>
      <c r="B3013" s="57" t="s">
        <v>232</v>
      </c>
      <c r="C3013" s="58">
        <v>100</v>
      </c>
    </row>
    <row r="3014" spans="1:3" x14ac:dyDescent="0.15">
      <c r="A3014" s="48">
        <v>41765</v>
      </c>
      <c r="B3014" s="57" t="s">
        <v>233</v>
      </c>
      <c r="C3014" s="58">
        <v>100</v>
      </c>
    </row>
    <row r="3015" spans="1:3" x14ac:dyDescent="0.15">
      <c r="A3015" s="48">
        <v>41765</v>
      </c>
      <c r="B3015" s="57" t="s">
        <v>234</v>
      </c>
      <c r="C3015" s="58">
        <v>100</v>
      </c>
    </row>
    <row r="3016" spans="1:3" x14ac:dyDescent="0.15">
      <c r="A3016" s="48">
        <v>41765</v>
      </c>
      <c r="B3016" s="57" t="s">
        <v>235</v>
      </c>
      <c r="C3016" s="58">
        <v>100</v>
      </c>
    </row>
    <row r="3017" spans="1:3" x14ac:dyDescent="0.15">
      <c r="A3017" s="48">
        <v>41765</v>
      </c>
      <c r="B3017" s="57" t="s">
        <v>236</v>
      </c>
      <c r="C3017" s="58">
        <v>100</v>
      </c>
    </row>
    <row r="3018" spans="1:3" x14ac:dyDescent="0.15">
      <c r="A3018" s="48">
        <v>41765</v>
      </c>
      <c r="B3018" s="57" t="s">
        <v>237</v>
      </c>
      <c r="C3018" s="58">
        <v>100</v>
      </c>
    </row>
    <row r="3019" spans="1:3" x14ac:dyDescent="0.15">
      <c r="A3019" s="48">
        <v>41765</v>
      </c>
      <c r="B3019" s="57" t="s">
        <v>238</v>
      </c>
      <c r="C3019" s="58">
        <v>100</v>
      </c>
    </row>
    <row r="3020" spans="1:3" x14ac:dyDescent="0.15">
      <c r="A3020" s="48">
        <v>41765</v>
      </c>
      <c r="B3020" s="57" t="s">
        <v>239</v>
      </c>
      <c r="C3020" s="58">
        <v>100</v>
      </c>
    </row>
    <row r="3021" spans="1:3" x14ac:dyDescent="0.15">
      <c r="A3021" s="48">
        <v>41765</v>
      </c>
      <c r="B3021" s="57" t="s">
        <v>240</v>
      </c>
      <c r="C3021" s="58">
        <v>100</v>
      </c>
    </row>
    <row r="3022" spans="1:3" x14ac:dyDescent="0.15">
      <c r="A3022" s="48">
        <v>41765</v>
      </c>
      <c r="B3022" s="57" t="s">
        <v>241</v>
      </c>
      <c r="C3022" s="58">
        <v>100</v>
      </c>
    </row>
    <row r="3023" spans="1:3" x14ac:dyDescent="0.15">
      <c r="A3023" s="48">
        <v>41765</v>
      </c>
      <c r="B3023" s="57" t="s">
        <v>242</v>
      </c>
      <c r="C3023" s="58">
        <v>100</v>
      </c>
    </row>
    <row r="3024" spans="1:3" x14ac:dyDescent="0.15">
      <c r="A3024" s="48">
        <v>41765</v>
      </c>
      <c r="B3024" s="57" t="s">
        <v>243</v>
      </c>
      <c r="C3024" s="58">
        <v>100</v>
      </c>
    </row>
    <row r="3025" spans="1:3" x14ac:dyDescent="0.15">
      <c r="A3025" s="48">
        <v>41765</v>
      </c>
      <c r="B3025" s="57" t="s">
        <v>244</v>
      </c>
      <c r="C3025" s="58">
        <v>100</v>
      </c>
    </row>
    <row r="3026" spans="1:3" x14ac:dyDescent="0.15">
      <c r="A3026" s="48">
        <v>41765</v>
      </c>
      <c r="B3026" s="57" t="s">
        <v>245</v>
      </c>
      <c r="C3026" s="58">
        <v>100</v>
      </c>
    </row>
    <row r="3027" spans="1:3" x14ac:dyDescent="0.15">
      <c r="A3027" s="48">
        <v>41765</v>
      </c>
      <c r="B3027" s="57" t="s">
        <v>246</v>
      </c>
      <c r="C3027" s="58">
        <v>100</v>
      </c>
    </row>
    <row r="3028" spans="1:3" x14ac:dyDescent="0.15">
      <c r="A3028" s="48">
        <v>41765</v>
      </c>
      <c r="B3028" s="57" t="s">
        <v>247</v>
      </c>
      <c r="C3028" s="58">
        <v>100</v>
      </c>
    </row>
    <row r="3029" spans="1:3" x14ac:dyDescent="0.15">
      <c r="A3029" s="48">
        <v>41765</v>
      </c>
      <c r="B3029" s="57" t="s">
        <v>248</v>
      </c>
      <c r="C3029" s="58">
        <v>100</v>
      </c>
    </row>
    <row r="3030" spans="1:3" x14ac:dyDescent="0.15">
      <c r="A3030" s="48">
        <v>41766</v>
      </c>
      <c r="B3030" s="57" t="s">
        <v>225</v>
      </c>
      <c r="C3030" s="58">
        <v>100</v>
      </c>
    </row>
    <row r="3031" spans="1:3" x14ac:dyDescent="0.15">
      <c r="A3031" s="48">
        <v>41766</v>
      </c>
      <c r="B3031" s="57" t="s">
        <v>226</v>
      </c>
      <c r="C3031" s="58">
        <v>100</v>
      </c>
    </row>
    <row r="3032" spans="1:3" x14ac:dyDescent="0.15">
      <c r="A3032" s="48">
        <v>41766</v>
      </c>
      <c r="B3032" s="57" t="s">
        <v>227</v>
      </c>
      <c r="C3032" s="58">
        <v>100</v>
      </c>
    </row>
    <row r="3033" spans="1:3" x14ac:dyDescent="0.15">
      <c r="A3033" s="48">
        <v>41766</v>
      </c>
      <c r="B3033" s="57" t="s">
        <v>228</v>
      </c>
      <c r="C3033" s="58">
        <v>100</v>
      </c>
    </row>
    <row r="3034" spans="1:3" x14ac:dyDescent="0.15">
      <c r="A3034" s="48">
        <v>41766</v>
      </c>
      <c r="B3034" s="57" t="s">
        <v>229</v>
      </c>
      <c r="C3034" s="58">
        <v>100</v>
      </c>
    </row>
    <row r="3035" spans="1:3" x14ac:dyDescent="0.15">
      <c r="A3035" s="48">
        <v>41766</v>
      </c>
      <c r="B3035" s="57" t="s">
        <v>230</v>
      </c>
      <c r="C3035" s="58">
        <v>100</v>
      </c>
    </row>
    <row r="3036" spans="1:3" x14ac:dyDescent="0.15">
      <c r="A3036" s="48">
        <v>41766</v>
      </c>
      <c r="B3036" s="57" t="s">
        <v>231</v>
      </c>
      <c r="C3036" s="58">
        <v>100</v>
      </c>
    </row>
    <row r="3037" spans="1:3" x14ac:dyDescent="0.15">
      <c r="A3037" s="48">
        <v>41766</v>
      </c>
      <c r="B3037" s="57" t="s">
        <v>232</v>
      </c>
      <c r="C3037" s="58">
        <v>100</v>
      </c>
    </row>
    <row r="3038" spans="1:3" x14ac:dyDescent="0.15">
      <c r="A3038" s="48">
        <v>41766</v>
      </c>
      <c r="B3038" s="57" t="s">
        <v>233</v>
      </c>
      <c r="C3038" s="58">
        <v>100</v>
      </c>
    </row>
    <row r="3039" spans="1:3" x14ac:dyDescent="0.15">
      <c r="A3039" s="48">
        <v>41766</v>
      </c>
      <c r="B3039" s="57" t="s">
        <v>234</v>
      </c>
      <c r="C3039" s="58">
        <v>100</v>
      </c>
    </row>
    <row r="3040" spans="1:3" x14ac:dyDescent="0.15">
      <c r="A3040" s="48">
        <v>41766</v>
      </c>
      <c r="B3040" s="57" t="s">
        <v>235</v>
      </c>
      <c r="C3040" s="58">
        <v>100</v>
      </c>
    </row>
    <row r="3041" spans="1:3" x14ac:dyDescent="0.15">
      <c r="A3041" s="48">
        <v>41766</v>
      </c>
      <c r="B3041" s="57" t="s">
        <v>236</v>
      </c>
      <c r="C3041" s="58">
        <v>100</v>
      </c>
    </row>
    <row r="3042" spans="1:3" x14ac:dyDescent="0.15">
      <c r="A3042" s="48">
        <v>41766</v>
      </c>
      <c r="B3042" s="57" t="s">
        <v>237</v>
      </c>
      <c r="C3042" s="58">
        <v>100</v>
      </c>
    </row>
    <row r="3043" spans="1:3" x14ac:dyDescent="0.15">
      <c r="A3043" s="48">
        <v>41766</v>
      </c>
      <c r="B3043" s="57" t="s">
        <v>238</v>
      </c>
      <c r="C3043" s="58">
        <v>100</v>
      </c>
    </row>
    <row r="3044" spans="1:3" x14ac:dyDescent="0.15">
      <c r="A3044" s="48">
        <v>41766</v>
      </c>
      <c r="B3044" s="57" t="s">
        <v>239</v>
      </c>
      <c r="C3044" s="58">
        <v>100</v>
      </c>
    </row>
    <row r="3045" spans="1:3" x14ac:dyDescent="0.15">
      <c r="A3045" s="48">
        <v>41766</v>
      </c>
      <c r="B3045" s="57" t="s">
        <v>240</v>
      </c>
      <c r="C3045" s="58">
        <v>100</v>
      </c>
    </row>
    <row r="3046" spans="1:3" x14ac:dyDescent="0.15">
      <c r="A3046" s="48">
        <v>41766</v>
      </c>
      <c r="B3046" s="57" t="s">
        <v>241</v>
      </c>
      <c r="C3046" s="58">
        <v>100</v>
      </c>
    </row>
    <row r="3047" spans="1:3" x14ac:dyDescent="0.15">
      <c r="A3047" s="48">
        <v>41766</v>
      </c>
      <c r="B3047" s="57" t="s">
        <v>242</v>
      </c>
      <c r="C3047" s="58">
        <v>100</v>
      </c>
    </row>
    <row r="3048" spans="1:3" x14ac:dyDescent="0.15">
      <c r="A3048" s="48">
        <v>41766</v>
      </c>
      <c r="B3048" s="57" t="s">
        <v>243</v>
      </c>
      <c r="C3048" s="58">
        <v>100</v>
      </c>
    </row>
    <row r="3049" spans="1:3" x14ac:dyDescent="0.15">
      <c r="A3049" s="48">
        <v>41766</v>
      </c>
      <c r="B3049" s="57" t="s">
        <v>244</v>
      </c>
      <c r="C3049" s="58">
        <v>100</v>
      </c>
    </row>
    <row r="3050" spans="1:3" x14ac:dyDescent="0.15">
      <c r="A3050" s="48">
        <v>41766</v>
      </c>
      <c r="B3050" s="57" t="s">
        <v>245</v>
      </c>
      <c r="C3050" s="58">
        <v>100</v>
      </c>
    </row>
    <row r="3051" spans="1:3" x14ac:dyDescent="0.15">
      <c r="A3051" s="48">
        <v>41766</v>
      </c>
      <c r="B3051" s="57" t="s">
        <v>246</v>
      </c>
      <c r="C3051" s="58">
        <v>100</v>
      </c>
    </row>
    <row r="3052" spans="1:3" x14ac:dyDescent="0.15">
      <c r="A3052" s="48">
        <v>41766</v>
      </c>
      <c r="B3052" s="57" t="s">
        <v>247</v>
      </c>
      <c r="C3052" s="58">
        <v>100</v>
      </c>
    </row>
    <row r="3053" spans="1:3" x14ac:dyDescent="0.15">
      <c r="A3053" s="48">
        <v>41766</v>
      </c>
      <c r="B3053" s="57" t="s">
        <v>248</v>
      </c>
      <c r="C3053" s="58">
        <v>100</v>
      </c>
    </row>
    <row r="3054" spans="1:3" x14ac:dyDescent="0.15">
      <c r="A3054" s="48">
        <v>41767</v>
      </c>
      <c r="B3054" s="57" t="s">
        <v>225</v>
      </c>
      <c r="C3054" s="58">
        <v>100</v>
      </c>
    </row>
    <row r="3055" spans="1:3" x14ac:dyDescent="0.15">
      <c r="A3055" s="48">
        <v>41767</v>
      </c>
      <c r="B3055" s="57" t="s">
        <v>226</v>
      </c>
      <c r="C3055" s="58">
        <v>100</v>
      </c>
    </row>
    <row r="3056" spans="1:3" x14ac:dyDescent="0.15">
      <c r="A3056" s="48">
        <v>41767</v>
      </c>
      <c r="B3056" s="57" t="s">
        <v>227</v>
      </c>
      <c r="C3056" s="58">
        <v>100</v>
      </c>
    </row>
    <row r="3057" spans="1:3" x14ac:dyDescent="0.15">
      <c r="A3057" s="48">
        <v>41767</v>
      </c>
      <c r="B3057" s="57" t="s">
        <v>228</v>
      </c>
      <c r="C3057" s="58">
        <v>100</v>
      </c>
    </row>
    <row r="3058" spans="1:3" x14ac:dyDescent="0.15">
      <c r="A3058" s="48">
        <v>41767</v>
      </c>
      <c r="B3058" s="57" t="s">
        <v>229</v>
      </c>
      <c r="C3058" s="58">
        <v>100</v>
      </c>
    </row>
    <row r="3059" spans="1:3" x14ac:dyDescent="0.15">
      <c r="A3059" s="48">
        <v>41767</v>
      </c>
      <c r="B3059" s="57" t="s">
        <v>230</v>
      </c>
      <c r="C3059" s="58">
        <v>100</v>
      </c>
    </row>
    <row r="3060" spans="1:3" x14ac:dyDescent="0.15">
      <c r="A3060" s="48">
        <v>41767</v>
      </c>
      <c r="B3060" s="57" t="s">
        <v>231</v>
      </c>
      <c r="C3060" s="58">
        <v>100</v>
      </c>
    </row>
    <row r="3061" spans="1:3" x14ac:dyDescent="0.15">
      <c r="A3061" s="48">
        <v>41767</v>
      </c>
      <c r="B3061" s="57" t="s">
        <v>232</v>
      </c>
      <c r="C3061" s="58">
        <v>100</v>
      </c>
    </row>
    <row r="3062" spans="1:3" x14ac:dyDescent="0.15">
      <c r="A3062" s="48">
        <v>41767</v>
      </c>
      <c r="B3062" s="57" t="s">
        <v>233</v>
      </c>
      <c r="C3062" s="58">
        <v>100</v>
      </c>
    </row>
    <row r="3063" spans="1:3" x14ac:dyDescent="0.15">
      <c r="A3063" s="48">
        <v>41767</v>
      </c>
      <c r="B3063" s="57" t="s">
        <v>234</v>
      </c>
      <c r="C3063" s="58">
        <v>100</v>
      </c>
    </row>
    <row r="3064" spans="1:3" x14ac:dyDescent="0.15">
      <c r="A3064" s="48">
        <v>41767</v>
      </c>
      <c r="B3064" s="57" t="s">
        <v>235</v>
      </c>
      <c r="C3064" s="58">
        <v>100</v>
      </c>
    </row>
    <row r="3065" spans="1:3" x14ac:dyDescent="0.15">
      <c r="A3065" s="48">
        <v>41767</v>
      </c>
      <c r="B3065" s="57" t="s">
        <v>236</v>
      </c>
      <c r="C3065" s="58">
        <v>100</v>
      </c>
    </row>
    <row r="3066" spans="1:3" x14ac:dyDescent="0.15">
      <c r="A3066" s="48">
        <v>41767</v>
      </c>
      <c r="B3066" s="57" t="s">
        <v>237</v>
      </c>
      <c r="C3066" s="58">
        <v>100</v>
      </c>
    </row>
    <row r="3067" spans="1:3" x14ac:dyDescent="0.15">
      <c r="A3067" s="48">
        <v>41767</v>
      </c>
      <c r="B3067" s="57" t="s">
        <v>238</v>
      </c>
      <c r="C3067" s="58">
        <v>100</v>
      </c>
    </row>
    <row r="3068" spans="1:3" x14ac:dyDescent="0.15">
      <c r="A3068" s="48">
        <v>41767</v>
      </c>
      <c r="B3068" s="57" t="s">
        <v>239</v>
      </c>
      <c r="C3068" s="58">
        <v>100</v>
      </c>
    </row>
    <row r="3069" spans="1:3" x14ac:dyDescent="0.15">
      <c r="A3069" s="48">
        <v>41767</v>
      </c>
      <c r="B3069" s="57" t="s">
        <v>240</v>
      </c>
      <c r="C3069" s="58">
        <v>100</v>
      </c>
    </row>
    <row r="3070" spans="1:3" x14ac:dyDescent="0.15">
      <c r="A3070" s="48">
        <v>41767</v>
      </c>
      <c r="B3070" s="57" t="s">
        <v>241</v>
      </c>
      <c r="C3070" s="58">
        <v>100</v>
      </c>
    </row>
    <row r="3071" spans="1:3" x14ac:dyDescent="0.15">
      <c r="A3071" s="48">
        <v>41767</v>
      </c>
      <c r="B3071" s="57" t="s">
        <v>242</v>
      </c>
      <c r="C3071" s="58">
        <v>100</v>
      </c>
    </row>
    <row r="3072" spans="1:3" x14ac:dyDescent="0.15">
      <c r="A3072" s="48">
        <v>41767</v>
      </c>
      <c r="B3072" s="57" t="s">
        <v>243</v>
      </c>
      <c r="C3072" s="58">
        <v>100</v>
      </c>
    </row>
    <row r="3073" spans="1:3" x14ac:dyDescent="0.15">
      <c r="A3073" s="48">
        <v>41767</v>
      </c>
      <c r="B3073" s="57" t="s">
        <v>244</v>
      </c>
      <c r="C3073" s="58">
        <v>100</v>
      </c>
    </row>
    <row r="3074" spans="1:3" x14ac:dyDescent="0.15">
      <c r="A3074" s="48">
        <v>41767</v>
      </c>
      <c r="B3074" s="57" t="s">
        <v>245</v>
      </c>
      <c r="C3074" s="58">
        <v>100</v>
      </c>
    </row>
    <row r="3075" spans="1:3" x14ac:dyDescent="0.15">
      <c r="A3075" s="48">
        <v>41767</v>
      </c>
      <c r="B3075" s="57" t="s">
        <v>246</v>
      </c>
      <c r="C3075" s="58">
        <v>100</v>
      </c>
    </row>
    <row r="3076" spans="1:3" x14ac:dyDescent="0.15">
      <c r="A3076" s="48">
        <v>41767</v>
      </c>
      <c r="B3076" s="57" t="s">
        <v>247</v>
      </c>
      <c r="C3076" s="58">
        <v>100</v>
      </c>
    </row>
    <row r="3077" spans="1:3" x14ac:dyDescent="0.15">
      <c r="A3077" s="48">
        <v>41767</v>
      </c>
      <c r="B3077" s="57" t="s">
        <v>248</v>
      </c>
      <c r="C3077" s="58">
        <v>100</v>
      </c>
    </row>
    <row r="3078" spans="1:3" x14ac:dyDescent="0.15">
      <c r="A3078" s="48">
        <v>41768</v>
      </c>
      <c r="B3078" s="57" t="s">
        <v>225</v>
      </c>
      <c r="C3078" s="58">
        <v>100</v>
      </c>
    </row>
    <row r="3079" spans="1:3" x14ac:dyDescent="0.15">
      <c r="A3079" s="48">
        <v>41768</v>
      </c>
      <c r="B3079" s="57" t="s">
        <v>226</v>
      </c>
      <c r="C3079" s="58">
        <v>100</v>
      </c>
    </row>
    <row r="3080" spans="1:3" x14ac:dyDescent="0.15">
      <c r="A3080" s="48">
        <v>41768</v>
      </c>
      <c r="B3080" s="57" t="s">
        <v>227</v>
      </c>
      <c r="C3080" s="58">
        <v>100</v>
      </c>
    </row>
    <row r="3081" spans="1:3" x14ac:dyDescent="0.15">
      <c r="A3081" s="48">
        <v>41768</v>
      </c>
      <c r="B3081" s="57" t="s">
        <v>228</v>
      </c>
      <c r="C3081" s="58">
        <v>100</v>
      </c>
    </row>
    <row r="3082" spans="1:3" x14ac:dyDescent="0.15">
      <c r="A3082" s="48">
        <v>41768</v>
      </c>
      <c r="B3082" s="57" t="s">
        <v>229</v>
      </c>
      <c r="C3082" s="58">
        <v>100</v>
      </c>
    </row>
    <row r="3083" spans="1:3" x14ac:dyDescent="0.15">
      <c r="A3083" s="48">
        <v>41768</v>
      </c>
      <c r="B3083" s="57" t="s">
        <v>230</v>
      </c>
      <c r="C3083" s="58">
        <v>100</v>
      </c>
    </row>
    <row r="3084" spans="1:3" x14ac:dyDescent="0.15">
      <c r="A3084" s="48">
        <v>41768</v>
      </c>
      <c r="B3084" s="57" t="s">
        <v>231</v>
      </c>
      <c r="C3084" s="58">
        <v>100</v>
      </c>
    </row>
    <row r="3085" spans="1:3" x14ac:dyDescent="0.15">
      <c r="A3085" s="48">
        <v>41768</v>
      </c>
      <c r="B3085" s="57" t="s">
        <v>232</v>
      </c>
      <c r="C3085" s="58">
        <v>100</v>
      </c>
    </row>
    <row r="3086" spans="1:3" x14ac:dyDescent="0.15">
      <c r="A3086" s="48">
        <v>41768</v>
      </c>
      <c r="B3086" s="57" t="s">
        <v>233</v>
      </c>
      <c r="C3086" s="58">
        <v>100</v>
      </c>
    </row>
    <row r="3087" spans="1:3" x14ac:dyDescent="0.15">
      <c r="A3087" s="48">
        <v>41768</v>
      </c>
      <c r="B3087" s="57" t="s">
        <v>234</v>
      </c>
      <c r="C3087" s="58">
        <v>100</v>
      </c>
    </row>
    <row r="3088" spans="1:3" x14ac:dyDescent="0.15">
      <c r="A3088" s="48">
        <v>41768</v>
      </c>
      <c r="B3088" s="57" t="s">
        <v>235</v>
      </c>
      <c r="C3088" s="58">
        <v>100</v>
      </c>
    </row>
    <row r="3089" spans="1:3" x14ac:dyDescent="0.15">
      <c r="A3089" s="48">
        <v>41768</v>
      </c>
      <c r="B3089" s="57" t="s">
        <v>236</v>
      </c>
      <c r="C3089" s="58">
        <v>100</v>
      </c>
    </row>
    <row r="3090" spans="1:3" x14ac:dyDescent="0.15">
      <c r="A3090" s="48">
        <v>41768</v>
      </c>
      <c r="B3090" s="57" t="s">
        <v>237</v>
      </c>
      <c r="C3090" s="58">
        <v>100</v>
      </c>
    </row>
    <row r="3091" spans="1:3" x14ac:dyDescent="0.15">
      <c r="A3091" s="48">
        <v>41768</v>
      </c>
      <c r="B3091" s="57" t="s">
        <v>238</v>
      </c>
      <c r="C3091" s="58">
        <v>100</v>
      </c>
    </row>
    <row r="3092" spans="1:3" x14ac:dyDescent="0.15">
      <c r="A3092" s="48">
        <v>41768</v>
      </c>
      <c r="B3092" s="57" t="s">
        <v>239</v>
      </c>
      <c r="C3092" s="58">
        <v>100</v>
      </c>
    </row>
    <row r="3093" spans="1:3" x14ac:dyDescent="0.15">
      <c r="A3093" s="48">
        <v>41768</v>
      </c>
      <c r="B3093" s="57" t="s">
        <v>240</v>
      </c>
      <c r="C3093" s="58">
        <v>100</v>
      </c>
    </row>
    <row r="3094" spans="1:3" x14ac:dyDescent="0.15">
      <c r="A3094" s="48">
        <v>41768</v>
      </c>
      <c r="B3094" s="57" t="s">
        <v>241</v>
      </c>
      <c r="C3094" s="58">
        <v>100</v>
      </c>
    </row>
    <row r="3095" spans="1:3" x14ac:dyDescent="0.15">
      <c r="A3095" s="48">
        <v>41768</v>
      </c>
      <c r="B3095" s="57" t="s">
        <v>242</v>
      </c>
      <c r="C3095" s="58">
        <v>100</v>
      </c>
    </row>
    <row r="3096" spans="1:3" x14ac:dyDescent="0.15">
      <c r="A3096" s="48">
        <v>41768</v>
      </c>
      <c r="B3096" s="57" t="s">
        <v>243</v>
      </c>
      <c r="C3096" s="58">
        <v>100</v>
      </c>
    </row>
    <row r="3097" spans="1:3" x14ac:dyDescent="0.15">
      <c r="A3097" s="48">
        <v>41768</v>
      </c>
      <c r="B3097" s="57" t="s">
        <v>244</v>
      </c>
      <c r="C3097" s="58">
        <v>100</v>
      </c>
    </row>
    <row r="3098" spans="1:3" x14ac:dyDescent="0.15">
      <c r="A3098" s="48">
        <v>41768</v>
      </c>
      <c r="B3098" s="57" t="s">
        <v>245</v>
      </c>
      <c r="C3098" s="58">
        <v>100</v>
      </c>
    </row>
    <row r="3099" spans="1:3" x14ac:dyDescent="0.15">
      <c r="A3099" s="48">
        <v>41768</v>
      </c>
      <c r="B3099" s="57" t="s">
        <v>246</v>
      </c>
      <c r="C3099" s="58">
        <v>100</v>
      </c>
    </row>
    <row r="3100" spans="1:3" x14ac:dyDescent="0.15">
      <c r="A3100" s="48">
        <v>41768</v>
      </c>
      <c r="B3100" s="57" t="s">
        <v>247</v>
      </c>
      <c r="C3100" s="58">
        <v>100</v>
      </c>
    </row>
    <row r="3101" spans="1:3" x14ac:dyDescent="0.15">
      <c r="A3101" s="48">
        <v>41768</v>
      </c>
      <c r="B3101" s="57" t="s">
        <v>248</v>
      </c>
      <c r="C3101" s="58">
        <v>100</v>
      </c>
    </row>
    <row r="3102" spans="1:3" x14ac:dyDescent="0.15">
      <c r="A3102" s="48">
        <v>41769</v>
      </c>
      <c r="B3102" s="57" t="s">
        <v>225</v>
      </c>
      <c r="C3102" s="58">
        <v>100</v>
      </c>
    </row>
    <row r="3103" spans="1:3" x14ac:dyDescent="0.15">
      <c r="A3103" s="48">
        <v>41769</v>
      </c>
      <c r="B3103" s="57" t="s">
        <v>226</v>
      </c>
      <c r="C3103" s="58">
        <v>100</v>
      </c>
    </row>
    <row r="3104" spans="1:3" x14ac:dyDescent="0.15">
      <c r="A3104" s="48">
        <v>41769</v>
      </c>
      <c r="B3104" s="57" t="s">
        <v>227</v>
      </c>
      <c r="C3104" s="58">
        <v>100</v>
      </c>
    </row>
    <row r="3105" spans="1:3" x14ac:dyDescent="0.15">
      <c r="A3105" s="48">
        <v>41769</v>
      </c>
      <c r="B3105" s="57" t="s">
        <v>228</v>
      </c>
      <c r="C3105" s="58">
        <v>100</v>
      </c>
    </row>
    <row r="3106" spans="1:3" x14ac:dyDescent="0.15">
      <c r="A3106" s="48">
        <v>41769</v>
      </c>
      <c r="B3106" s="57" t="s">
        <v>229</v>
      </c>
      <c r="C3106" s="58">
        <v>100</v>
      </c>
    </row>
    <row r="3107" spans="1:3" x14ac:dyDescent="0.15">
      <c r="A3107" s="48">
        <v>41769</v>
      </c>
      <c r="B3107" s="57" t="s">
        <v>230</v>
      </c>
      <c r="C3107" s="58">
        <v>100</v>
      </c>
    </row>
    <row r="3108" spans="1:3" x14ac:dyDescent="0.15">
      <c r="A3108" s="48">
        <v>41769</v>
      </c>
      <c r="B3108" s="57" t="s">
        <v>231</v>
      </c>
      <c r="C3108" s="58">
        <v>100</v>
      </c>
    </row>
    <row r="3109" spans="1:3" x14ac:dyDescent="0.15">
      <c r="A3109" s="48">
        <v>41769</v>
      </c>
      <c r="B3109" s="57" t="s">
        <v>232</v>
      </c>
      <c r="C3109" s="58">
        <v>100</v>
      </c>
    </row>
    <row r="3110" spans="1:3" x14ac:dyDescent="0.15">
      <c r="A3110" s="48">
        <v>41769</v>
      </c>
      <c r="B3110" s="57" t="s">
        <v>233</v>
      </c>
      <c r="C3110" s="58">
        <v>100</v>
      </c>
    </row>
    <row r="3111" spans="1:3" x14ac:dyDescent="0.15">
      <c r="A3111" s="48">
        <v>41769</v>
      </c>
      <c r="B3111" s="57" t="s">
        <v>234</v>
      </c>
      <c r="C3111" s="58">
        <v>100</v>
      </c>
    </row>
    <row r="3112" spans="1:3" x14ac:dyDescent="0.15">
      <c r="A3112" s="48">
        <v>41769</v>
      </c>
      <c r="B3112" s="57" t="s">
        <v>235</v>
      </c>
      <c r="C3112" s="58">
        <v>100</v>
      </c>
    </row>
    <row r="3113" spans="1:3" x14ac:dyDescent="0.15">
      <c r="A3113" s="48">
        <v>41769</v>
      </c>
      <c r="B3113" s="57" t="s">
        <v>236</v>
      </c>
      <c r="C3113" s="58">
        <v>100</v>
      </c>
    </row>
    <row r="3114" spans="1:3" x14ac:dyDescent="0.15">
      <c r="A3114" s="48">
        <v>41769</v>
      </c>
      <c r="B3114" s="57" t="s">
        <v>237</v>
      </c>
      <c r="C3114" s="58">
        <v>100</v>
      </c>
    </row>
    <row r="3115" spans="1:3" x14ac:dyDescent="0.15">
      <c r="A3115" s="48">
        <v>41769</v>
      </c>
      <c r="B3115" s="57" t="s">
        <v>238</v>
      </c>
      <c r="C3115" s="58">
        <v>100</v>
      </c>
    </row>
    <row r="3116" spans="1:3" x14ac:dyDescent="0.15">
      <c r="A3116" s="48">
        <v>41769</v>
      </c>
      <c r="B3116" s="57" t="s">
        <v>239</v>
      </c>
      <c r="C3116" s="58">
        <v>100</v>
      </c>
    </row>
    <row r="3117" spans="1:3" x14ac:dyDescent="0.15">
      <c r="A3117" s="48">
        <v>41769</v>
      </c>
      <c r="B3117" s="57" t="s">
        <v>240</v>
      </c>
      <c r="C3117" s="58">
        <v>100</v>
      </c>
    </row>
    <row r="3118" spans="1:3" x14ac:dyDescent="0.15">
      <c r="A3118" s="48">
        <v>41769</v>
      </c>
      <c r="B3118" s="57" t="s">
        <v>241</v>
      </c>
      <c r="C3118" s="58">
        <v>100</v>
      </c>
    </row>
    <row r="3119" spans="1:3" x14ac:dyDescent="0.15">
      <c r="A3119" s="48">
        <v>41769</v>
      </c>
      <c r="B3119" s="57" t="s">
        <v>242</v>
      </c>
      <c r="C3119" s="58">
        <v>100</v>
      </c>
    </row>
    <row r="3120" spans="1:3" x14ac:dyDescent="0.15">
      <c r="A3120" s="48">
        <v>41769</v>
      </c>
      <c r="B3120" s="57" t="s">
        <v>243</v>
      </c>
      <c r="C3120" s="58">
        <v>100</v>
      </c>
    </row>
    <row r="3121" spans="1:3" x14ac:dyDescent="0.15">
      <c r="A3121" s="48">
        <v>41769</v>
      </c>
      <c r="B3121" s="57" t="s">
        <v>244</v>
      </c>
      <c r="C3121" s="58">
        <v>100</v>
      </c>
    </row>
    <row r="3122" spans="1:3" x14ac:dyDescent="0.15">
      <c r="A3122" s="48">
        <v>41769</v>
      </c>
      <c r="B3122" s="57" t="s">
        <v>245</v>
      </c>
      <c r="C3122" s="58">
        <v>100</v>
      </c>
    </row>
    <row r="3123" spans="1:3" x14ac:dyDescent="0.15">
      <c r="A3123" s="48">
        <v>41769</v>
      </c>
      <c r="B3123" s="57" t="s">
        <v>246</v>
      </c>
      <c r="C3123" s="58">
        <v>100</v>
      </c>
    </row>
    <row r="3124" spans="1:3" x14ac:dyDescent="0.15">
      <c r="A3124" s="48">
        <v>41769</v>
      </c>
      <c r="B3124" s="57" t="s">
        <v>247</v>
      </c>
      <c r="C3124" s="58">
        <v>100</v>
      </c>
    </row>
    <row r="3125" spans="1:3" x14ac:dyDescent="0.15">
      <c r="A3125" s="48">
        <v>41769</v>
      </c>
      <c r="B3125" s="57" t="s">
        <v>248</v>
      </c>
      <c r="C3125" s="58">
        <v>100</v>
      </c>
    </row>
    <row r="3126" spans="1:3" x14ac:dyDescent="0.15">
      <c r="A3126" s="48">
        <v>41770</v>
      </c>
      <c r="B3126" s="57" t="s">
        <v>225</v>
      </c>
      <c r="C3126" s="58">
        <v>100</v>
      </c>
    </row>
    <row r="3127" spans="1:3" x14ac:dyDescent="0.15">
      <c r="A3127" s="48">
        <v>41770</v>
      </c>
      <c r="B3127" s="57" t="s">
        <v>226</v>
      </c>
      <c r="C3127" s="58">
        <v>100</v>
      </c>
    </row>
    <row r="3128" spans="1:3" x14ac:dyDescent="0.15">
      <c r="A3128" s="48">
        <v>41770</v>
      </c>
      <c r="B3128" s="57" t="s">
        <v>227</v>
      </c>
      <c r="C3128" s="58">
        <v>100</v>
      </c>
    </row>
    <row r="3129" spans="1:3" x14ac:dyDescent="0.15">
      <c r="A3129" s="48">
        <v>41770</v>
      </c>
      <c r="B3129" s="57" t="s">
        <v>228</v>
      </c>
      <c r="C3129" s="58">
        <v>100</v>
      </c>
    </row>
    <row r="3130" spans="1:3" x14ac:dyDescent="0.15">
      <c r="A3130" s="48">
        <v>41770</v>
      </c>
      <c r="B3130" s="57" t="s">
        <v>229</v>
      </c>
      <c r="C3130" s="58">
        <v>100</v>
      </c>
    </row>
    <row r="3131" spans="1:3" x14ac:dyDescent="0.15">
      <c r="A3131" s="48">
        <v>41770</v>
      </c>
      <c r="B3131" s="57" t="s">
        <v>230</v>
      </c>
      <c r="C3131" s="58">
        <v>100</v>
      </c>
    </row>
    <row r="3132" spans="1:3" x14ac:dyDescent="0.15">
      <c r="A3132" s="48">
        <v>41770</v>
      </c>
      <c r="B3132" s="57" t="s">
        <v>231</v>
      </c>
      <c r="C3132" s="58">
        <v>100</v>
      </c>
    </row>
    <row r="3133" spans="1:3" x14ac:dyDescent="0.15">
      <c r="A3133" s="48">
        <v>41770</v>
      </c>
      <c r="B3133" s="57" t="s">
        <v>232</v>
      </c>
      <c r="C3133" s="58">
        <v>100</v>
      </c>
    </row>
    <row r="3134" spans="1:3" x14ac:dyDescent="0.15">
      <c r="A3134" s="48">
        <v>41770</v>
      </c>
      <c r="B3134" s="57" t="s">
        <v>233</v>
      </c>
      <c r="C3134" s="58">
        <v>100</v>
      </c>
    </row>
    <row r="3135" spans="1:3" x14ac:dyDescent="0.15">
      <c r="A3135" s="48">
        <v>41770</v>
      </c>
      <c r="B3135" s="57" t="s">
        <v>234</v>
      </c>
      <c r="C3135" s="58">
        <v>100</v>
      </c>
    </row>
    <row r="3136" spans="1:3" x14ac:dyDescent="0.15">
      <c r="A3136" s="48">
        <v>41770</v>
      </c>
      <c r="B3136" s="57" t="s">
        <v>235</v>
      </c>
      <c r="C3136" s="58">
        <v>100</v>
      </c>
    </row>
    <row r="3137" spans="1:3" x14ac:dyDescent="0.15">
      <c r="A3137" s="48">
        <v>41770</v>
      </c>
      <c r="B3137" s="57" t="s">
        <v>236</v>
      </c>
      <c r="C3137" s="58">
        <v>100</v>
      </c>
    </row>
    <row r="3138" spans="1:3" x14ac:dyDescent="0.15">
      <c r="A3138" s="48">
        <v>41770</v>
      </c>
      <c r="B3138" s="57" t="s">
        <v>237</v>
      </c>
      <c r="C3138" s="58">
        <v>100</v>
      </c>
    </row>
    <row r="3139" spans="1:3" x14ac:dyDescent="0.15">
      <c r="A3139" s="48">
        <v>41770</v>
      </c>
      <c r="B3139" s="57" t="s">
        <v>238</v>
      </c>
      <c r="C3139" s="58">
        <v>100</v>
      </c>
    </row>
    <row r="3140" spans="1:3" x14ac:dyDescent="0.15">
      <c r="A3140" s="48">
        <v>41770</v>
      </c>
      <c r="B3140" s="57" t="s">
        <v>239</v>
      </c>
      <c r="C3140" s="58">
        <v>100</v>
      </c>
    </row>
    <row r="3141" spans="1:3" x14ac:dyDescent="0.15">
      <c r="A3141" s="48">
        <v>41770</v>
      </c>
      <c r="B3141" s="57" t="s">
        <v>240</v>
      </c>
      <c r="C3141" s="58">
        <v>100</v>
      </c>
    </row>
    <row r="3142" spans="1:3" x14ac:dyDescent="0.15">
      <c r="A3142" s="48">
        <v>41770</v>
      </c>
      <c r="B3142" s="57" t="s">
        <v>241</v>
      </c>
      <c r="C3142" s="58">
        <v>100</v>
      </c>
    </row>
    <row r="3143" spans="1:3" x14ac:dyDescent="0.15">
      <c r="A3143" s="48">
        <v>41770</v>
      </c>
      <c r="B3143" s="57" t="s">
        <v>242</v>
      </c>
      <c r="C3143" s="58">
        <v>100</v>
      </c>
    </row>
    <row r="3144" spans="1:3" x14ac:dyDescent="0.15">
      <c r="A3144" s="48">
        <v>41770</v>
      </c>
      <c r="B3144" s="57" t="s">
        <v>243</v>
      </c>
      <c r="C3144" s="58">
        <v>100</v>
      </c>
    </row>
    <row r="3145" spans="1:3" x14ac:dyDescent="0.15">
      <c r="A3145" s="48">
        <v>41770</v>
      </c>
      <c r="B3145" s="57" t="s">
        <v>244</v>
      </c>
      <c r="C3145" s="58">
        <v>100</v>
      </c>
    </row>
    <row r="3146" spans="1:3" x14ac:dyDescent="0.15">
      <c r="A3146" s="48">
        <v>41770</v>
      </c>
      <c r="B3146" s="57" t="s">
        <v>245</v>
      </c>
      <c r="C3146" s="58">
        <v>100</v>
      </c>
    </row>
    <row r="3147" spans="1:3" x14ac:dyDescent="0.15">
      <c r="A3147" s="48">
        <v>41770</v>
      </c>
      <c r="B3147" s="57" t="s">
        <v>246</v>
      </c>
      <c r="C3147" s="58">
        <v>100</v>
      </c>
    </row>
    <row r="3148" spans="1:3" x14ac:dyDescent="0.15">
      <c r="A3148" s="48">
        <v>41770</v>
      </c>
      <c r="B3148" s="57" t="s">
        <v>247</v>
      </c>
      <c r="C3148" s="58">
        <v>100</v>
      </c>
    </row>
    <row r="3149" spans="1:3" x14ac:dyDescent="0.15">
      <c r="A3149" s="48">
        <v>41770</v>
      </c>
      <c r="B3149" s="57" t="s">
        <v>248</v>
      </c>
      <c r="C3149" s="58">
        <v>100</v>
      </c>
    </row>
    <row r="3150" spans="1:3" x14ac:dyDescent="0.15">
      <c r="A3150" s="48">
        <v>41771</v>
      </c>
      <c r="B3150" s="57" t="s">
        <v>225</v>
      </c>
      <c r="C3150" s="58">
        <v>100</v>
      </c>
    </row>
    <row r="3151" spans="1:3" x14ac:dyDescent="0.15">
      <c r="A3151" s="48">
        <v>41771</v>
      </c>
      <c r="B3151" s="57" t="s">
        <v>226</v>
      </c>
      <c r="C3151" s="58">
        <v>100</v>
      </c>
    </row>
    <row r="3152" spans="1:3" x14ac:dyDescent="0.15">
      <c r="A3152" s="48">
        <v>41771</v>
      </c>
      <c r="B3152" s="57" t="s">
        <v>227</v>
      </c>
      <c r="C3152" s="58">
        <v>100</v>
      </c>
    </row>
    <row r="3153" spans="1:3" x14ac:dyDescent="0.15">
      <c r="A3153" s="48">
        <v>41771</v>
      </c>
      <c r="B3153" s="57" t="s">
        <v>228</v>
      </c>
      <c r="C3153" s="58">
        <v>100</v>
      </c>
    </row>
    <row r="3154" spans="1:3" x14ac:dyDescent="0.15">
      <c r="A3154" s="48">
        <v>41771</v>
      </c>
      <c r="B3154" s="57" t="s">
        <v>229</v>
      </c>
      <c r="C3154" s="58">
        <v>100</v>
      </c>
    </row>
    <row r="3155" spans="1:3" x14ac:dyDescent="0.15">
      <c r="A3155" s="48">
        <v>41771</v>
      </c>
      <c r="B3155" s="57" t="s">
        <v>230</v>
      </c>
      <c r="C3155" s="58">
        <v>100</v>
      </c>
    </row>
    <row r="3156" spans="1:3" x14ac:dyDescent="0.15">
      <c r="A3156" s="48">
        <v>41771</v>
      </c>
      <c r="B3156" s="57" t="s">
        <v>231</v>
      </c>
      <c r="C3156" s="58">
        <v>100</v>
      </c>
    </row>
    <row r="3157" spans="1:3" x14ac:dyDescent="0.15">
      <c r="A3157" s="48">
        <v>41771</v>
      </c>
      <c r="B3157" s="57" t="s">
        <v>232</v>
      </c>
      <c r="C3157" s="58">
        <v>100</v>
      </c>
    </row>
    <row r="3158" spans="1:3" x14ac:dyDescent="0.15">
      <c r="A3158" s="48">
        <v>41771</v>
      </c>
      <c r="B3158" s="57" t="s">
        <v>233</v>
      </c>
      <c r="C3158" s="58">
        <v>100</v>
      </c>
    </row>
    <row r="3159" spans="1:3" x14ac:dyDescent="0.15">
      <c r="A3159" s="48">
        <v>41771</v>
      </c>
      <c r="B3159" s="57" t="s">
        <v>234</v>
      </c>
      <c r="C3159" s="58">
        <v>100</v>
      </c>
    </row>
    <row r="3160" spans="1:3" x14ac:dyDescent="0.15">
      <c r="A3160" s="48">
        <v>41771</v>
      </c>
      <c r="B3160" s="57" t="s">
        <v>235</v>
      </c>
      <c r="C3160" s="58">
        <v>100</v>
      </c>
    </row>
    <row r="3161" spans="1:3" x14ac:dyDescent="0.15">
      <c r="A3161" s="48">
        <v>41771</v>
      </c>
      <c r="B3161" s="57" t="s">
        <v>236</v>
      </c>
      <c r="C3161" s="58">
        <v>100</v>
      </c>
    </row>
    <row r="3162" spans="1:3" x14ac:dyDescent="0.15">
      <c r="A3162" s="48">
        <v>41771</v>
      </c>
      <c r="B3162" s="57" t="s">
        <v>237</v>
      </c>
      <c r="C3162" s="58">
        <v>100</v>
      </c>
    </row>
    <row r="3163" spans="1:3" x14ac:dyDescent="0.15">
      <c r="A3163" s="48">
        <v>41771</v>
      </c>
      <c r="B3163" s="57" t="s">
        <v>238</v>
      </c>
      <c r="C3163" s="58">
        <v>100</v>
      </c>
    </row>
    <row r="3164" spans="1:3" x14ac:dyDescent="0.15">
      <c r="A3164" s="48">
        <v>41771</v>
      </c>
      <c r="B3164" s="57" t="s">
        <v>239</v>
      </c>
      <c r="C3164" s="58">
        <v>100</v>
      </c>
    </row>
    <row r="3165" spans="1:3" x14ac:dyDescent="0.15">
      <c r="A3165" s="48">
        <v>41771</v>
      </c>
      <c r="B3165" s="57" t="s">
        <v>240</v>
      </c>
      <c r="C3165" s="58">
        <v>100</v>
      </c>
    </row>
    <row r="3166" spans="1:3" x14ac:dyDescent="0.15">
      <c r="A3166" s="48">
        <v>41771</v>
      </c>
      <c r="B3166" s="57" t="s">
        <v>241</v>
      </c>
      <c r="C3166" s="58">
        <v>100</v>
      </c>
    </row>
    <row r="3167" spans="1:3" x14ac:dyDescent="0.15">
      <c r="A3167" s="48">
        <v>41771</v>
      </c>
      <c r="B3167" s="57" t="s">
        <v>242</v>
      </c>
      <c r="C3167" s="58">
        <v>100</v>
      </c>
    </row>
    <row r="3168" spans="1:3" x14ac:dyDescent="0.15">
      <c r="A3168" s="48">
        <v>41771</v>
      </c>
      <c r="B3168" s="57" t="s">
        <v>243</v>
      </c>
      <c r="C3168" s="58">
        <v>100</v>
      </c>
    </row>
    <row r="3169" spans="1:3" x14ac:dyDescent="0.15">
      <c r="A3169" s="48">
        <v>41771</v>
      </c>
      <c r="B3169" s="57" t="s">
        <v>244</v>
      </c>
      <c r="C3169" s="58">
        <v>100</v>
      </c>
    </row>
    <row r="3170" spans="1:3" x14ac:dyDescent="0.15">
      <c r="A3170" s="48">
        <v>41771</v>
      </c>
      <c r="B3170" s="57" t="s">
        <v>245</v>
      </c>
      <c r="C3170" s="58">
        <v>100</v>
      </c>
    </row>
    <row r="3171" spans="1:3" x14ac:dyDescent="0.15">
      <c r="A3171" s="48">
        <v>41771</v>
      </c>
      <c r="B3171" s="57" t="s">
        <v>246</v>
      </c>
      <c r="C3171" s="58">
        <v>100</v>
      </c>
    </row>
    <row r="3172" spans="1:3" x14ac:dyDescent="0.15">
      <c r="A3172" s="48">
        <v>41771</v>
      </c>
      <c r="B3172" s="57" t="s">
        <v>247</v>
      </c>
      <c r="C3172" s="58">
        <v>100</v>
      </c>
    </row>
    <row r="3173" spans="1:3" x14ac:dyDescent="0.15">
      <c r="A3173" s="48">
        <v>41771</v>
      </c>
      <c r="B3173" s="57" t="s">
        <v>248</v>
      </c>
      <c r="C3173" s="58">
        <v>100</v>
      </c>
    </row>
    <row r="3174" spans="1:3" x14ac:dyDescent="0.15">
      <c r="A3174" s="48">
        <v>41772</v>
      </c>
      <c r="B3174" s="57" t="s">
        <v>225</v>
      </c>
      <c r="C3174" s="58">
        <v>100</v>
      </c>
    </row>
    <row r="3175" spans="1:3" x14ac:dyDescent="0.15">
      <c r="A3175" s="48">
        <v>41772</v>
      </c>
      <c r="B3175" s="57" t="s">
        <v>226</v>
      </c>
      <c r="C3175" s="58">
        <v>100</v>
      </c>
    </row>
    <row r="3176" spans="1:3" x14ac:dyDescent="0.15">
      <c r="A3176" s="48">
        <v>41772</v>
      </c>
      <c r="B3176" s="57" t="s">
        <v>227</v>
      </c>
      <c r="C3176" s="58">
        <v>100</v>
      </c>
    </row>
    <row r="3177" spans="1:3" x14ac:dyDescent="0.15">
      <c r="A3177" s="48">
        <v>41772</v>
      </c>
      <c r="B3177" s="57" t="s">
        <v>228</v>
      </c>
      <c r="C3177" s="58">
        <v>100</v>
      </c>
    </row>
    <row r="3178" spans="1:3" x14ac:dyDescent="0.15">
      <c r="A3178" s="48">
        <v>41772</v>
      </c>
      <c r="B3178" s="57" t="s">
        <v>229</v>
      </c>
      <c r="C3178" s="58">
        <v>100</v>
      </c>
    </row>
    <row r="3179" spans="1:3" x14ac:dyDescent="0.15">
      <c r="A3179" s="48">
        <v>41772</v>
      </c>
      <c r="B3179" s="57" t="s">
        <v>230</v>
      </c>
      <c r="C3179" s="58">
        <v>100</v>
      </c>
    </row>
    <row r="3180" spans="1:3" x14ac:dyDescent="0.15">
      <c r="A3180" s="48">
        <v>41772</v>
      </c>
      <c r="B3180" s="57" t="s">
        <v>231</v>
      </c>
      <c r="C3180" s="58">
        <v>100</v>
      </c>
    </row>
    <row r="3181" spans="1:3" x14ac:dyDescent="0.15">
      <c r="A3181" s="48">
        <v>41772</v>
      </c>
      <c r="B3181" s="57" t="s">
        <v>232</v>
      </c>
      <c r="C3181" s="58">
        <v>100</v>
      </c>
    </row>
    <row r="3182" spans="1:3" x14ac:dyDescent="0.15">
      <c r="A3182" s="48">
        <v>41772</v>
      </c>
      <c r="B3182" s="57" t="s">
        <v>233</v>
      </c>
      <c r="C3182" s="58">
        <v>100</v>
      </c>
    </row>
    <row r="3183" spans="1:3" x14ac:dyDescent="0.15">
      <c r="A3183" s="48">
        <v>41772</v>
      </c>
      <c r="B3183" s="57" t="s">
        <v>234</v>
      </c>
      <c r="C3183" s="58">
        <v>100</v>
      </c>
    </row>
    <row r="3184" spans="1:3" x14ac:dyDescent="0.15">
      <c r="A3184" s="48">
        <v>41772</v>
      </c>
      <c r="B3184" s="57" t="s">
        <v>235</v>
      </c>
      <c r="C3184" s="58">
        <v>100</v>
      </c>
    </row>
    <row r="3185" spans="1:3" x14ac:dyDescent="0.15">
      <c r="A3185" s="48">
        <v>41772</v>
      </c>
      <c r="B3185" s="57" t="s">
        <v>236</v>
      </c>
      <c r="C3185" s="58">
        <v>100</v>
      </c>
    </row>
    <row r="3186" spans="1:3" x14ac:dyDescent="0.15">
      <c r="A3186" s="48">
        <v>41772</v>
      </c>
      <c r="B3186" s="57" t="s">
        <v>237</v>
      </c>
      <c r="C3186" s="58">
        <v>100</v>
      </c>
    </row>
    <row r="3187" spans="1:3" x14ac:dyDescent="0.15">
      <c r="A3187" s="48">
        <v>41772</v>
      </c>
      <c r="B3187" s="57" t="s">
        <v>238</v>
      </c>
      <c r="C3187" s="58">
        <v>100</v>
      </c>
    </row>
    <row r="3188" spans="1:3" x14ac:dyDescent="0.15">
      <c r="A3188" s="48">
        <v>41772</v>
      </c>
      <c r="B3188" s="57" t="s">
        <v>239</v>
      </c>
      <c r="C3188" s="58">
        <v>100</v>
      </c>
    </row>
    <row r="3189" spans="1:3" x14ac:dyDescent="0.15">
      <c r="A3189" s="48">
        <v>41772</v>
      </c>
      <c r="B3189" s="57" t="s">
        <v>240</v>
      </c>
      <c r="C3189" s="58">
        <v>100</v>
      </c>
    </row>
    <row r="3190" spans="1:3" x14ac:dyDescent="0.15">
      <c r="A3190" s="48">
        <v>41772</v>
      </c>
      <c r="B3190" s="57" t="s">
        <v>241</v>
      </c>
      <c r="C3190" s="58">
        <v>100</v>
      </c>
    </row>
    <row r="3191" spans="1:3" x14ac:dyDescent="0.15">
      <c r="A3191" s="48">
        <v>41772</v>
      </c>
      <c r="B3191" s="57" t="s">
        <v>242</v>
      </c>
      <c r="C3191" s="58">
        <v>100</v>
      </c>
    </row>
    <row r="3192" spans="1:3" x14ac:dyDescent="0.15">
      <c r="A3192" s="48">
        <v>41772</v>
      </c>
      <c r="B3192" s="57" t="s">
        <v>243</v>
      </c>
      <c r="C3192" s="58">
        <v>100</v>
      </c>
    </row>
    <row r="3193" spans="1:3" x14ac:dyDescent="0.15">
      <c r="A3193" s="48">
        <v>41772</v>
      </c>
      <c r="B3193" s="57" t="s">
        <v>244</v>
      </c>
      <c r="C3193" s="58">
        <v>100</v>
      </c>
    </row>
    <row r="3194" spans="1:3" x14ac:dyDescent="0.15">
      <c r="A3194" s="48">
        <v>41772</v>
      </c>
      <c r="B3194" s="57" t="s">
        <v>245</v>
      </c>
      <c r="C3194" s="58">
        <v>100</v>
      </c>
    </row>
    <row r="3195" spans="1:3" x14ac:dyDescent="0.15">
      <c r="A3195" s="48">
        <v>41772</v>
      </c>
      <c r="B3195" s="57" t="s">
        <v>246</v>
      </c>
      <c r="C3195" s="58">
        <v>100</v>
      </c>
    </row>
    <row r="3196" spans="1:3" x14ac:dyDescent="0.15">
      <c r="A3196" s="48">
        <v>41772</v>
      </c>
      <c r="B3196" s="57" t="s">
        <v>247</v>
      </c>
      <c r="C3196" s="58">
        <v>100</v>
      </c>
    </row>
    <row r="3197" spans="1:3" x14ac:dyDescent="0.15">
      <c r="A3197" s="48">
        <v>41772</v>
      </c>
      <c r="B3197" s="57" t="s">
        <v>248</v>
      </c>
      <c r="C3197" s="58">
        <v>100</v>
      </c>
    </row>
    <row r="3198" spans="1:3" x14ac:dyDescent="0.15">
      <c r="A3198" s="48">
        <v>41773</v>
      </c>
      <c r="B3198" s="57" t="s">
        <v>225</v>
      </c>
      <c r="C3198" s="58">
        <v>100</v>
      </c>
    </row>
    <row r="3199" spans="1:3" x14ac:dyDescent="0.15">
      <c r="A3199" s="48">
        <v>41773</v>
      </c>
      <c r="B3199" s="57" t="s">
        <v>226</v>
      </c>
      <c r="C3199" s="58">
        <v>100</v>
      </c>
    </row>
    <row r="3200" spans="1:3" x14ac:dyDescent="0.15">
      <c r="A3200" s="48">
        <v>41773</v>
      </c>
      <c r="B3200" s="57" t="s">
        <v>227</v>
      </c>
      <c r="C3200" s="58">
        <v>100</v>
      </c>
    </row>
    <row r="3201" spans="1:3" x14ac:dyDescent="0.15">
      <c r="A3201" s="48">
        <v>41773</v>
      </c>
      <c r="B3201" s="57" t="s">
        <v>228</v>
      </c>
      <c r="C3201" s="58">
        <v>100</v>
      </c>
    </row>
    <row r="3202" spans="1:3" x14ac:dyDescent="0.15">
      <c r="A3202" s="48">
        <v>41773</v>
      </c>
      <c r="B3202" s="57" t="s">
        <v>229</v>
      </c>
      <c r="C3202" s="58">
        <v>100</v>
      </c>
    </row>
    <row r="3203" spans="1:3" x14ac:dyDescent="0.15">
      <c r="A3203" s="48">
        <v>41773</v>
      </c>
      <c r="B3203" s="57" t="s">
        <v>230</v>
      </c>
      <c r="C3203" s="58">
        <v>100</v>
      </c>
    </row>
    <row r="3204" spans="1:3" x14ac:dyDescent="0.15">
      <c r="A3204" s="48">
        <v>41773</v>
      </c>
      <c r="B3204" s="57" t="s">
        <v>231</v>
      </c>
      <c r="C3204" s="58">
        <v>100</v>
      </c>
    </row>
    <row r="3205" spans="1:3" x14ac:dyDescent="0.15">
      <c r="A3205" s="48">
        <v>41773</v>
      </c>
      <c r="B3205" s="57" t="s">
        <v>232</v>
      </c>
      <c r="C3205" s="58">
        <v>100</v>
      </c>
    </row>
    <row r="3206" spans="1:3" x14ac:dyDescent="0.15">
      <c r="A3206" s="48">
        <v>41773</v>
      </c>
      <c r="B3206" s="57" t="s">
        <v>233</v>
      </c>
      <c r="C3206" s="58">
        <v>100</v>
      </c>
    </row>
    <row r="3207" spans="1:3" x14ac:dyDescent="0.15">
      <c r="A3207" s="48">
        <v>41773</v>
      </c>
      <c r="B3207" s="57" t="s">
        <v>234</v>
      </c>
      <c r="C3207" s="58">
        <v>100</v>
      </c>
    </row>
    <row r="3208" spans="1:3" x14ac:dyDescent="0.15">
      <c r="A3208" s="48">
        <v>41773</v>
      </c>
      <c r="B3208" s="57" t="s">
        <v>235</v>
      </c>
      <c r="C3208" s="58">
        <v>100</v>
      </c>
    </row>
    <row r="3209" spans="1:3" x14ac:dyDescent="0.15">
      <c r="A3209" s="48">
        <v>41773</v>
      </c>
      <c r="B3209" s="57" t="s">
        <v>236</v>
      </c>
      <c r="C3209" s="58">
        <v>100</v>
      </c>
    </row>
    <row r="3210" spans="1:3" x14ac:dyDescent="0.15">
      <c r="A3210" s="48">
        <v>41773</v>
      </c>
      <c r="B3210" s="57" t="s">
        <v>237</v>
      </c>
      <c r="C3210" s="58">
        <v>100</v>
      </c>
    </row>
    <row r="3211" spans="1:3" x14ac:dyDescent="0.15">
      <c r="A3211" s="48">
        <v>41773</v>
      </c>
      <c r="B3211" s="57" t="s">
        <v>238</v>
      </c>
      <c r="C3211" s="58">
        <v>100</v>
      </c>
    </row>
    <row r="3212" spans="1:3" x14ac:dyDescent="0.15">
      <c r="A3212" s="48">
        <v>41773</v>
      </c>
      <c r="B3212" s="57" t="s">
        <v>239</v>
      </c>
      <c r="C3212" s="58">
        <v>100</v>
      </c>
    </row>
    <row r="3213" spans="1:3" x14ac:dyDescent="0.15">
      <c r="A3213" s="48">
        <v>41773</v>
      </c>
      <c r="B3213" s="57" t="s">
        <v>240</v>
      </c>
      <c r="C3213" s="58">
        <v>100</v>
      </c>
    </row>
    <row r="3214" spans="1:3" x14ac:dyDescent="0.15">
      <c r="A3214" s="48">
        <v>41773</v>
      </c>
      <c r="B3214" s="57" t="s">
        <v>241</v>
      </c>
      <c r="C3214" s="58">
        <v>100</v>
      </c>
    </row>
    <row r="3215" spans="1:3" x14ac:dyDescent="0.15">
      <c r="A3215" s="48">
        <v>41773</v>
      </c>
      <c r="B3215" s="57" t="s">
        <v>242</v>
      </c>
      <c r="C3215" s="58">
        <v>100</v>
      </c>
    </row>
    <row r="3216" spans="1:3" x14ac:dyDescent="0.15">
      <c r="A3216" s="48">
        <v>41773</v>
      </c>
      <c r="B3216" s="57" t="s">
        <v>243</v>
      </c>
      <c r="C3216" s="58">
        <v>100</v>
      </c>
    </row>
    <row r="3217" spans="1:3" x14ac:dyDescent="0.15">
      <c r="A3217" s="48">
        <v>41773</v>
      </c>
      <c r="B3217" s="57" t="s">
        <v>244</v>
      </c>
      <c r="C3217" s="58">
        <v>100</v>
      </c>
    </row>
    <row r="3218" spans="1:3" x14ac:dyDescent="0.15">
      <c r="A3218" s="48">
        <v>41773</v>
      </c>
      <c r="B3218" s="57" t="s">
        <v>245</v>
      </c>
      <c r="C3218" s="58">
        <v>100</v>
      </c>
    </row>
    <row r="3219" spans="1:3" x14ac:dyDescent="0.15">
      <c r="A3219" s="48">
        <v>41773</v>
      </c>
      <c r="B3219" s="57" t="s">
        <v>246</v>
      </c>
      <c r="C3219" s="58">
        <v>100</v>
      </c>
    </row>
    <row r="3220" spans="1:3" x14ac:dyDescent="0.15">
      <c r="A3220" s="48">
        <v>41773</v>
      </c>
      <c r="B3220" s="57" t="s">
        <v>247</v>
      </c>
      <c r="C3220" s="58">
        <v>100</v>
      </c>
    </row>
    <row r="3221" spans="1:3" x14ac:dyDescent="0.15">
      <c r="A3221" s="48">
        <v>41773</v>
      </c>
      <c r="B3221" s="57" t="s">
        <v>248</v>
      </c>
      <c r="C3221" s="58">
        <v>100</v>
      </c>
    </row>
    <row r="3222" spans="1:3" x14ac:dyDescent="0.15">
      <c r="A3222" s="48">
        <v>41774</v>
      </c>
      <c r="B3222" s="57" t="s">
        <v>225</v>
      </c>
      <c r="C3222" s="58">
        <v>100</v>
      </c>
    </row>
    <row r="3223" spans="1:3" x14ac:dyDescent="0.15">
      <c r="A3223" s="48">
        <v>41774</v>
      </c>
      <c r="B3223" s="57" t="s">
        <v>226</v>
      </c>
      <c r="C3223" s="58">
        <v>100</v>
      </c>
    </row>
    <row r="3224" spans="1:3" x14ac:dyDescent="0.15">
      <c r="A3224" s="48">
        <v>41774</v>
      </c>
      <c r="B3224" s="57" t="s">
        <v>227</v>
      </c>
      <c r="C3224" s="58">
        <v>100</v>
      </c>
    </row>
    <row r="3225" spans="1:3" x14ac:dyDescent="0.15">
      <c r="A3225" s="48">
        <v>41774</v>
      </c>
      <c r="B3225" s="57" t="s">
        <v>228</v>
      </c>
      <c r="C3225" s="58">
        <v>100</v>
      </c>
    </row>
    <row r="3226" spans="1:3" x14ac:dyDescent="0.15">
      <c r="A3226" s="48">
        <v>41774</v>
      </c>
      <c r="B3226" s="57" t="s">
        <v>229</v>
      </c>
      <c r="C3226" s="58">
        <v>100</v>
      </c>
    </row>
    <row r="3227" spans="1:3" x14ac:dyDescent="0.15">
      <c r="A3227" s="48">
        <v>41774</v>
      </c>
      <c r="B3227" s="57" t="s">
        <v>230</v>
      </c>
      <c r="C3227" s="58">
        <v>100</v>
      </c>
    </row>
    <row r="3228" spans="1:3" x14ac:dyDescent="0.15">
      <c r="A3228" s="48">
        <v>41774</v>
      </c>
      <c r="B3228" s="57" t="s">
        <v>231</v>
      </c>
      <c r="C3228" s="58">
        <v>100</v>
      </c>
    </row>
    <row r="3229" spans="1:3" x14ac:dyDescent="0.15">
      <c r="A3229" s="48">
        <v>41774</v>
      </c>
      <c r="B3229" s="57" t="s">
        <v>232</v>
      </c>
      <c r="C3229" s="58">
        <v>100</v>
      </c>
    </row>
    <row r="3230" spans="1:3" x14ac:dyDescent="0.15">
      <c r="A3230" s="48">
        <v>41774</v>
      </c>
      <c r="B3230" s="57" t="s">
        <v>233</v>
      </c>
      <c r="C3230" s="58">
        <v>100</v>
      </c>
    </row>
    <row r="3231" spans="1:3" x14ac:dyDescent="0.15">
      <c r="A3231" s="48">
        <v>41774</v>
      </c>
      <c r="B3231" s="57" t="s">
        <v>234</v>
      </c>
      <c r="C3231" s="58">
        <v>100</v>
      </c>
    </row>
    <row r="3232" spans="1:3" x14ac:dyDescent="0.15">
      <c r="A3232" s="48">
        <v>41774</v>
      </c>
      <c r="B3232" s="57" t="s">
        <v>235</v>
      </c>
      <c r="C3232" s="58">
        <v>100</v>
      </c>
    </row>
    <row r="3233" spans="1:3" x14ac:dyDescent="0.15">
      <c r="A3233" s="48">
        <v>41774</v>
      </c>
      <c r="B3233" s="57" t="s">
        <v>236</v>
      </c>
      <c r="C3233" s="58">
        <v>100</v>
      </c>
    </row>
    <row r="3234" spans="1:3" x14ac:dyDescent="0.15">
      <c r="A3234" s="48">
        <v>41774</v>
      </c>
      <c r="B3234" s="57" t="s">
        <v>237</v>
      </c>
      <c r="C3234" s="58">
        <v>100</v>
      </c>
    </row>
    <row r="3235" spans="1:3" x14ac:dyDescent="0.15">
      <c r="A3235" s="48">
        <v>41774</v>
      </c>
      <c r="B3235" s="57" t="s">
        <v>238</v>
      </c>
      <c r="C3235" s="58">
        <v>100</v>
      </c>
    </row>
    <row r="3236" spans="1:3" x14ac:dyDescent="0.15">
      <c r="A3236" s="48">
        <v>41774</v>
      </c>
      <c r="B3236" s="57" t="s">
        <v>239</v>
      </c>
      <c r="C3236" s="58">
        <v>100</v>
      </c>
    </row>
    <row r="3237" spans="1:3" x14ac:dyDescent="0.15">
      <c r="A3237" s="48">
        <v>41774</v>
      </c>
      <c r="B3237" s="57" t="s">
        <v>240</v>
      </c>
      <c r="C3237" s="58">
        <v>100</v>
      </c>
    </row>
    <row r="3238" spans="1:3" x14ac:dyDescent="0.15">
      <c r="A3238" s="48">
        <v>41774</v>
      </c>
      <c r="B3238" s="57" t="s">
        <v>241</v>
      </c>
      <c r="C3238" s="58">
        <v>100</v>
      </c>
    </row>
    <row r="3239" spans="1:3" x14ac:dyDescent="0.15">
      <c r="A3239" s="48">
        <v>41774</v>
      </c>
      <c r="B3239" s="57" t="s">
        <v>242</v>
      </c>
      <c r="C3239" s="58">
        <v>100</v>
      </c>
    </row>
    <row r="3240" spans="1:3" x14ac:dyDescent="0.15">
      <c r="A3240" s="48">
        <v>41774</v>
      </c>
      <c r="B3240" s="57" t="s">
        <v>243</v>
      </c>
      <c r="C3240" s="58">
        <v>100</v>
      </c>
    </row>
    <row r="3241" spans="1:3" x14ac:dyDescent="0.15">
      <c r="A3241" s="48">
        <v>41774</v>
      </c>
      <c r="B3241" s="57" t="s">
        <v>244</v>
      </c>
      <c r="C3241" s="58">
        <v>100</v>
      </c>
    </row>
    <row r="3242" spans="1:3" x14ac:dyDescent="0.15">
      <c r="A3242" s="48">
        <v>41774</v>
      </c>
      <c r="B3242" s="57" t="s">
        <v>245</v>
      </c>
      <c r="C3242" s="58">
        <v>100</v>
      </c>
    </row>
    <row r="3243" spans="1:3" x14ac:dyDescent="0.15">
      <c r="A3243" s="48">
        <v>41774</v>
      </c>
      <c r="B3243" s="57" t="s">
        <v>246</v>
      </c>
      <c r="C3243" s="58">
        <v>100</v>
      </c>
    </row>
    <row r="3244" spans="1:3" x14ac:dyDescent="0.15">
      <c r="A3244" s="48">
        <v>41774</v>
      </c>
      <c r="B3244" s="57" t="s">
        <v>247</v>
      </c>
      <c r="C3244" s="58">
        <v>100</v>
      </c>
    </row>
    <row r="3245" spans="1:3" x14ac:dyDescent="0.15">
      <c r="A3245" s="48">
        <v>41774</v>
      </c>
      <c r="B3245" s="57" t="s">
        <v>248</v>
      </c>
      <c r="C3245" s="58">
        <v>100</v>
      </c>
    </row>
    <row r="3246" spans="1:3" x14ac:dyDescent="0.15">
      <c r="A3246" s="48">
        <v>41775</v>
      </c>
      <c r="B3246" s="57" t="s">
        <v>225</v>
      </c>
      <c r="C3246" s="58">
        <v>100</v>
      </c>
    </row>
    <row r="3247" spans="1:3" x14ac:dyDescent="0.15">
      <c r="A3247" s="48">
        <v>41775</v>
      </c>
      <c r="B3247" s="57" t="s">
        <v>226</v>
      </c>
      <c r="C3247" s="58">
        <v>100</v>
      </c>
    </row>
    <row r="3248" spans="1:3" x14ac:dyDescent="0.15">
      <c r="A3248" s="48">
        <v>41775</v>
      </c>
      <c r="B3248" s="57" t="s">
        <v>227</v>
      </c>
      <c r="C3248" s="58">
        <v>100</v>
      </c>
    </row>
    <row r="3249" spans="1:3" x14ac:dyDescent="0.15">
      <c r="A3249" s="48">
        <v>41775</v>
      </c>
      <c r="B3249" s="57" t="s">
        <v>228</v>
      </c>
      <c r="C3249" s="58">
        <v>100</v>
      </c>
    </row>
    <row r="3250" spans="1:3" x14ac:dyDescent="0.15">
      <c r="A3250" s="48">
        <v>41775</v>
      </c>
      <c r="B3250" s="57" t="s">
        <v>229</v>
      </c>
      <c r="C3250" s="58">
        <v>100</v>
      </c>
    </row>
    <row r="3251" spans="1:3" x14ac:dyDescent="0.15">
      <c r="A3251" s="48">
        <v>41775</v>
      </c>
      <c r="B3251" s="57" t="s">
        <v>230</v>
      </c>
      <c r="C3251" s="58">
        <v>100</v>
      </c>
    </row>
    <row r="3252" spans="1:3" x14ac:dyDescent="0.15">
      <c r="A3252" s="48">
        <v>41775</v>
      </c>
      <c r="B3252" s="57" t="s">
        <v>231</v>
      </c>
      <c r="C3252" s="58">
        <v>100</v>
      </c>
    </row>
    <row r="3253" spans="1:3" x14ac:dyDescent="0.15">
      <c r="A3253" s="48">
        <v>41775</v>
      </c>
      <c r="B3253" s="57" t="s">
        <v>232</v>
      </c>
      <c r="C3253" s="58">
        <v>100</v>
      </c>
    </row>
    <row r="3254" spans="1:3" x14ac:dyDescent="0.15">
      <c r="A3254" s="48">
        <v>41775</v>
      </c>
      <c r="B3254" s="57" t="s">
        <v>233</v>
      </c>
      <c r="C3254" s="58">
        <v>100</v>
      </c>
    </row>
    <row r="3255" spans="1:3" x14ac:dyDescent="0.15">
      <c r="A3255" s="48">
        <v>41775</v>
      </c>
      <c r="B3255" s="57" t="s">
        <v>234</v>
      </c>
      <c r="C3255" s="58">
        <v>100</v>
      </c>
    </row>
    <row r="3256" spans="1:3" x14ac:dyDescent="0.15">
      <c r="A3256" s="48">
        <v>41775</v>
      </c>
      <c r="B3256" s="57" t="s">
        <v>235</v>
      </c>
      <c r="C3256" s="58">
        <v>100</v>
      </c>
    </row>
    <row r="3257" spans="1:3" x14ac:dyDescent="0.15">
      <c r="A3257" s="48">
        <v>41775</v>
      </c>
      <c r="B3257" s="57" t="s">
        <v>236</v>
      </c>
      <c r="C3257" s="58">
        <v>100</v>
      </c>
    </row>
    <row r="3258" spans="1:3" x14ac:dyDescent="0.15">
      <c r="A3258" s="48">
        <v>41775</v>
      </c>
      <c r="B3258" s="57" t="s">
        <v>237</v>
      </c>
      <c r="C3258" s="58">
        <v>100</v>
      </c>
    </row>
    <row r="3259" spans="1:3" x14ac:dyDescent="0.15">
      <c r="A3259" s="48">
        <v>41775</v>
      </c>
      <c r="B3259" s="57" t="s">
        <v>238</v>
      </c>
      <c r="C3259" s="58">
        <v>100</v>
      </c>
    </row>
    <row r="3260" spans="1:3" x14ac:dyDescent="0.15">
      <c r="A3260" s="48">
        <v>41775</v>
      </c>
      <c r="B3260" s="57" t="s">
        <v>239</v>
      </c>
      <c r="C3260" s="58">
        <v>100</v>
      </c>
    </row>
    <row r="3261" spans="1:3" x14ac:dyDescent="0.15">
      <c r="A3261" s="48">
        <v>41775</v>
      </c>
      <c r="B3261" s="57" t="s">
        <v>240</v>
      </c>
      <c r="C3261" s="58">
        <v>100</v>
      </c>
    </row>
    <row r="3262" spans="1:3" x14ac:dyDescent="0.15">
      <c r="A3262" s="48">
        <v>41775</v>
      </c>
      <c r="B3262" s="57" t="s">
        <v>241</v>
      </c>
      <c r="C3262" s="58">
        <v>100</v>
      </c>
    </row>
    <row r="3263" spans="1:3" x14ac:dyDescent="0.15">
      <c r="A3263" s="48">
        <v>41775</v>
      </c>
      <c r="B3263" s="57" t="s">
        <v>242</v>
      </c>
      <c r="C3263" s="58">
        <v>100</v>
      </c>
    </row>
    <row r="3264" spans="1:3" x14ac:dyDescent="0.15">
      <c r="A3264" s="48">
        <v>41775</v>
      </c>
      <c r="B3264" s="57" t="s">
        <v>243</v>
      </c>
      <c r="C3264" s="58">
        <v>100</v>
      </c>
    </row>
    <row r="3265" spans="1:3" x14ac:dyDescent="0.15">
      <c r="A3265" s="48">
        <v>41775</v>
      </c>
      <c r="B3265" s="57" t="s">
        <v>244</v>
      </c>
      <c r="C3265" s="58">
        <v>100</v>
      </c>
    </row>
    <row r="3266" spans="1:3" x14ac:dyDescent="0.15">
      <c r="A3266" s="48">
        <v>41775</v>
      </c>
      <c r="B3266" s="57" t="s">
        <v>245</v>
      </c>
      <c r="C3266" s="58">
        <v>100</v>
      </c>
    </row>
    <row r="3267" spans="1:3" x14ac:dyDescent="0.15">
      <c r="A3267" s="48">
        <v>41775</v>
      </c>
      <c r="B3267" s="57" t="s">
        <v>246</v>
      </c>
      <c r="C3267" s="58">
        <v>100</v>
      </c>
    </row>
    <row r="3268" spans="1:3" x14ac:dyDescent="0.15">
      <c r="A3268" s="48">
        <v>41775</v>
      </c>
      <c r="B3268" s="57" t="s">
        <v>247</v>
      </c>
      <c r="C3268" s="58">
        <v>100</v>
      </c>
    </row>
    <row r="3269" spans="1:3" x14ac:dyDescent="0.15">
      <c r="A3269" s="48">
        <v>41775</v>
      </c>
      <c r="B3269" s="57" t="s">
        <v>248</v>
      </c>
      <c r="C3269" s="58">
        <v>100</v>
      </c>
    </row>
    <row r="3270" spans="1:3" x14ac:dyDescent="0.15">
      <c r="A3270" s="48">
        <v>41776</v>
      </c>
      <c r="B3270" s="57" t="s">
        <v>225</v>
      </c>
      <c r="C3270" s="58">
        <v>100</v>
      </c>
    </row>
    <row r="3271" spans="1:3" x14ac:dyDescent="0.15">
      <c r="A3271" s="48">
        <v>41776</v>
      </c>
      <c r="B3271" s="57" t="s">
        <v>226</v>
      </c>
      <c r="C3271" s="58">
        <v>100</v>
      </c>
    </row>
    <row r="3272" spans="1:3" x14ac:dyDescent="0.15">
      <c r="A3272" s="48">
        <v>41776</v>
      </c>
      <c r="B3272" s="57" t="s">
        <v>227</v>
      </c>
      <c r="C3272" s="58">
        <v>100</v>
      </c>
    </row>
    <row r="3273" spans="1:3" x14ac:dyDescent="0.15">
      <c r="A3273" s="48">
        <v>41776</v>
      </c>
      <c r="B3273" s="57" t="s">
        <v>228</v>
      </c>
      <c r="C3273" s="58">
        <v>100</v>
      </c>
    </row>
    <row r="3274" spans="1:3" x14ac:dyDescent="0.15">
      <c r="A3274" s="48">
        <v>41776</v>
      </c>
      <c r="B3274" s="57" t="s">
        <v>229</v>
      </c>
      <c r="C3274" s="58">
        <v>100</v>
      </c>
    </row>
    <row r="3275" spans="1:3" x14ac:dyDescent="0.15">
      <c r="A3275" s="48">
        <v>41776</v>
      </c>
      <c r="B3275" s="57" t="s">
        <v>230</v>
      </c>
      <c r="C3275" s="58">
        <v>100</v>
      </c>
    </row>
    <row r="3276" spans="1:3" x14ac:dyDescent="0.15">
      <c r="A3276" s="48">
        <v>41776</v>
      </c>
      <c r="B3276" s="57" t="s">
        <v>231</v>
      </c>
      <c r="C3276" s="58">
        <v>100</v>
      </c>
    </row>
    <row r="3277" spans="1:3" x14ac:dyDescent="0.15">
      <c r="A3277" s="48">
        <v>41776</v>
      </c>
      <c r="B3277" s="57" t="s">
        <v>232</v>
      </c>
      <c r="C3277" s="58">
        <v>100</v>
      </c>
    </row>
    <row r="3278" spans="1:3" x14ac:dyDescent="0.15">
      <c r="A3278" s="48">
        <v>41776</v>
      </c>
      <c r="B3278" s="57" t="s">
        <v>233</v>
      </c>
      <c r="C3278" s="58">
        <v>100</v>
      </c>
    </row>
    <row r="3279" spans="1:3" x14ac:dyDescent="0.15">
      <c r="A3279" s="48">
        <v>41776</v>
      </c>
      <c r="B3279" s="57" t="s">
        <v>234</v>
      </c>
      <c r="C3279" s="58">
        <v>100</v>
      </c>
    </row>
    <row r="3280" spans="1:3" x14ac:dyDescent="0.15">
      <c r="A3280" s="48">
        <v>41776</v>
      </c>
      <c r="B3280" s="57" t="s">
        <v>235</v>
      </c>
      <c r="C3280" s="58">
        <v>100</v>
      </c>
    </row>
    <row r="3281" spans="1:3" x14ac:dyDescent="0.15">
      <c r="A3281" s="48">
        <v>41776</v>
      </c>
      <c r="B3281" s="57" t="s">
        <v>236</v>
      </c>
      <c r="C3281" s="58">
        <v>100</v>
      </c>
    </row>
    <row r="3282" spans="1:3" x14ac:dyDescent="0.15">
      <c r="A3282" s="48">
        <v>41776</v>
      </c>
      <c r="B3282" s="57" t="s">
        <v>237</v>
      </c>
      <c r="C3282" s="58">
        <v>100</v>
      </c>
    </row>
    <row r="3283" spans="1:3" x14ac:dyDescent="0.15">
      <c r="A3283" s="48">
        <v>41776</v>
      </c>
      <c r="B3283" s="57" t="s">
        <v>238</v>
      </c>
      <c r="C3283" s="58">
        <v>100</v>
      </c>
    </row>
    <row r="3284" spans="1:3" x14ac:dyDescent="0.15">
      <c r="A3284" s="48">
        <v>41776</v>
      </c>
      <c r="B3284" s="57" t="s">
        <v>239</v>
      </c>
      <c r="C3284" s="58">
        <v>100</v>
      </c>
    </row>
    <row r="3285" spans="1:3" x14ac:dyDescent="0.15">
      <c r="A3285" s="48">
        <v>41776</v>
      </c>
      <c r="B3285" s="57" t="s">
        <v>240</v>
      </c>
      <c r="C3285" s="58">
        <v>100</v>
      </c>
    </row>
    <row r="3286" spans="1:3" x14ac:dyDescent="0.15">
      <c r="A3286" s="48">
        <v>41776</v>
      </c>
      <c r="B3286" s="57" t="s">
        <v>241</v>
      </c>
      <c r="C3286" s="58">
        <v>100</v>
      </c>
    </row>
    <row r="3287" spans="1:3" x14ac:dyDescent="0.15">
      <c r="A3287" s="48">
        <v>41776</v>
      </c>
      <c r="B3287" s="57" t="s">
        <v>242</v>
      </c>
      <c r="C3287" s="58">
        <v>100</v>
      </c>
    </row>
    <row r="3288" spans="1:3" x14ac:dyDescent="0.15">
      <c r="A3288" s="48">
        <v>41776</v>
      </c>
      <c r="B3288" s="57" t="s">
        <v>243</v>
      </c>
      <c r="C3288" s="58">
        <v>100</v>
      </c>
    </row>
    <row r="3289" spans="1:3" x14ac:dyDescent="0.15">
      <c r="A3289" s="48">
        <v>41776</v>
      </c>
      <c r="B3289" s="57" t="s">
        <v>244</v>
      </c>
      <c r="C3289" s="58">
        <v>100</v>
      </c>
    </row>
    <row r="3290" spans="1:3" x14ac:dyDescent="0.15">
      <c r="A3290" s="48">
        <v>41776</v>
      </c>
      <c r="B3290" s="57" t="s">
        <v>245</v>
      </c>
      <c r="C3290" s="58">
        <v>100</v>
      </c>
    </row>
    <row r="3291" spans="1:3" x14ac:dyDescent="0.15">
      <c r="A3291" s="48">
        <v>41776</v>
      </c>
      <c r="B3291" s="57" t="s">
        <v>246</v>
      </c>
      <c r="C3291" s="58">
        <v>100</v>
      </c>
    </row>
    <row r="3292" spans="1:3" x14ac:dyDescent="0.15">
      <c r="A3292" s="48">
        <v>41776</v>
      </c>
      <c r="B3292" s="57" t="s">
        <v>247</v>
      </c>
      <c r="C3292" s="58">
        <v>100</v>
      </c>
    </row>
    <row r="3293" spans="1:3" x14ac:dyDescent="0.15">
      <c r="A3293" s="48">
        <v>41776</v>
      </c>
      <c r="B3293" s="57" t="s">
        <v>248</v>
      </c>
      <c r="C3293" s="58">
        <v>100</v>
      </c>
    </row>
    <row r="3294" spans="1:3" x14ac:dyDescent="0.15">
      <c r="A3294" s="48">
        <v>41777</v>
      </c>
      <c r="B3294" s="57" t="s">
        <v>225</v>
      </c>
      <c r="C3294" s="58">
        <v>100</v>
      </c>
    </row>
    <row r="3295" spans="1:3" x14ac:dyDescent="0.15">
      <c r="A3295" s="48">
        <v>41777</v>
      </c>
      <c r="B3295" s="57" t="s">
        <v>226</v>
      </c>
      <c r="C3295" s="58">
        <v>100</v>
      </c>
    </row>
    <row r="3296" spans="1:3" x14ac:dyDescent="0.15">
      <c r="A3296" s="48">
        <v>41777</v>
      </c>
      <c r="B3296" s="57" t="s">
        <v>227</v>
      </c>
      <c r="C3296" s="58">
        <v>100</v>
      </c>
    </row>
    <row r="3297" spans="1:3" x14ac:dyDescent="0.15">
      <c r="A3297" s="48">
        <v>41777</v>
      </c>
      <c r="B3297" s="57" t="s">
        <v>228</v>
      </c>
      <c r="C3297" s="58">
        <v>100</v>
      </c>
    </row>
    <row r="3298" spans="1:3" x14ac:dyDescent="0.15">
      <c r="A3298" s="48">
        <v>41777</v>
      </c>
      <c r="B3298" s="57" t="s">
        <v>229</v>
      </c>
      <c r="C3298" s="58">
        <v>100</v>
      </c>
    </row>
    <row r="3299" spans="1:3" x14ac:dyDescent="0.15">
      <c r="A3299" s="48">
        <v>41777</v>
      </c>
      <c r="B3299" s="57" t="s">
        <v>230</v>
      </c>
      <c r="C3299" s="58">
        <v>100</v>
      </c>
    </row>
    <row r="3300" spans="1:3" x14ac:dyDescent="0.15">
      <c r="A3300" s="48">
        <v>41777</v>
      </c>
      <c r="B3300" s="57" t="s">
        <v>231</v>
      </c>
      <c r="C3300" s="58">
        <v>100</v>
      </c>
    </row>
    <row r="3301" spans="1:3" x14ac:dyDescent="0.15">
      <c r="A3301" s="48">
        <v>41777</v>
      </c>
      <c r="B3301" s="57" t="s">
        <v>232</v>
      </c>
      <c r="C3301" s="58">
        <v>100</v>
      </c>
    </row>
    <row r="3302" spans="1:3" x14ac:dyDescent="0.15">
      <c r="A3302" s="48">
        <v>41777</v>
      </c>
      <c r="B3302" s="57" t="s">
        <v>233</v>
      </c>
      <c r="C3302" s="58">
        <v>100</v>
      </c>
    </row>
    <row r="3303" spans="1:3" x14ac:dyDescent="0.15">
      <c r="A3303" s="48">
        <v>41777</v>
      </c>
      <c r="B3303" s="57" t="s">
        <v>234</v>
      </c>
      <c r="C3303" s="58">
        <v>100</v>
      </c>
    </row>
    <row r="3304" spans="1:3" x14ac:dyDescent="0.15">
      <c r="A3304" s="48">
        <v>41777</v>
      </c>
      <c r="B3304" s="57" t="s">
        <v>235</v>
      </c>
      <c r="C3304" s="58">
        <v>100</v>
      </c>
    </row>
    <row r="3305" spans="1:3" x14ac:dyDescent="0.15">
      <c r="A3305" s="48">
        <v>41777</v>
      </c>
      <c r="B3305" s="57" t="s">
        <v>236</v>
      </c>
      <c r="C3305" s="58">
        <v>100</v>
      </c>
    </row>
    <row r="3306" spans="1:3" x14ac:dyDescent="0.15">
      <c r="A3306" s="48">
        <v>41777</v>
      </c>
      <c r="B3306" s="57" t="s">
        <v>237</v>
      </c>
      <c r="C3306" s="58">
        <v>100</v>
      </c>
    </row>
    <row r="3307" spans="1:3" x14ac:dyDescent="0.15">
      <c r="A3307" s="48">
        <v>41777</v>
      </c>
      <c r="B3307" s="57" t="s">
        <v>238</v>
      </c>
      <c r="C3307" s="58">
        <v>100</v>
      </c>
    </row>
    <row r="3308" spans="1:3" x14ac:dyDescent="0.15">
      <c r="A3308" s="48">
        <v>41777</v>
      </c>
      <c r="B3308" s="57" t="s">
        <v>239</v>
      </c>
      <c r="C3308" s="58">
        <v>100</v>
      </c>
    </row>
    <row r="3309" spans="1:3" x14ac:dyDescent="0.15">
      <c r="A3309" s="48">
        <v>41777</v>
      </c>
      <c r="B3309" s="57" t="s">
        <v>240</v>
      </c>
      <c r="C3309" s="58">
        <v>100</v>
      </c>
    </row>
    <row r="3310" spans="1:3" x14ac:dyDescent="0.15">
      <c r="A3310" s="48">
        <v>41777</v>
      </c>
      <c r="B3310" s="57" t="s">
        <v>241</v>
      </c>
      <c r="C3310" s="58">
        <v>100</v>
      </c>
    </row>
    <row r="3311" spans="1:3" x14ac:dyDescent="0.15">
      <c r="A3311" s="48">
        <v>41777</v>
      </c>
      <c r="B3311" s="57" t="s">
        <v>242</v>
      </c>
      <c r="C3311" s="58">
        <v>100</v>
      </c>
    </row>
    <row r="3312" spans="1:3" x14ac:dyDescent="0.15">
      <c r="A3312" s="48">
        <v>41777</v>
      </c>
      <c r="B3312" s="57" t="s">
        <v>243</v>
      </c>
      <c r="C3312" s="58">
        <v>100</v>
      </c>
    </row>
    <row r="3313" spans="1:3" x14ac:dyDescent="0.15">
      <c r="A3313" s="48">
        <v>41777</v>
      </c>
      <c r="B3313" s="57" t="s">
        <v>244</v>
      </c>
      <c r="C3313" s="58">
        <v>100</v>
      </c>
    </row>
    <row r="3314" spans="1:3" x14ac:dyDescent="0.15">
      <c r="A3314" s="48">
        <v>41777</v>
      </c>
      <c r="B3314" s="57" t="s">
        <v>245</v>
      </c>
      <c r="C3314" s="58">
        <v>100</v>
      </c>
    </row>
    <row r="3315" spans="1:3" x14ac:dyDescent="0.15">
      <c r="A3315" s="48">
        <v>41777</v>
      </c>
      <c r="B3315" s="57" t="s">
        <v>246</v>
      </c>
      <c r="C3315" s="58">
        <v>100</v>
      </c>
    </row>
    <row r="3316" spans="1:3" x14ac:dyDescent="0.15">
      <c r="A3316" s="48">
        <v>41777</v>
      </c>
      <c r="B3316" s="57" t="s">
        <v>247</v>
      </c>
      <c r="C3316" s="58">
        <v>100</v>
      </c>
    </row>
    <row r="3317" spans="1:3" x14ac:dyDescent="0.15">
      <c r="A3317" s="48">
        <v>41777</v>
      </c>
      <c r="B3317" s="57" t="s">
        <v>248</v>
      </c>
      <c r="C3317" s="58">
        <v>100</v>
      </c>
    </row>
    <row r="3318" spans="1:3" x14ac:dyDescent="0.15">
      <c r="A3318" s="48">
        <v>41778</v>
      </c>
      <c r="B3318" s="57" t="s">
        <v>225</v>
      </c>
      <c r="C3318" s="58">
        <v>100</v>
      </c>
    </row>
    <row r="3319" spans="1:3" x14ac:dyDescent="0.15">
      <c r="A3319" s="48">
        <v>41778</v>
      </c>
      <c r="B3319" s="57" t="s">
        <v>226</v>
      </c>
      <c r="C3319" s="58">
        <v>100</v>
      </c>
    </row>
    <row r="3320" spans="1:3" x14ac:dyDescent="0.15">
      <c r="A3320" s="48">
        <v>41778</v>
      </c>
      <c r="B3320" s="57" t="s">
        <v>227</v>
      </c>
      <c r="C3320" s="58">
        <v>100</v>
      </c>
    </row>
    <row r="3321" spans="1:3" x14ac:dyDescent="0.15">
      <c r="A3321" s="48">
        <v>41778</v>
      </c>
      <c r="B3321" s="57" t="s">
        <v>228</v>
      </c>
      <c r="C3321" s="58">
        <v>100</v>
      </c>
    </row>
    <row r="3322" spans="1:3" x14ac:dyDescent="0.15">
      <c r="A3322" s="48">
        <v>41778</v>
      </c>
      <c r="B3322" s="57" t="s">
        <v>229</v>
      </c>
      <c r="C3322" s="58">
        <v>100</v>
      </c>
    </row>
    <row r="3323" spans="1:3" x14ac:dyDescent="0.15">
      <c r="A3323" s="48">
        <v>41778</v>
      </c>
      <c r="B3323" s="57" t="s">
        <v>230</v>
      </c>
      <c r="C3323" s="58">
        <v>100</v>
      </c>
    </row>
    <row r="3324" spans="1:3" x14ac:dyDescent="0.15">
      <c r="A3324" s="48">
        <v>41778</v>
      </c>
      <c r="B3324" s="57" t="s">
        <v>231</v>
      </c>
      <c r="C3324" s="58">
        <v>100</v>
      </c>
    </row>
    <row r="3325" spans="1:3" x14ac:dyDescent="0.15">
      <c r="A3325" s="48">
        <v>41778</v>
      </c>
      <c r="B3325" s="57" t="s">
        <v>232</v>
      </c>
      <c r="C3325" s="58">
        <v>100</v>
      </c>
    </row>
    <row r="3326" spans="1:3" x14ac:dyDescent="0.15">
      <c r="A3326" s="48">
        <v>41778</v>
      </c>
      <c r="B3326" s="57" t="s">
        <v>233</v>
      </c>
      <c r="C3326" s="58">
        <v>100</v>
      </c>
    </row>
    <row r="3327" spans="1:3" x14ac:dyDescent="0.15">
      <c r="A3327" s="48">
        <v>41778</v>
      </c>
      <c r="B3327" s="57" t="s">
        <v>234</v>
      </c>
      <c r="C3327" s="58">
        <v>100</v>
      </c>
    </row>
    <row r="3328" spans="1:3" x14ac:dyDescent="0.15">
      <c r="A3328" s="48">
        <v>41778</v>
      </c>
      <c r="B3328" s="57" t="s">
        <v>235</v>
      </c>
      <c r="C3328" s="58">
        <v>100</v>
      </c>
    </row>
    <row r="3329" spans="1:3" x14ac:dyDescent="0.15">
      <c r="A3329" s="48">
        <v>41778</v>
      </c>
      <c r="B3329" s="57" t="s">
        <v>236</v>
      </c>
      <c r="C3329" s="58">
        <v>100</v>
      </c>
    </row>
    <row r="3330" spans="1:3" x14ac:dyDescent="0.15">
      <c r="A3330" s="48">
        <v>41778</v>
      </c>
      <c r="B3330" s="57" t="s">
        <v>237</v>
      </c>
      <c r="C3330" s="58">
        <v>100</v>
      </c>
    </row>
    <row r="3331" spans="1:3" x14ac:dyDescent="0.15">
      <c r="A3331" s="48">
        <v>41778</v>
      </c>
      <c r="B3331" s="57" t="s">
        <v>238</v>
      </c>
      <c r="C3331" s="58">
        <v>100</v>
      </c>
    </row>
    <row r="3332" spans="1:3" x14ac:dyDescent="0.15">
      <c r="A3332" s="48">
        <v>41778</v>
      </c>
      <c r="B3332" s="57" t="s">
        <v>239</v>
      </c>
      <c r="C3332" s="58">
        <v>100</v>
      </c>
    </row>
    <row r="3333" spans="1:3" x14ac:dyDescent="0.15">
      <c r="A3333" s="48">
        <v>41778</v>
      </c>
      <c r="B3333" s="57" t="s">
        <v>240</v>
      </c>
      <c r="C3333" s="58">
        <v>100</v>
      </c>
    </row>
    <row r="3334" spans="1:3" x14ac:dyDescent="0.15">
      <c r="A3334" s="48">
        <v>41778</v>
      </c>
      <c r="B3334" s="57" t="s">
        <v>241</v>
      </c>
      <c r="C3334" s="58">
        <v>100</v>
      </c>
    </row>
    <row r="3335" spans="1:3" x14ac:dyDescent="0.15">
      <c r="A3335" s="48">
        <v>41778</v>
      </c>
      <c r="B3335" s="57" t="s">
        <v>242</v>
      </c>
      <c r="C3335" s="58">
        <v>100</v>
      </c>
    </row>
    <row r="3336" spans="1:3" x14ac:dyDescent="0.15">
      <c r="A3336" s="48">
        <v>41778</v>
      </c>
      <c r="B3336" s="57" t="s">
        <v>243</v>
      </c>
      <c r="C3336" s="58">
        <v>100</v>
      </c>
    </row>
    <row r="3337" spans="1:3" x14ac:dyDescent="0.15">
      <c r="A3337" s="48">
        <v>41778</v>
      </c>
      <c r="B3337" s="57" t="s">
        <v>244</v>
      </c>
      <c r="C3337" s="58">
        <v>100</v>
      </c>
    </row>
    <row r="3338" spans="1:3" x14ac:dyDescent="0.15">
      <c r="A3338" s="48">
        <v>41778</v>
      </c>
      <c r="B3338" s="57" t="s">
        <v>245</v>
      </c>
      <c r="C3338" s="58">
        <v>100</v>
      </c>
    </row>
    <row r="3339" spans="1:3" x14ac:dyDescent="0.15">
      <c r="A3339" s="48">
        <v>41778</v>
      </c>
      <c r="B3339" s="57" t="s">
        <v>246</v>
      </c>
      <c r="C3339" s="58">
        <v>100</v>
      </c>
    </row>
    <row r="3340" spans="1:3" x14ac:dyDescent="0.15">
      <c r="A3340" s="48">
        <v>41778</v>
      </c>
      <c r="B3340" s="57" t="s">
        <v>247</v>
      </c>
      <c r="C3340" s="58">
        <v>100</v>
      </c>
    </row>
    <row r="3341" spans="1:3" x14ac:dyDescent="0.15">
      <c r="A3341" s="48">
        <v>41778</v>
      </c>
      <c r="B3341" s="57" t="s">
        <v>248</v>
      </c>
      <c r="C3341" s="58">
        <v>100</v>
      </c>
    </row>
    <row r="3342" spans="1:3" x14ac:dyDescent="0.15">
      <c r="A3342" s="48">
        <v>41779</v>
      </c>
      <c r="B3342" s="57" t="s">
        <v>225</v>
      </c>
      <c r="C3342" s="58">
        <v>100</v>
      </c>
    </row>
    <row r="3343" spans="1:3" x14ac:dyDescent="0.15">
      <c r="A3343" s="48">
        <v>41779</v>
      </c>
      <c r="B3343" s="57" t="s">
        <v>226</v>
      </c>
      <c r="C3343" s="58">
        <v>100</v>
      </c>
    </row>
    <row r="3344" spans="1:3" x14ac:dyDescent="0.15">
      <c r="A3344" s="48">
        <v>41779</v>
      </c>
      <c r="B3344" s="57" t="s">
        <v>227</v>
      </c>
      <c r="C3344" s="58">
        <v>100</v>
      </c>
    </row>
    <row r="3345" spans="1:3" x14ac:dyDescent="0.15">
      <c r="A3345" s="48">
        <v>41779</v>
      </c>
      <c r="B3345" s="57" t="s">
        <v>228</v>
      </c>
      <c r="C3345" s="58">
        <v>100</v>
      </c>
    </row>
    <row r="3346" spans="1:3" x14ac:dyDescent="0.15">
      <c r="A3346" s="48">
        <v>41779</v>
      </c>
      <c r="B3346" s="57" t="s">
        <v>229</v>
      </c>
      <c r="C3346" s="58">
        <v>100</v>
      </c>
    </row>
    <row r="3347" spans="1:3" x14ac:dyDescent="0.15">
      <c r="A3347" s="48">
        <v>41779</v>
      </c>
      <c r="B3347" s="57" t="s">
        <v>230</v>
      </c>
      <c r="C3347" s="58">
        <v>100</v>
      </c>
    </row>
    <row r="3348" spans="1:3" x14ac:dyDescent="0.15">
      <c r="A3348" s="48">
        <v>41779</v>
      </c>
      <c r="B3348" s="57" t="s">
        <v>231</v>
      </c>
      <c r="C3348" s="58">
        <v>100</v>
      </c>
    </row>
    <row r="3349" spans="1:3" x14ac:dyDescent="0.15">
      <c r="A3349" s="48">
        <v>41779</v>
      </c>
      <c r="B3349" s="57" t="s">
        <v>232</v>
      </c>
      <c r="C3349" s="58">
        <v>100</v>
      </c>
    </row>
    <row r="3350" spans="1:3" x14ac:dyDescent="0.15">
      <c r="A3350" s="48">
        <v>41779</v>
      </c>
      <c r="B3350" s="57" t="s">
        <v>233</v>
      </c>
      <c r="C3350" s="58">
        <v>100</v>
      </c>
    </row>
    <row r="3351" spans="1:3" x14ac:dyDescent="0.15">
      <c r="A3351" s="48">
        <v>41779</v>
      </c>
      <c r="B3351" s="57" t="s">
        <v>234</v>
      </c>
      <c r="C3351" s="58">
        <v>100</v>
      </c>
    </row>
    <row r="3352" spans="1:3" x14ac:dyDescent="0.15">
      <c r="A3352" s="48">
        <v>41779</v>
      </c>
      <c r="B3352" s="57" t="s">
        <v>235</v>
      </c>
      <c r="C3352" s="58">
        <v>100</v>
      </c>
    </row>
    <row r="3353" spans="1:3" x14ac:dyDescent="0.15">
      <c r="A3353" s="48">
        <v>41779</v>
      </c>
      <c r="B3353" s="57" t="s">
        <v>236</v>
      </c>
      <c r="C3353" s="58">
        <v>100</v>
      </c>
    </row>
    <row r="3354" spans="1:3" x14ac:dyDescent="0.15">
      <c r="A3354" s="48">
        <v>41779</v>
      </c>
      <c r="B3354" s="57" t="s">
        <v>237</v>
      </c>
      <c r="C3354" s="58">
        <v>100</v>
      </c>
    </row>
    <row r="3355" spans="1:3" x14ac:dyDescent="0.15">
      <c r="A3355" s="48">
        <v>41779</v>
      </c>
      <c r="B3355" s="57" t="s">
        <v>238</v>
      </c>
      <c r="C3355" s="58">
        <v>100</v>
      </c>
    </row>
    <row r="3356" spans="1:3" x14ac:dyDescent="0.15">
      <c r="A3356" s="48">
        <v>41779</v>
      </c>
      <c r="B3356" s="57" t="s">
        <v>239</v>
      </c>
      <c r="C3356" s="58">
        <v>100</v>
      </c>
    </row>
    <row r="3357" spans="1:3" x14ac:dyDescent="0.15">
      <c r="A3357" s="48">
        <v>41779</v>
      </c>
      <c r="B3357" s="57" t="s">
        <v>240</v>
      </c>
      <c r="C3357" s="58">
        <v>100</v>
      </c>
    </row>
    <row r="3358" spans="1:3" x14ac:dyDescent="0.15">
      <c r="A3358" s="48">
        <v>41779</v>
      </c>
      <c r="B3358" s="57" t="s">
        <v>241</v>
      </c>
      <c r="C3358" s="58">
        <v>100</v>
      </c>
    </row>
    <row r="3359" spans="1:3" x14ac:dyDescent="0.15">
      <c r="A3359" s="48">
        <v>41779</v>
      </c>
      <c r="B3359" s="57" t="s">
        <v>242</v>
      </c>
      <c r="C3359" s="58">
        <v>100</v>
      </c>
    </row>
    <row r="3360" spans="1:3" x14ac:dyDescent="0.15">
      <c r="A3360" s="48">
        <v>41779</v>
      </c>
      <c r="B3360" s="57" t="s">
        <v>243</v>
      </c>
      <c r="C3360" s="58">
        <v>100</v>
      </c>
    </row>
    <row r="3361" spans="1:3" x14ac:dyDescent="0.15">
      <c r="A3361" s="48">
        <v>41779</v>
      </c>
      <c r="B3361" s="57" t="s">
        <v>244</v>
      </c>
      <c r="C3361" s="58">
        <v>100</v>
      </c>
    </row>
    <row r="3362" spans="1:3" x14ac:dyDescent="0.15">
      <c r="A3362" s="48">
        <v>41779</v>
      </c>
      <c r="B3362" s="57" t="s">
        <v>245</v>
      </c>
      <c r="C3362" s="58">
        <v>100</v>
      </c>
    </row>
    <row r="3363" spans="1:3" x14ac:dyDescent="0.15">
      <c r="A3363" s="48">
        <v>41779</v>
      </c>
      <c r="B3363" s="57" t="s">
        <v>246</v>
      </c>
      <c r="C3363" s="58">
        <v>100</v>
      </c>
    </row>
    <row r="3364" spans="1:3" x14ac:dyDescent="0.15">
      <c r="A3364" s="48">
        <v>41779</v>
      </c>
      <c r="B3364" s="57" t="s">
        <v>247</v>
      </c>
      <c r="C3364" s="58">
        <v>100</v>
      </c>
    </row>
    <row r="3365" spans="1:3" x14ac:dyDescent="0.15">
      <c r="A3365" s="48">
        <v>41779</v>
      </c>
      <c r="B3365" s="57" t="s">
        <v>248</v>
      </c>
      <c r="C3365" s="58">
        <v>100</v>
      </c>
    </row>
    <row r="3366" spans="1:3" x14ac:dyDescent="0.15">
      <c r="A3366" s="48">
        <v>41780</v>
      </c>
      <c r="B3366" s="57" t="s">
        <v>225</v>
      </c>
      <c r="C3366" s="58">
        <v>100</v>
      </c>
    </row>
    <row r="3367" spans="1:3" x14ac:dyDescent="0.15">
      <c r="A3367" s="48">
        <v>41780</v>
      </c>
      <c r="B3367" s="57" t="s">
        <v>226</v>
      </c>
      <c r="C3367" s="58">
        <v>100</v>
      </c>
    </row>
    <row r="3368" spans="1:3" x14ac:dyDescent="0.15">
      <c r="A3368" s="48">
        <v>41780</v>
      </c>
      <c r="B3368" s="57" t="s">
        <v>227</v>
      </c>
      <c r="C3368" s="58">
        <v>100</v>
      </c>
    </row>
    <row r="3369" spans="1:3" x14ac:dyDescent="0.15">
      <c r="A3369" s="48">
        <v>41780</v>
      </c>
      <c r="B3369" s="57" t="s">
        <v>228</v>
      </c>
      <c r="C3369" s="58">
        <v>100</v>
      </c>
    </row>
    <row r="3370" spans="1:3" x14ac:dyDescent="0.15">
      <c r="A3370" s="48">
        <v>41780</v>
      </c>
      <c r="B3370" s="57" t="s">
        <v>229</v>
      </c>
      <c r="C3370" s="58">
        <v>100</v>
      </c>
    </row>
    <row r="3371" spans="1:3" x14ac:dyDescent="0.15">
      <c r="A3371" s="48">
        <v>41780</v>
      </c>
      <c r="B3371" s="57" t="s">
        <v>230</v>
      </c>
      <c r="C3371" s="58">
        <v>100</v>
      </c>
    </row>
    <row r="3372" spans="1:3" x14ac:dyDescent="0.15">
      <c r="A3372" s="48">
        <v>41780</v>
      </c>
      <c r="B3372" s="57" t="s">
        <v>231</v>
      </c>
      <c r="C3372" s="58">
        <v>100</v>
      </c>
    </row>
    <row r="3373" spans="1:3" x14ac:dyDescent="0.15">
      <c r="A3373" s="48">
        <v>41780</v>
      </c>
      <c r="B3373" s="57" t="s">
        <v>232</v>
      </c>
      <c r="C3373" s="58">
        <v>100</v>
      </c>
    </row>
    <row r="3374" spans="1:3" x14ac:dyDescent="0.15">
      <c r="A3374" s="48">
        <v>41780</v>
      </c>
      <c r="B3374" s="57" t="s">
        <v>233</v>
      </c>
      <c r="C3374" s="58">
        <v>100</v>
      </c>
    </row>
    <row r="3375" spans="1:3" x14ac:dyDescent="0.15">
      <c r="A3375" s="48">
        <v>41780</v>
      </c>
      <c r="B3375" s="57" t="s">
        <v>234</v>
      </c>
      <c r="C3375" s="58">
        <v>100</v>
      </c>
    </row>
    <row r="3376" spans="1:3" x14ac:dyDescent="0.15">
      <c r="A3376" s="48">
        <v>41780</v>
      </c>
      <c r="B3376" s="57" t="s">
        <v>235</v>
      </c>
      <c r="C3376" s="58">
        <v>100</v>
      </c>
    </row>
    <row r="3377" spans="1:3" x14ac:dyDescent="0.15">
      <c r="A3377" s="48">
        <v>41780</v>
      </c>
      <c r="B3377" s="57" t="s">
        <v>236</v>
      </c>
      <c r="C3377" s="58">
        <v>100</v>
      </c>
    </row>
    <row r="3378" spans="1:3" x14ac:dyDescent="0.15">
      <c r="A3378" s="48">
        <v>41780</v>
      </c>
      <c r="B3378" s="57" t="s">
        <v>237</v>
      </c>
      <c r="C3378" s="58">
        <v>100</v>
      </c>
    </row>
    <row r="3379" spans="1:3" x14ac:dyDescent="0.15">
      <c r="A3379" s="48">
        <v>41780</v>
      </c>
      <c r="B3379" s="57" t="s">
        <v>238</v>
      </c>
      <c r="C3379" s="58">
        <v>100</v>
      </c>
    </row>
    <row r="3380" spans="1:3" x14ac:dyDescent="0.15">
      <c r="A3380" s="48">
        <v>41780</v>
      </c>
      <c r="B3380" s="57" t="s">
        <v>239</v>
      </c>
      <c r="C3380" s="58">
        <v>100</v>
      </c>
    </row>
    <row r="3381" spans="1:3" x14ac:dyDescent="0.15">
      <c r="A3381" s="48">
        <v>41780</v>
      </c>
      <c r="B3381" s="57" t="s">
        <v>240</v>
      </c>
      <c r="C3381" s="58">
        <v>100</v>
      </c>
    </row>
    <row r="3382" spans="1:3" x14ac:dyDescent="0.15">
      <c r="A3382" s="48">
        <v>41780</v>
      </c>
      <c r="B3382" s="57" t="s">
        <v>241</v>
      </c>
      <c r="C3382" s="58">
        <v>100</v>
      </c>
    </row>
    <row r="3383" spans="1:3" x14ac:dyDescent="0.15">
      <c r="A3383" s="48">
        <v>41780</v>
      </c>
      <c r="B3383" s="57" t="s">
        <v>242</v>
      </c>
      <c r="C3383" s="58">
        <v>100</v>
      </c>
    </row>
    <row r="3384" spans="1:3" x14ac:dyDescent="0.15">
      <c r="A3384" s="48">
        <v>41780</v>
      </c>
      <c r="B3384" s="57" t="s">
        <v>243</v>
      </c>
      <c r="C3384" s="58">
        <v>100</v>
      </c>
    </row>
    <row r="3385" spans="1:3" x14ac:dyDescent="0.15">
      <c r="A3385" s="48">
        <v>41780</v>
      </c>
      <c r="B3385" s="57" t="s">
        <v>244</v>
      </c>
      <c r="C3385" s="58">
        <v>100</v>
      </c>
    </row>
    <row r="3386" spans="1:3" x14ac:dyDescent="0.15">
      <c r="A3386" s="48">
        <v>41780</v>
      </c>
      <c r="B3386" s="57" t="s">
        <v>245</v>
      </c>
      <c r="C3386" s="58">
        <v>100</v>
      </c>
    </row>
    <row r="3387" spans="1:3" x14ac:dyDescent="0.15">
      <c r="A3387" s="48">
        <v>41780</v>
      </c>
      <c r="B3387" s="57" t="s">
        <v>246</v>
      </c>
      <c r="C3387" s="58">
        <v>100</v>
      </c>
    </row>
    <row r="3388" spans="1:3" x14ac:dyDescent="0.15">
      <c r="A3388" s="48">
        <v>41780</v>
      </c>
      <c r="B3388" s="57" t="s">
        <v>247</v>
      </c>
      <c r="C3388" s="58">
        <v>100</v>
      </c>
    </row>
    <row r="3389" spans="1:3" x14ac:dyDescent="0.15">
      <c r="A3389" s="48">
        <v>41780</v>
      </c>
      <c r="B3389" s="57" t="s">
        <v>248</v>
      </c>
      <c r="C3389" s="58">
        <v>100</v>
      </c>
    </row>
    <row r="3390" spans="1:3" x14ac:dyDescent="0.15">
      <c r="A3390" s="48">
        <v>41781</v>
      </c>
      <c r="B3390" s="57" t="s">
        <v>225</v>
      </c>
      <c r="C3390" s="58">
        <v>100</v>
      </c>
    </row>
    <row r="3391" spans="1:3" x14ac:dyDescent="0.15">
      <c r="A3391" s="48">
        <v>41781</v>
      </c>
      <c r="B3391" s="57" t="s">
        <v>226</v>
      </c>
      <c r="C3391" s="58">
        <v>100</v>
      </c>
    </row>
    <row r="3392" spans="1:3" x14ac:dyDescent="0.15">
      <c r="A3392" s="48">
        <v>41781</v>
      </c>
      <c r="B3392" s="57" t="s">
        <v>227</v>
      </c>
      <c r="C3392" s="58">
        <v>100</v>
      </c>
    </row>
    <row r="3393" spans="1:3" x14ac:dyDescent="0.15">
      <c r="A3393" s="48">
        <v>41781</v>
      </c>
      <c r="B3393" s="57" t="s">
        <v>228</v>
      </c>
      <c r="C3393" s="58">
        <v>100</v>
      </c>
    </row>
    <row r="3394" spans="1:3" x14ac:dyDescent="0.15">
      <c r="A3394" s="48">
        <v>41781</v>
      </c>
      <c r="B3394" s="57" t="s">
        <v>229</v>
      </c>
      <c r="C3394" s="58">
        <v>100</v>
      </c>
    </row>
    <row r="3395" spans="1:3" x14ac:dyDescent="0.15">
      <c r="A3395" s="48">
        <v>41781</v>
      </c>
      <c r="B3395" s="57" t="s">
        <v>230</v>
      </c>
      <c r="C3395" s="58">
        <v>100</v>
      </c>
    </row>
    <row r="3396" spans="1:3" x14ac:dyDescent="0.15">
      <c r="A3396" s="48">
        <v>41781</v>
      </c>
      <c r="B3396" s="57" t="s">
        <v>231</v>
      </c>
      <c r="C3396" s="58">
        <v>100</v>
      </c>
    </row>
    <row r="3397" spans="1:3" x14ac:dyDescent="0.15">
      <c r="A3397" s="48">
        <v>41781</v>
      </c>
      <c r="B3397" s="57" t="s">
        <v>232</v>
      </c>
      <c r="C3397" s="58">
        <v>100</v>
      </c>
    </row>
    <row r="3398" spans="1:3" x14ac:dyDescent="0.15">
      <c r="A3398" s="48">
        <v>41781</v>
      </c>
      <c r="B3398" s="57" t="s">
        <v>233</v>
      </c>
      <c r="C3398" s="58">
        <v>100</v>
      </c>
    </row>
    <row r="3399" spans="1:3" x14ac:dyDescent="0.15">
      <c r="A3399" s="48">
        <v>41781</v>
      </c>
      <c r="B3399" s="57" t="s">
        <v>234</v>
      </c>
      <c r="C3399" s="58">
        <v>100</v>
      </c>
    </row>
    <row r="3400" spans="1:3" x14ac:dyDescent="0.15">
      <c r="A3400" s="48">
        <v>41781</v>
      </c>
      <c r="B3400" s="57" t="s">
        <v>235</v>
      </c>
      <c r="C3400" s="58">
        <v>100</v>
      </c>
    </row>
    <row r="3401" spans="1:3" x14ac:dyDescent="0.15">
      <c r="A3401" s="48">
        <v>41781</v>
      </c>
      <c r="B3401" s="57" t="s">
        <v>236</v>
      </c>
      <c r="C3401" s="58">
        <v>100</v>
      </c>
    </row>
    <row r="3402" spans="1:3" x14ac:dyDescent="0.15">
      <c r="A3402" s="48">
        <v>41781</v>
      </c>
      <c r="B3402" s="57" t="s">
        <v>237</v>
      </c>
      <c r="C3402" s="58">
        <v>100</v>
      </c>
    </row>
    <row r="3403" spans="1:3" x14ac:dyDescent="0.15">
      <c r="A3403" s="48">
        <v>41781</v>
      </c>
      <c r="B3403" s="57" t="s">
        <v>238</v>
      </c>
      <c r="C3403" s="58">
        <v>100</v>
      </c>
    </row>
    <row r="3404" spans="1:3" x14ac:dyDescent="0.15">
      <c r="A3404" s="48">
        <v>41781</v>
      </c>
      <c r="B3404" s="57" t="s">
        <v>239</v>
      </c>
      <c r="C3404" s="58">
        <v>100</v>
      </c>
    </row>
    <row r="3405" spans="1:3" x14ac:dyDescent="0.15">
      <c r="A3405" s="48">
        <v>41781</v>
      </c>
      <c r="B3405" s="57" t="s">
        <v>240</v>
      </c>
      <c r="C3405" s="58">
        <v>100</v>
      </c>
    </row>
    <row r="3406" spans="1:3" x14ac:dyDescent="0.15">
      <c r="A3406" s="48">
        <v>41781</v>
      </c>
      <c r="B3406" s="57" t="s">
        <v>241</v>
      </c>
      <c r="C3406" s="58">
        <v>100</v>
      </c>
    </row>
    <row r="3407" spans="1:3" x14ac:dyDescent="0.15">
      <c r="A3407" s="48">
        <v>41781</v>
      </c>
      <c r="B3407" s="57" t="s">
        <v>242</v>
      </c>
      <c r="C3407" s="58">
        <v>100</v>
      </c>
    </row>
    <row r="3408" spans="1:3" x14ac:dyDescent="0.15">
      <c r="A3408" s="48">
        <v>41781</v>
      </c>
      <c r="B3408" s="57" t="s">
        <v>243</v>
      </c>
      <c r="C3408" s="58">
        <v>100</v>
      </c>
    </row>
    <row r="3409" spans="1:3" x14ac:dyDescent="0.15">
      <c r="A3409" s="48">
        <v>41781</v>
      </c>
      <c r="B3409" s="57" t="s">
        <v>244</v>
      </c>
      <c r="C3409" s="58">
        <v>100</v>
      </c>
    </row>
    <row r="3410" spans="1:3" x14ac:dyDescent="0.15">
      <c r="A3410" s="48">
        <v>41781</v>
      </c>
      <c r="B3410" s="57" t="s">
        <v>245</v>
      </c>
      <c r="C3410" s="58">
        <v>100</v>
      </c>
    </row>
    <row r="3411" spans="1:3" x14ac:dyDescent="0.15">
      <c r="A3411" s="48">
        <v>41781</v>
      </c>
      <c r="B3411" s="57" t="s">
        <v>246</v>
      </c>
      <c r="C3411" s="58">
        <v>100</v>
      </c>
    </row>
    <row r="3412" spans="1:3" x14ac:dyDescent="0.15">
      <c r="A3412" s="48">
        <v>41781</v>
      </c>
      <c r="B3412" s="57" t="s">
        <v>247</v>
      </c>
      <c r="C3412" s="58">
        <v>100</v>
      </c>
    </row>
    <row r="3413" spans="1:3" x14ac:dyDescent="0.15">
      <c r="A3413" s="48">
        <v>41781</v>
      </c>
      <c r="B3413" s="57" t="s">
        <v>248</v>
      </c>
      <c r="C3413" s="58">
        <v>100</v>
      </c>
    </row>
    <row r="3414" spans="1:3" x14ac:dyDescent="0.15">
      <c r="A3414" s="48">
        <v>41782</v>
      </c>
      <c r="B3414" s="57" t="s">
        <v>225</v>
      </c>
      <c r="C3414" s="58">
        <v>100</v>
      </c>
    </row>
    <row r="3415" spans="1:3" x14ac:dyDescent="0.15">
      <c r="A3415" s="48">
        <v>41782</v>
      </c>
      <c r="B3415" s="57" t="s">
        <v>226</v>
      </c>
      <c r="C3415" s="58">
        <v>100</v>
      </c>
    </row>
    <row r="3416" spans="1:3" x14ac:dyDescent="0.15">
      <c r="A3416" s="48">
        <v>41782</v>
      </c>
      <c r="B3416" s="57" t="s">
        <v>227</v>
      </c>
      <c r="C3416" s="58">
        <v>100</v>
      </c>
    </row>
    <row r="3417" spans="1:3" x14ac:dyDescent="0.15">
      <c r="A3417" s="48">
        <v>41782</v>
      </c>
      <c r="B3417" s="57" t="s">
        <v>228</v>
      </c>
      <c r="C3417" s="58">
        <v>100</v>
      </c>
    </row>
    <row r="3418" spans="1:3" x14ac:dyDescent="0.15">
      <c r="A3418" s="48">
        <v>41782</v>
      </c>
      <c r="B3418" s="57" t="s">
        <v>229</v>
      </c>
      <c r="C3418" s="58">
        <v>100</v>
      </c>
    </row>
    <row r="3419" spans="1:3" x14ac:dyDescent="0.15">
      <c r="A3419" s="48">
        <v>41782</v>
      </c>
      <c r="B3419" s="57" t="s">
        <v>230</v>
      </c>
      <c r="C3419" s="58">
        <v>100</v>
      </c>
    </row>
    <row r="3420" spans="1:3" x14ac:dyDescent="0.15">
      <c r="A3420" s="48">
        <v>41782</v>
      </c>
      <c r="B3420" s="57" t="s">
        <v>231</v>
      </c>
      <c r="C3420" s="58">
        <v>100</v>
      </c>
    </row>
    <row r="3421" spans="1:3" x14ac:dyDescent="0.15">
      <c r="A3421" s="48">
        <v>41782</v>
      </c>
      <c r="B3421" s="57" t="s">
        <v>232</v>
      </c>
      <c r="C3421" s="58">
        <v>100</v>
      </c>
    </row>
    <row r="3422" spans="1:3" x14ac:dyDescent="0.15">
      <c r="A3422" s="48">
        <v>41782</v>
      </c>
      <c r="B3422" s="57" t="s">
        <v>233</v>
      </c>
      <c r="C3422" s="58">
        <v>100</v>
      </c>
    </row>
    <row r="3423" spans="1:3" x14ac:dyDescent="0.15">
      <c r="A3423" s="48">
        <v>41782</v>
      </c>
      <c r="B3423" s="57" t="s">
        <v>234</v>
      </c>
      <c r="C3423" s="58">
        <v>100</v>
      </c>
    </row>
    <row r="3424" spans="1:3" x14ac:dyDescent="0.15">
      <c r="A3424" s="48">
        <v>41782</v>
      </c>
      <c r="B3424" s="57" t="s">
        <v>235</v>
      </c>
      <c r="C3424" s="58">
        <v>100</v>
      </c>
    </row>
    <row r="3425" spans="1:3" x14ac:dyDescent="0.15">
      <c r="A3425" s="48">
        <v>41782</v>
      </c>
      <c r="B3425" s="57" t="s">
        <v>236</v>
      </c>
      <c r="C3425" s="58">
        <v>100</v>
      </c>
    </row>
    <row r="3426" spans="1:3" x14ac:dyDescent="0.15">
      <c r="A3426" s="48">
        <v>41782</v>
      </c>
      <c r="B3426" s="57" t="s">
        <v>237</v>
      </c>
      <c r="C3426" s="58">
        <v>100</v>
      </c>
    </row>
    <row r="3427" spans="1:3" x14ac:dyDescent="0.15">
      <c r="A3427" s="48">
        <v>41782</v>
      </c>
      <c r="B3427" s="57" t="s">
        <v>238</v>
      </c>
      <c r="C3427" s="58">
        <v>100</v>
      </c>
    </row>
    <row r="3428" spans="1:3" x14ac:dyDescent="0.15">
      <c r="A3428" s="48">
        <v>41782</v>
      </c>
      <c r="B3428" s="57" t="s">
        <v>239</v>
      </c>
      <c r="C3428" s="58">
        <v>100</v>
      </c>
    </row>
    <row r="3429" spans="1:3" x14ac:dyDescent="0.15">
      <c r="A3429" s="48">
        <v>41782</v>
      </c>
      <c r="B3429" s="57" t="s">
        <v>240</v>
      </c>
      <c r="C3429" s="58">
        <v>100</v>
      </c>
    </row>
    <row r="3430" spans="1:3" x14ac:dyDescent="0.15">
      <c r="A3430" s="48">
        <v>41782</v>
      </c>
      <c r="B3430" s="57" t="s">
        <v>241</v>
      </c>
      <c r="C3430" s="58">
        <v>100</v>
      </c>
    </row>
    <row r="3431" spans="1:3" x14ac:dyDescent="0.15">
      <c r="A3431" s="48">
        <v>41782</v>
      </c>
      <c r="B3431" s="57" t="s">
        <v>242</v>
      </c>
      <c r="C3431" s="58">
        <v>100</v>
      </c>
    </row>
    <row r="3432" spans="1:3" x14ac:dyDescent="0.15">
      <c r="A3432" s="48">
        <v>41782</v>
      </c>
      <c r="B3432" s="57" t="s">
        <v>243</v>
      </c>
      <c r="C3432" s="58">
        <v>100</v>
      </c>
    </row>
    <row r="3433" spans="1:3" x14ac:dyDescent="0.15">
      <c r="A3433" s="48">
        <v>41782</v>
      </c>
      <c r="B3433" s="57" t="s">
        <v>244</v>
      </c>
      <c r="C3433" s="58">
        <v>100</v>
      </c>
    </row>
    <row r="3434" spans="1:3" x14ac:dyDescent="0.15">
      <c r="A3434" s="48">
        <v>41782</v>
      </c>
      <c r="B3434" s="57" t="s">
        <v>245</v>
      </c>
      <c r="C3434" s="58">
        <v>100</v>
      </c>
    </row>
    <row r="3435" spans="1:3" x14ac:dyDescent="0.15">
      <c r="A3435" s="48">
        <v>41782</v>
      </c>
      <c r="B3435" s="57" t="s">
        <v>246</v>
      </c>
      <c r="C3435" s="58">
        <v>100</v>
      </c>
    </row>
    <row r="3436" spans="1:3" x14ac:dyDescent="0.15">
      <c r="A3436" s="48">
        <v>41782</v>
      </c>
      <c r="B3436" s="57" t="s">
        <v>247</v>
      </c>
      <c r="C3436" s="58">
        <v>100</v>
      </c>
    </row>
    <row r="3437" spans="1:3" x14ac:dyDescent="0.15">
      <c r="A3437" s="48">
        <v>41782</v>
      </c>
      <c r="B3437" s="57" t="s">
        <v>248</v>
      </c>
      <c r="C3437" s="58">
        <v>100</v>
      </c>
    </row>
    <row r="3438" spans="1:3" x14ac:dyDescent="0.15">
      <c r="A3438" s="48">
        <v>41783</v>
      </c>
      <c r="B3438" s="57" t="s">
        <v>225</v>
      </c>
      <c r="C3438" s="58">
        <v>100</v>
      </c>
    </row>
    <row r="3439" spans="1:3" x14ac:dyDescent="0.15">
      <c r="A3439" s="48">
        <v>41783</v>
      </c>
      <c r="B3439" s="57" t="s">
        <v>226</v>
      </c>
      <c r="C3439" s="58">
        <v>100</v>
      </c>
    </row>
    <row r="3440" spans="1:3" x14ac:dyDescent="0.15">
      <c r="A3440" s="48">
        <v>41783</v>
      </c>
      <c r="B3440" s="57" t="s">
        <v>227</v>
      </c>
      <c r="C3440" s="58">
        <v>100</v>
      </c>
    </row>
    <row r="3441" spans="1:3" x14ac:dyDescent="0.15">
      <c r="A3441" s="48">
        <v>41783</v>
      </c>
      <c r="B3441" s="57" t="s">
        <v>228</v>
      </c>
      <c r="C3441" s="58">
        <v>100</v>
      </c>
    </row>
    <row r="3442" spans="1:3" x14ac:dyDescent="0.15">
      <c r="A3442" s="48">
        <v>41783</v>
      </c>
      <c r="B3442" s="57" t="s">
        <v>229</v>
      </c>
      <c r="C3442" s="58">
        <v>100</v>
      </c>
    </row>
    <row r="3443" spans="1:3" x14ac:dyDescent="0.15">
      <c r="A3443" s="48">
        <v>41783</v>
      </c>
      <c r="B3443" s="57" t="s">
        <v>230</v>
      </c>
      <c r="C3443" s="58">
        <v>100</v>
      </c>
    </row>
    <row r="3444" spans="1:3" x14ac:dyDescent="0.15">
      <c r="A3444" s="48">
        <v>41783</v>
      </c>
      <c r="B3444" s="57" t="s">
        <v>231</v>
      </c>
      <c r="C3444" s="58">
        <v>100</v>
      </c>
    </row>
    <row r="3445" spans="1:3" x14ac:dyDescent="0.15">
      <c r="A3445" s="48">
        <v>41783</v>
      </c>
      <c r="B3445" s="57" t="s">
        <v>232</v>
      </c>
      <c r="C3445" s="58">
        <v>100</v>
      </c>
    </row>
    <row r="3446" spans="1:3" x14ac:dyDescent="0.15">
      <c r="A3446" s="48">
        <v>41783</v>
      </c>
      <c r="B3446" s="57" t="s">
        <v>233</v>
      </c>
      <c r="C3446" s="58">
        <v>100</v>
      </c>
    </row>
    <row r="3447" spans="1:3" x14ac:dyDescent="0.15">
      <c r="A3447" s="48">
        <v>41783</v>
      </c>
      <c r="B3447" s="57" t="s">
        <v>234</v>
      </c>
      <c r="C3447" s="58">
        <v>100</v>
      </c>
    </row>
    <row r="3448" spans="1:3" x14ac:dyDescent="0.15">
      <c r="A3448" s="48">
        <v>41783</v>
      </c>
      <c r="B3448" s="57" t="s">
        <v>235</v>
      </c>
      <c r="C3448" s="58">
        <v>100</v>
      </c>
    </row>
    <row r="3449" spans="1:3" x14ac:dyDescent="0.15">
      <c r="A3449" s="48">
        <v>41783</v>
      </c>
      <c r="B3449" s="57" t="s">
        <v>236</v>
      </c>
      <c r="C3449" s="58">
        <v>100</v>
      </c>
    </row>
    <row r="3450" spans="1:3" x14ac:dyDescent="0.15">
      <c r="A3450" s="48">
        <v>41783</v>
      </c>
      <c r="B3450" s="57" t="s">
        <v>237</v>
      </c>
      <c r="C3450" s="58">
        <v>100</v>
      </c>
    </row>
    <row r="3451" spans="1:3" x14ac:dyDescent="0.15">
      <c r="A3451" s="48">
        <v>41783</v>
      </c>
      <c r="B3451" s="57" t="s">
        <v>238</v>
      </c>
      <c r="C3451" s="58">
        <v>100</v>
      </c>
    </row>
    <row r="3452" spans="1:3" x14ac:dyDescent="0.15">
      <c r="A3452" s="48">
        <v>41783</v>
      </c>
      <c r="B3452" s="57" t="s">
        <v>239</v>
      </c>
      <c r="C3452" s="58">
        <v>100</v>
      </c>
    </row>
    <row r="3453" spans="1:3" x14ac:dyDescent="0.15">
      <c r="A3453" s="48">
        <v>41783</v>
      </c>
      <c r="B3453" s="57" t="s">
        <v>240</v>
      </c>
      <c r="C3453" s="58">
        <v>100</v>
      </c>
    </row>
    <row r="3454" spans="1:3" x14ac:dyDescent="0.15">
      <c r="A3454" s="48">
        <v>41783</v>
      </c>
      <c r="B3454" s="57" t="s">
        <v>241</v>
      </c>
      <c r="C3454" s="58">
        <v>100</v>
      </c>
    </row>
    <row r="3455" spans="1:3" x14ac:dyDescent="0.15">
      <c r="A3455" s="48">
        <v>41783</v>
      </c>
      <c r="B3455" s="57" t="s">
        <v>242</v>
      </c>
      <c r="C3455" s="58">
        <v>100</v>
      </c>
    </row>
    <row r="3456" spans="1:3" x14ac:dyDescent="0.15">
      <c r="A3456" s="48">
        <v>41783</v>
      </c>
      <c r="B3456" s="57" t="s">
        <v>243</v>
      </c>
      <c r="C3456" s="58">
        <v>100</v>
      </c>
    </row>
    <row r="3457" spans="1:3" x14ac:dyDescent="0.15">
      <c r="A3457" s="48">
        <v>41783</v>
      </c>
      <c r="B3457" s="57" t="s">
        <v>244</v>
      </c>
      <c r="C3457" s="58">
        <v>100</v>
      </c>
    </row>
    <row r="3458" spans="1:3" x14ac:dyDescent="0.15">
      <c r="A3458" s="48">
        <v>41783</v>
      </c>
      <c r="B3458" s="57" t="s">
        <v>245</v>
      </c>
      <c r="C3458" s="58">
        <v>100</v>
      </c>
    </row>
    <row r="3459" spans="1:3" x14ac:dyDescent="0.15">
      <c r="A3459" s="48">
        <v>41783</v>
      </c>
      <c r="B3459" s="57" t="s">
        <v>246</v>
      </c>
      <c r="C3459" s="58">
        <v>100</v>
      </c>
    </row>
    <row r="3460" spans="1:3" x14ac:dyDescent="0.15">
      <c r="A3460" s="48">
        <v>41783</v>
      </c>
      <c r="B3460" s="57" t="s">
        <v>247</v>
      </c>
      <c r="C3460" s="58">
        <v>100</v>
      </c>
    </row>
    <row r="3461" spans="1:3" x14ac:dyDescent="0.15">
      <c r="A3461" s="48">
        <v>41783</v>
      </c>
      <c r="B3461" s="57" t="s">
        <v>248</v>
      </c>
      <c r="C3461" s="58">
        <v>100</v>
      </c>
    </row>
    <row r="3462" spans="1:3" x14ac:dyDescent="0.15">
      <c r="A3462" s="48">
        <v>41784</v>
      </c>
      <c r="B3462" s="57" t="s">
        <v>225</v>
      </c>
      <c r="C3462" s="58">
        <v>100</v>
      </c>
    </row>
    <row r="3463" spans="1:3" x14ac:dyDescent="0.15">
      <c r="A3463" s="48">
        <v>41784</v>
      </c>
      <c r="B3463" s="57" t="s">
        <v>226</v>
      </c>
      <c r="C3463" s="58">
        <v>100</v>
      </c>
    </row>
    <row r="3464" spans="1:3" x14ac:dyDescent="0.15">
      <c r="A3464" s="48">
        <v>41784</v>
      </c>
      <c r="B3464" s="57" t="s">
        <v>227</v>
      </c>
      <c r="C3464" s="58">
        <v>100</v>
      </c>
    </row>
    <row r="3465" spans="1:3" x14ac:dyDescent="0.15">
      <c r="A3465" s="48">
        <v>41784</v>
      </c>
      <c r="B3465" s="57" t="s">
        <v>228</v>
      </c>
      <c r="C3465" s="58">
        <v>100</v>
      </c>
    </row>
    <row r="3466" spans="1:3" x14ac:dyDescent="0.15">
      <c r="A3466" s="48">
        <v>41784</v>
      </c>
      <c r="B3466" s="57" t="s">
        <v>229</v>
      </c>
      <c r="C3466" s="58">
        <v>100</v>
      </c>
    </row>
    <row r="3467" spans="1:3" x14ac:dyDescent="0.15">
      <c r="A3467" s="48">
        <v>41784</v>
      </c>
      <c r="B3467" s="57" t="s">
        <v>230</v>
      </c>
      <c r="C3467" s="58">
        <v>100</v>
      </c>
    </row>
    <row r="3468" spans="1:3" x14ac:dyDescent="0.15">
      <c r="A3468" s="48">
        <v>41784</v>
      </c>
      <c r="B3468" s="57" t="s">
        <v>231</v>
      </c>
      <c r="C3468" s="58">
        <v>100</v>
      </c>
    </row>
    <row r="3469" spans="1:3" x14ac:dyDescent="0.15">
      <c r="A3469" s="48">
        <v>41784</v>
      </c>
      <c r="B3469" s="57" t="s">
        <v>232</v>
      </c>
      <c r="C3469" s="58">
        <v>100</v>
      </c>
    </row>
    <row r="3470" spans="1:3" x14ac:dyDescent="0.15">
      <c r="A3470" s="48">
        <v>41784</v>
      </c>
      <c r="B3470" s="57" t="s">
        <v>233</v>
      </c>
      <c r="C3470" s="58">
        <v>100</v>
      </c>
    </row>
    <row r="3471" spans="1:3" x14ac:dyDescent="0.15">
      <c r="A3471" s="48">
        <v>41784</v>
      </c>
      <c r="B3471" s="57" t="s">
        <v>234</v>
      </c>
      <c r="C3471" s="58">
        <v>100</v>
      </c>
    </row>
    <row r="3472" spans="1:3" x14ac:dyDescent="0.15">
      <c r="A3472" s="48">
        <v>41784</v>
      </c>
      <c r="B3472" s="57" t="s">
        <v>235</v>
      </c>
      <c r="C3472" s="58">
        <v>100</v>
      </c>
    </row>
    <row r="3473" spans="1:3" x14ac:dyDescent="0.15">
      <c r="A3473" s="48">
        <v>41784</v>
      </c>
      <c r="B3473" s="57" t="s">
        <v>236</v>
      </c>
      <c r="C3473" s="58">
        <v>100</v>
      </c>
    </row>
    <row r="3474" spans="1:3" x14ac:dyDescent="0.15">
      <c r="A3474" s="48">
        <v>41784</v>
      </c>
      <c r="B3474" s="57" t="s">
        <v>237</v>
      </c>
      <c r="C3474" s="58">
        <v>100</v>
      </c>
    </row>
    <row r="3475" spans="1:3" x14ac:dyDescent="0.15">
      <c r="A3475" s="48">
        <v>41784</v>
      </c>
      <c r="B3475" s="57" t="s">
        <v>238</v>
      </c>
      <c r="C3475" s="58">
        <v>100</v>
      </c>
    </row>
    <row r="3476" spans="1:3" x14ac:dyDescent="0.15">
      <c r="A3476" s="48">
        <v>41784</v>
      </c>
      <c r="B3476" s="57" t="s">
        <v>239</v>
      </c>
      <c r="C3476" s="58">
        <v>100</v>
      </c>
    </row>
    <row r="3477" spans="1:3" x14ac:dyDescent="0.15">
      <c r="A3477" s="48">
        <v>41784</v>
      </c>
      <c r="B3477" s="57" t="s">
        <v>240</v>
      </c>
      <c r="C3477" s="58">
        <v>100</v>
      </c>
    </row>
    <row r="3478" spans="1:3" x14ac:dyDescent="0.15">
      <c r="A3478" s="48">
        <v>41784</v>
      </c>
      <c r="B3478" s="57" t="s">
        <v>241</v>
      </c>
      <c r="C3478" s="58">
        <v>100</v>
      </c>
    </row>
    <row r="3479" spans="1:3" x14ac:dyDescent="0.15">
      <c r="A3479" s="48">
        <v>41784</v>
      </c>
      <c r="B3479" s="57" t="s">
        <v>242</v>
      </c>
      <c r="C3479" s="58">
        <v>100</v>
      </c>
    </row>
    <row r="3480" spans="1:3" x14ac:dyDescent="0.15">
      <c r="A3480" s="48">
        <v>41784</v>
      </c>
      <c r="B3480" s="57" t="s">
        <v>243</v>
      </c>
      <c r="C3480" s="58">
        <v>100</v>
      </c>
    </row>
    <row r="3481" spans="1:3" x14ac:dyDescent="0.15">
      <c r="A3481" s="48">
        <v>41784</v>
      </c>
      <c r="B3481" s="57" t="s">
        <v>244</v>
      </c>
      <c r="C3481" s="58">
        <v>100</v>
      </c>
    </row>
    <row r="3482" spans="1:3" x14ac:dyDescent="0.15">
      <c r="A3482" s="48">
        <v>41784</v>
      </c>
      <c r="B3482" s="57" t="s">
        <v>245</v>
      </c>
      <c r="C3482" s="58">
        <v>100</v>
      </c>
    </row>
    <row r="3483" spans="1:3" x14ac:dyDescent="0.15">
      <c r="A3483" s="48">
        <v>41784</v>
      </c>
      <c r="B3483" s="57" t="s">
        <v>246</v>
      </c>
      <c r="C3483" s="58">
        <v>100</v>
      </c>
    </row>
    <row r="3484" spans="1:3" x14ac:dyDescent="0.15">
      <c r="A3484" s="48">
        <v>41784</v>
      </c>
      <c r="B3484" s="57" t="s">
        <v>247</v>
      </c>
      <c r="C3484" s="58">
        <v>100</v>
      </c>
    </row>
    <row r="3485" spans="1:3" x14ac:dyDescent="0.15">
      <c r="A3485" s="48">
        <v>41784</v>
      </c>
      <c r="B3485" s="57" t="s">
        <v>248</v>
      </c>
      <c r="C3485" s="58">
        <v>100</v>
      </c>
    </row>
    <row r="3486" spans="1:3" x14ac:dyDescent="0.15">
      <c r="A3486" s="48">
        <v>41785</v>
      </c>
      <c r="B3486" s="57" t="s">
        <v>225</v>
      </c>
      <c r="C3486" s="58">
        <v>100</v>
      </c>
    </row>
    <row r="3487" spans="1:3" x14ac:dyDescent="0.15">
      <c r="A3487" s="48">
        <v>41785</v>
      </c>
      <c r="B3487" s="57" t="s">
        <v>226</v>
      </c>
      <c r="C3487" s="58">
        <v>100</v>
      </c>
    </row>
    <row r="3488" spans="1:3" x14ac:dyDescent="0.15">
      <c r="A3488" s="48">
        <v>41785</v>
      </c>
      <c r="B3488" s="57" t="s">
        <v>227</v>
      </c>
      <c r="C3488" s="58">
        <v>100</v>
      </c>
    </row>
    <row r="3489" spans="1:3" x14ac:dyDescent="0.15">
      <c r="A3489" s="48">
        <v>41785</v>
      </c>
      <c r="B3489" s="57" t="s">
        <v>228</v>
      </c>
      <c r="C3489" s="58">
        <v>100</v>
      </c>
    </row>
    <row r="3490" spans="1:3" x14ac:dyDescent="0.15">
      <c r="A3490" s="48">
        <v>41785</v>
      </c>
      <c r="B3490" s="57" t="s">
        <v>229</v>
      </c>
      <c r="C3490" s="58">
        <v>100</v>
      </c>
    </row>
    <row r="3491" spans="1:3" x14ac:dyDescent="0.15">
      <c r="A3491" s="48">
        <v>41785</v>
      </c>
      <c r="B3491" s="57" t="s">
        <v>230</v>
      </c>
      <c r="C3491" s="58">
        <v>100</v>
      </c>
    </row>
    <row r="3492" spans="1:3" x14ac:dyDescent="0.15">
      <c r="A3492" s="48">
        <v>41785</v>
      </c>
      <c r="B3492" s="57" t="s">
        <v>231</v>
      </c>
      <c r="C3492" s="58">
        <v>100</v>
      </c>
    </row>
    <row r="3493" spans="1:3" x14ac:dyDescent="0.15">
      <c r="A3493" s="48">
        <v>41785</v>
      </c>
      <c r="B3493" s="57" t="s">
        <v>232</v>
      </c>
      <c r="C3493" s="58">
        <v>100</v>
      </c>
    </row>
    <row r="3494" spans="1:3" x14ac:dyDescent="0.15">
      <c r="A3494" s="48">
        <v>41785</v>
      </c>
      <c r="B3494" s="57" t="s">
        <v>233</v>
      </c>
      <c r="C3494" s="58">
        <v>100</v>
      </c>
    </row>
    <row r="3495" spans="1:3" x14ac:dyDescent="0.15">
      <c r="A3495" s="48">
        <v>41785</v>
      </c>
      <c r="B3495" s="57" t="s">
        <v>234</v>
      </c>
      <c r="C3495" s="58">
        <v>100</v>
      </c>
    </row>
    <row r="3496" spans="1:3" x14ac:dyDescent="0.15">
      <c r="A3496" s="48">
        <v>41785</v>
      </c>
      <c r="B3496" s="57" t="s">
        <v>235</v>
      </c>
      <c r="C3496" s="58">
        <v>100</v>
      </c>
    </row>
    <row r="3497" spans="1:3" x14ac:dyDescent="0.15">
      <c r="A3497" s="48">
        <v>41785</v>
      </c>
      <c r="B3497" s="57" t="s">
        <v>236</v>
      </c>
      <c r="C3497" s="58">
        <v>100</v>
      </c>
    </row>
    <row r="3498" spans="1:3" x14ac:dyDescent="0.15">
      <c r="A3498" s="48">
        <v>41785</v>
      </c>
      <c r="B3498" s="57" t="s">
        <v>237</v>
      </c>
      <c r="C3498" s="58">
        <v>100</v>
      </c>
    </row>
    <row r="3499" spans="1:3" x14ac:dyDescent="0.15">
      <c r="A3499" s="48">
        <v>41785</v>
      </c>
      <c r="B3499" s="57" t="s">
        <v>238</v>
      </c>
      <c r="C3499" s="58">
        <v>100</v>
      </c>
    </row>
    <row r="3500" spans="1:3" x14ac:dyDescent="0.15">
      <c r="A3500" s="48">
        <v>41785</v>
      </c>
      <c r="B3500" s="57" t="s">
        <v>239</v>
      </c>
      <c r="C3500" s="58">
        <v>100</v>
      </c>
    </row>
    <row r="3501" spans="1:3" x14ac:dyDescent="0.15">
      <c r="A3501" s="48">
        <v>41785</v>
      </c>
      <c r="B3501" s="57" t="s">
        <v>240</v>
      </c>
      <c r="C3501" s="58">
        <v>100</v>
      </c>
    </row>
    <row r="3502" spans="1:3" x14ac:dyDescent="0.15">
      <c r="A3502" s="48">
        <v>41785</v>
      </c>
      <c r="B3502" s="57" t="s">
        <v>241</v>
      </c>
      <c r="C3502" s="58">
        <v>100</v>
      </c>
    </row>
    <row r="3503" spans="1:3" x14ac:dyDescent="0.15">
      <c r="A3503" s="48">
        <v>41785</v>
      </c>
      <c r="B3503" s="57" t="s">
        <v>242</v>
      </c>
      <c r="C3503" s="58">
        <v>100</v>
      </c>
    </row>
    <row r="3504" spans="1:3" x14ac:dyDescent="0.15">
      <c r="A3504" s="48">
        <v>41785</v>
      </c>
      <c r="B3504" s="57" t="s">
        <v>243</v>
      </c>
      <c r="C3504" s="58">
        <v>100</v>
      </c>
    </row>
    <row r="3505" spans="1:3" x14ac:dyDescent="0.15">
      <c r="A3505" s="48">
        <v>41785</v>
      </c>
      <c r="B3505" s="57" t="s">
        <v>244</v>
      </c>
      <c r="C3505" s="58">
        <v>100</v>
      </c>
    </row>
    <row r="3506" spans="1:3" x14ac:dyDescent="0.15">
      <c r="A3506" s="48">
        <v>41785</v>
      </c>
      <c r="B3506" s="57" t="s">
        <v>245</v>
      </c>
      <c r="C3506" s="58">
        <v>100</v>
      </c>
    </row>
    <row r="3507" spans="1:3" x14ac:dyDescent="0.15">
      <c r="A3507" s="48">
        <v>41785</v>
      </c>
      <c r="B3507" s="57" t="s">
        <v>246</v>
      </c>
      <c r="C3507" s="58">
        <v>100</v>
      </c>
    </row>
    <row r="3508" spans="1:3" x14ac:dyDescent="0.15">
      <c r="A3508" s="48">
        <v>41785</v>
      </c>
      <c r="B3508" s="57" t="s">
        <v>247</v>
      </c>
      <c r="C3508" s="58">
        <v>100</v>
      </c>
    </row>
    <row r="3509" spans="1:3" x14ac:dyDescent="0.15">
      <c r="A3509" s="48">
        <v>41785</v>
      </c>
      <c r="B3509" s="57" t="s">
        <v>248</v>
      </c>
      <c r="C3509" s="58">
        <v>100</v>
      </c>
    </row>
    <row r="3510" spans="1:3" x14ac:dyDescent="0.15">
      <c r="A3510" s="48">
        <v>41786</v>
      </c>
      <c r="B3510" s="57" t="s">
        <v>225</v>
      </c>
      <c r="C3510" s="58">
        <v>100</v>
      </c>
    </row>
    <row r="3511" spans="1:3" x14ac:dyDescent="0.15">
      <c r="A3511" s="48">
        <v>41786</v>
      </c>
      <c r="B3511" s="57" t="s">
        <v>226</v>
      </c>
      <c r="C3511" s="58">
        <v>100</v>
      </c>
    </row>
    <row r="3512" spans="1:3" x14ac:dyDescent="0.15">
      <c r="A3512" s="48">
        <v>41786</v>
      </c>
      <c r="B3512" s="57" t="s">
        <v>227</v>
      </c>
      <c r="C3512" s="58">
        <v>100</v>
      </c>
    </row>
    <row r="3513" spans="1:3" x14ac:dyDescent="0.15">
      <c r="A3513" s="48">
        <v>41786</v>
      </c>
      <c r="B3513" s="57" t="s">
        <v>228</v>
      </c>
      <c r="C3513" s="58">
        <v>100</v>
      </c>
    </row>
    <row r="3514" spans="1:3" x14ac:dyDescent="0.15">
      <c r="A3514" s="48">
        <v>41786</v>
      </c>
      <c r="B3514" s="57" t="s">
        <v>229</v>
      </c>
      <c r="C3514" s="58">
        <v>100</v>
      </c>
    </row>
    <row r="3515" spans="1:3" x14ac:dyDescent="0.15">
      <c r="A3515" s="48">
        <v>41786</v>
      </c>
      <c r="B3515" s="57" t="s">
        <v>230</v>
      </c>
      <c r="C3515" s="58">
        <v>100</v>
      </c>
    </row>
    <row r="3516" spans="1:3" x14ac:dyDescent="0.15">
      <c r="A3516" s="48">
        <v>41786</v>
      </c>
      <c r="B3516" s="57" t="s">
        <v>231</v>
      </c>
      <c r="C3516" s="58">
        <v>100</v>
      </c>
    </row>
    <row r="3517" spans="1:3" x14ac:dyDescent="0.15">
      <c r="A3517" s="48">
        <v>41786</v>
      </c>
      <c r="B3517" s="57" t="s">
        <v>232</v>
      </c>
      <c r="C3517" s="58">
        <v>100</v>
      </c>
    </row>
    <row r="3518" spans="1:3" x14ac:dyDescent="0.15">
      <c r="A3518" s="48">
        <v>41786</v>
      </c>
      <c r="B3518" s="57" t="s">
        <v>233</v>
      </c>
      <c r="C3518" s="58">
        <v>100</v>
      </c>
    </row>
    <row r="3519" spans="1:3" x14ac:dyDescent="0.15">
      <c r="A3519" s="48">
        <v>41786</v>
      </c>
      <c r="B3519" s="57" t="s">
        <v>234</v>
      </c>
      <c r="C3519" s="58">
        <v>100</v>
      </c>
    </row>
    <row r="3520" spans="1:3" x14ac:dyDescent="0.15">
      <c r="A3520" s="48">
        <v>41786</v>
      </c>
      <c r="B3520" s="57" t="s">
        <v>235</v>
      </c>
      <c r="C3520" s="58">
        <v>100</v>
      </c>
    </row>
    <row r="3521" spans="1:3" x14ac:dyDescent="0.15">
      <c r="A3521" s="48">
        <v>41786</v>
      </c>
      <c r="B3521" s="57" t="s">
        <v>236</v>
      </c>
      <c r="C3521" s="58">
        <v>100</v>
      </c>
    </row>
    <row r="3522" spans="1:3" x14ac:dyDescent="0.15">
      <c r="A3522" s="48">
        <v>41786</v>
      </c>
      <c r="B3522" s="57" t="s">
        <v>237</v>
      </c>
      <c r="C3522" s="58">
        <v>100</v>
      </c>
    </row>
    <row r="3523" spans="1:3" x14ac:dyDescent="0.15">
      <c r="A3523" s="48">
        <v>41786</v>
      </c>
      <c r="B3523" s="57" t="s">
        <v>238</v>
      </c>
      <c r="C3523" s="58">
        <v>100</v>
      </c>
    </row>
    <row r="3524" spans="1:3" x14ac:dyDescent="0.15">
      <c r="A3524" s="48">
        <v>41786</v>
      </c>
      <c r="B3524" s="57" t="s">
        <v>239</v>
      </c>
      <c r="C3524" s="58">
        <v>100</v>
      </c>
    </row>
    <row r="3525" spans="1:3" x14ac:dyDescent="0.15">
      <c r="A3525" s="48">
        <v>41786</v>
      </c>
      <c r="B3525" s="57" t="s">
        <v>240</v>
      </c>
      <c r="C3525" s="58">
        <v>100</v>
      </c>
    </row>
    <row r="3526" spans="1:3" x14ac:dyDescent="0.15">
      <c r="A3526" s="48">
        <v>41786</v>
      </c>
      <c r="B3526" s="57" t="s">
        <v>241</v>
      </c>
      <c r="C3526" s="58">
        <v>100</v>
      </c>
    </row>
    <row r="3527" spans="1:3" x14ac:dyDescent="0.15">
      <c r="A3527" s="48">
        <v>41786</v>
      </c>
      <c r="B3527" s="57" t="s">
        <v>242</v>
      </c>
      <c r="C3527" s="58">
        <v>100</v>
      </c>
    </row>
    <row r="3528" spans="1:3" x14ac:dyDescent="0.15">
      <c r="A3528" s="48">
        <v>41786</v>
      </c>
      <c r="B3528" s="57" t="s">
        <v>243</v>
      </c>
      <c r="C3528" s="58">
        <v>100</v>
      </c>
    </row>
    <row r="3529" spans="1:3" x14ac:dyDescent="0.15">
      <c r="A3529" s="48">
        <v>41786</v>
      </c>
      <c r="B3529" s="57" t="s">
        <v>244</v>
      </c>
      <c r="C3529" s="58">
        <v>100</v>
      </c>
    </row>
    <row r="3530" spans="1:3" x14ac:dyDescent="0.15">
      <c r="A3530" s="48">
        <v>41786</v>
      </c>
      <c r="B3530" s="57" t="s">
        <v>245</v>
      </c>
      <c r="C3530" s="58">
        <v>100</v>
      </c>
    </row>
    <row r="3531" spans="1:3" x14ac:dyDescent="0.15">
      <c r="A3531" s="48">
        <v>41786</v>
      </c>
      <c r="B3531" s="57" t="s">
        <v>246</v>
      </c>
      <c r="C3531" s="58">
        <v>100</v>
      </c>
    </row>
    <row r="3532" spans="1:3" x14ac:dyDescent="0.15">
      <c r="A3532" s="48">
        <v>41786</v>
      </c>
      <c r="B3532" s="57" t="s">
        <v>247</v>
      </c>
      <c r="C3532" s="58">
        <v>100</v>
      </c>
    </row>
    <row r="3533" spans="1:3" x14ac:dyDescent="0.15">
      <c r="A3533" s="48">
        <v>41786</v>
      </c>
      <c r="B3533" s="57" t="s">
        <v>248</v>
      </c>
      <c r="C3533" s="58">
        <v>100</v>
      </c>
    </row>
    <row r="3534" spans="1:3" x14ac:dyDescent="0.15">
      <c r="A3534" s="48">
        <v>41787</v>
      </c>
      <c r="B3534" s="57" t="s">
        <v>225</v>
      </c>
      <c r="C3534" s="58">
        <v>100</v>
      </c>
    </row>
    <row r="3535" spans="1:3" x14ac:dyDescent="0.15">
      <c r="A3535" s="48">
        <v>41787</v>
      </c>
      <c r="B3535" s="57" t="s">
        <v>226</v>
      </c>
      <c r="C3535" s="58">
        <v>100</v>
      </c>
    </row>
    <row r="3536" spans="1:3" x14ac:dyDescent="0.15">
      <c r="A3536" s="48">
        <v>41787</v>
      </c>
      <c r="B3536" s="57" t="s">
        <v>227</v>
      </c>
      <c r="C3536" s="58">
        <v>100</v>
      </c>
    </row>
    <row r="3537" spans="1:3" x14ac:dyDescent="0.15">
      <c r="A3537" s="48">
        <v>41787</v>
      </c>
      <c r="B3537" s="57" t="s">
        <v>228</v>
      </c>
      <c r="C3537" s="58">
        <v>100</v>
      </c>
    </row>
    <row r="3538" spans="1:3" x14ac:dyDescent="0.15">
      <c r="A3538" s="48">
        <v>41787</v>
      </c>
      <c r="B3538" s="57" t="s">
        <v>229</v>
      </c>
      <c r="C3538" s="58">
        <v>100</v>
      </c>
    </row>
    <row r="3539" spans="1:3" x14ac:dyDescent="0.15">
      <c r="A3539" s="48">
        <v>41787</v>
      </c>
      <c r="B3539" s="57" t="s">
        <v>230</v>
      </c>
      <c r="C3539" s="58">
        <v>100</v>
      </c>
    </row>
    <row r="3540" spans="1:3" x14ac:dyDescent="0.15">
      <c r="A3540" s="48">
        <v>41787</v>
      </c>
      <c r="B3540" s="57" t="s">
        <v>231</v>
      </c>
      <c r="C3540" s="58">
        <v>100</v>
      </c>
    </row>
    <row r="3541" spans="1:3" x14ac:dyDescent="0.15">
      <c r="A3541" s="48">
        <v>41787</v>
      </c>
      <c r="B3541" s="57" t="s">
        <v>232</v>
      </c>
      <c r="C3541" s="58">
        <v>100</v>
      </c>
    </row>
    <row r="3542" spans="1:3" x14ac:dyDescent="0.15">
      <c r="A3542" s="48">
        <v>41787</v>
      </c>
      <c r="B3542" s="57" t="s">
        <v>233</v>
      </c>
      <c r="C3542" s="58">
        <v>100</v>
      </c>
    </row>
    <row r="3543" spans="1:3" x14ac:dyDescent="0.15">
      <c r="A3543" s="48">
        <v>41787</v>
      </c>
      <c r="B3543" s="57" t="s">
        <v>234</v>
      </c>
      <c r="C3543" s="58">
        <v>100</v>
      </c>
    </row>
    <row r="3544" spans="1:3" x14ac:dyDescent="0.15">
      <c r="A3544" s="48">
        <v>41787</v>
      </c>
      <c r="B3544" s="57" t="s">
        <v>235</v>
      </c>
      <c r="C3544" s="58">
        <v>100</v>
      </c>
    </row>
    <row r="3545" spans="1:3" x14ac:dyDescent="0.15">
      <c r="A3545" s="48">
        <v>41787</v>
      </c>
      <c r="B3545" s="57" t="s">
        <v>236</v>
      </c>
      <c r="C3545" s="58">
        <v>100</v>
      </c>
    </row>
    <row r="3546" spans="1:3" x14ac:dyDescent="0.15">
      <c r="A3546" s="48">
        <v>41787</v>
      </c>
      <c r="B3546" s="57" t="s">
        <v>237</v>
      </c>
      <c r="C3546" s="58">
        <v>100</v>
      </c>
    </row>
    <row r="3547" spans="1:3" x14ac:dyDescent="0.15">
      <c r="A3547" s="48">
        <v>41787</v>
      </c>
      <c r="B3547" s="57" t="s">
        <v>238</v>
      </c>
      <c r="C3547" s="58">
        <v>100</v>
      </c>
    </row>
    <row r="3548" spans="1:3" x14ac:dyDescent="0.15">
      <c r="A3548" s="48">
        <v>41787</v>
      </c>
      <c r="B3548" s="57" t="s">
        <v>239</v>
      </c>
      <c r="C3548" s="58">
        <v>100</v>
      </c>
    </row>
    <row r="3549" spans="1:3" x14ac:dyDescent="0.15">
      <c r="A3549" s="48">
        <v>41787</v>
      </c>
      <c r="B3549" s="57" t="s">
        <v>240</v>
      </c>
      <c r="C3549" s="58">
        <v>100</v>
      </c>
    </row>
    <row r="3550" spans="1:3" x14ac:dyDescent="0.15">
      <c r="A3550" s="48">
        <v>41787</v>
      </c>
      <c r="B3550" s="57" t="s">
        <v>241</v>
      </c>
      <c r="C3550" s="58">
        <v>100</v>
      </c>
    </row>
    <row r="3551" spans="1:3" x14ac:dyDescent="0.15">
      <c r="A3551" s="48">
        <v>41787</v>
      </c>
      <c r="B3551" s="57" t="s">
        <v>242</v>
      </c>
      <c r="C3551" s="58">
        <v>100</v>
      </c>
    </row>
    <row r="3552" spans="1:3" x14ac:dyDescent="0.15">
      <c r="A3552" s="48">
        <v>41787</v>
      </c>
      <c r="B3552" s="57" t="s">
        <v>243</v>
      </c>
      <c r="C3552" s="58">
        <v>100</v>
      </c>
    </row>
    <row r="3553" spans="1:3" x14ac:dyDescent="0.15">
      <c r="A3553" s="48">
        <v>41787</v>
      </c>
      <c r="B3553" s="57" t="s">
        <v>244</v>
      </c>
      <c r="C3553" s="58">
        <v>100</v>
      </c>
    </row>
    <row r="3554" spans="1:3" x14ac:dyDescent="0.15">
      <c r="A3554" s="48">
        <v>41787</v>
      </c>
      <c r="B3554" s="57" t="s">
        <v>245</v>
      </c>
      <c r="C3554" s="58">
        <v>100</v>
      </c>
    </row>
    <row r="3555" spans="1:3" x14ac:dyDescent="0.15">
      <c r="A3555" s="48">
        <v>41787</v>
      </c>
      <c r="B3555" s="57" t="s">
        <v>246</v>
      </c>
      <c r="C3555" s="58">
        <v>100</v>
      </c>
    </row>
    <row r="3556" spans="1:3" x14ac:dyDescent="0.15">
      <c r="A3556" s="48">
        <v>41787</v>
      </c>
      <c r="B3556" s="57" t="s">
        <v>247</v>
      </c>
      <c r="C3556" s="58">
        <v>100</v>
      </c>
    </row>
    <row r="3557" spans="1:3" x14ac:dyDescent="0.15">
      <c r="A3557" s="48">
        <v>41787</v>
      </c>
      <c r="B3557" s="57" t="s">
        <v>248</v>
      </c>
      <c r="C3557" s="58">
        <v>100</v>
      </c>
    </row>
    <row r="3558" spans="1:3" x14ac:dyDescent="0.15">
      <c r="A3558" s="48">
        <v>41788</v>
      </c>
      <c r="B3558" s="57" t="s">
        <v>225</v>
      </c>
      <c r="C3558" s="58">
        <v>100</v>
      </c>
    </row>
    <row r="3559" spans="1:3" x14ac:dyDescent="0.15">
      <c r="A3559" s="48">
        <v>41788</v>
      </c>
      <c r="B3559" s="57" t="s">
        <v>226</v>
      </c>
      <c r="C3559" s="58">
        <v>100</v>
      </c>
    </row>
    <row r="3560" spans="1:3" x14ac:dyDescent="0.15">
      <c r="A3560" s="48">
        <v>41788</v>
      </c>
      <c r="B3560" s="57" t="s">
        <v>227</v>
      </c>
      <c r="C3560" s="58">
        <v>100</v>
      </c>
    </row>
    <row r="3561" spans="1:3" x14ac:dyDescent="0.15">
      <c r="A3561" s="48">
        <v>41788</v>
      </c>
      <c r="B3561" s="57" t="s">
        <v>228</v>
      </c>
      <c r="C3561" s="58">
        <v>100</v>
      </c>
    </row>
    <row r="3562" spans="1:3" x14ac:dyDescent="0.15">
      <c r="A3562" s="48">
        <v>41788</v>
      </c>
      <c r="B3562" s="57" t="s">
        <v>229</v>
      </c>
      <c r="C3562" s="58">
        <v>100</v>
      </c>
    </row>
    <row r="3563" spans="1:3" x14ac:dyDescent="0.15">
      <c r="A3563" s="48">
        <v>41788</v>
      </c>
      <c r="B3563" s="57" t="s">
        <v>230</v>
      </c>
      <c r="C3563" s="58">
        <v>100</v>
      </c>
    </row>
    <row r="3564" spans="1:3" x14ac:dyDescent="0.15">
      <c r="A3564" s="48">
        <v>41788</v>
      </c>
      <c r="B3564" s="57" t="s">
        <v>231</v>
      </c>
      <c r="C3564" s="58">
        <v>100</v>
      </c>
    </row>
    <row r="3565" spans="1:3" x14ac:dyDescent="0.15">
      <c r="A3565" s="48">
        <v>41788</v>
      </c>
      <c r="B3565" s="57" t="s">
        <v>232</v>
      </c>
      <c r="C3565" s="58">
        <v>100</v>
      </c>
    </row>
    <row r="3566" spans="1:3" x14ac:dyDescent="0.15">
      <c r="A3566" s="48">
        <v>41788</v>
      </c>
      <c r="B3566" s="57" t="s">
        <v>233</v>
      </c>
      <c r="C3566" s="58">
        <v>100</v>
      </c>
    </row>
    <row r="3567" spans="1:3" x14ac:dyDescent="0.15">
      <c r="A3567" s="48">
        <v>41788</v>
      </c>
      <c r="B3567" s="57" t="s">
        <v>234</v>
      </c>
      <c r="C3567" s="58">
        <v>100</v>
      </c>
    </row>
    <row r="3568" spans="1:3" x14ac:dyDescent="0.15">
      <c r="A3568" s="48">
        <v>41788</v>
      </c>
      <c r="B3568" s="57" t="s">
        <v>235</v>
      </c>
      <c r="C3568" s="58">
        <v>100</v>
      </c>
    </row>
    <row r="3569" spans="1:3" x14ac:dyDescent="0.15">
      <c r="A3569" s="48">
        <v>41788</v>
      </c>
      <c r="B3569" s="57" t="s">
        <v>236</v>
      </c>
      <c r="C3569" s="58">
        <v>100</v>
      </c>
    </row>
    <row r="3570" spans="1:3" x14ac:dyDescent="0.15">
      <c r="A3570" s="48">
        <v>41788</v>
      </c>
      <c r="B3570" s="57" t="s">
        <v>237</v>
      </c>
      <c r="C3570" s="58">
        <v>100</v>
      </c>
    </row>
    <row r="3571" spans="1:3" x14ac:dyDescent="0.15">
      <c r="A3571" s="48">
        <v>41788</v>
      </c>
      <c r="B3571" s="57" t="s">
        <v>238</v>
      </c>
      <c r="C3571" s="58">
        <v>100</v>
      </c>
    </row>
    <row r="3572" spans="1:3" x14ac:dyDescent="0.15">
      <c r="A3572" s="48">
        <v>41788</v>
      </c>
      <c r="B3572" s="57" t="s">
        <v>239</v>
      </c>
      <c r="C3572" s="58">
        <v>100</v>
      </c>
    </row>
    <row r="3573" spans="1:3" x14ac:dyDescent="0.15">
      <c r="A3573" s="48">
        <v>41788</v>
      </c>
      <c r="B3573" s="57" t="s">
        <v>240</v>
      </c>
      <c r="C3573" s="58">
        <v>100</v>
      </c>
    </row>
    <row r="3574" spans="1:3" x14ac:dyDescent="0.15">
      <c r="A3574" s="48">
        <v>41788</v>
      </c>
      <c r="B3574" s="57" t="s">
        <v>241</v>
      </c>
      <c r="C3574" s="58">
        <v>100</v>
      </c>
    </row>
    <row r="3575" spans="1:3" x14ac:dyDescent="0.15">
      <c r="A3575" s="48">
        <v>41788</v>
      </c>
      <c r="B3575" s="57" t="s">
        <v>242</v>
      </c>
      <c r="C3575" s="58">
        <v>100</v>
      </c>
    </row>
    <row r="3576" spans="1:3" x14ac:dyDescent="0.15">
      <c r="A3576" s="48">
        <v>41788</v>
      </c>
      <c r="B3576" s="57" t="s">
        <v>243</v>
      </c>
      <c r="C3576" s="58">
        <v>100</v>
      </c>
    </row>
    <row r="3577" spans="1:3" x14ac:dyDescent="0.15">
      <c r="A3577" s="48">
        <v>41788</v>
      </c>
      <c r="B3577" s="57" t="s">
        <v>244</v>
      </c>
      <c r="C3577" s="58">
        <v>100</v>
      </c>
    </row>
    <row r="3578" spans="1:3" x14ac:dyDescent="0.15">
      <c r="A3578" s="48">
        <v>41788</v>
      </c>
      <c r="B3578" s="57" t="s">
        <v>245</v>
      </c>
      <c r="C3578" s="58">
        <v>100</v>
      </c>
    </row>
    <row r="3579" spans="1:3" x14ac:dyDescent="0.15">
      <c r="A3579" s="48">
        <v>41788</v>
      </c>
      <c r="B3579" s="57" t="s">
        <v>246</v>
      </c>
      <c r="C3579" s="58">
        <v>100</v>
      </c>
    </row>
    <row r="3580" spans="1:3" x14ac:dyDescent="0.15">
      <c r="A3580" s="48">
        <v>41788</v>
      </c>
      <c r="B3580" s="57" t="s">
        <v>247</v>
      </c>
      <c r="C3580" s="58">
        <v>100</v>
      </c>
    </row>
    <row r="3581" spans="1:3" x14ac:dyDescent="0.15">
      <c r="A3581" s="48">
        <v>41788</v>
      </c>
      <c r="B3581" s="57" t="s">
        <v>248</v>
      </c>
      <c r="C3581" s="58">
        <v>100</v>
      </c>
    </row>
    <row r="3582" spans="1:3" x14ac:dyDescent="0.15">
      <c r="A3582" s="48">
        <v>41789</v>
      </c>
      <c r="B3582" s="57" t="s">
        <v>225</v>
      </c>
      <c r="C3582" s="58">
        <v>100</v>
      </c>
    </row>
    <row r="3583" spans="1:3" x14ac:dyDescent="0.15">
      <c r="A3583" s="48">
        <v>41789</v>
      </c>
      <c r="B3583" s="57" t="s">
        <v>226</v>
      </c>
      <c r="C3583" s="58">
        <v>100</v>
      </c>
    </row>
    <row r="3584" spans="1:3" x14ac:dyDescent="0.15">
      <c r="A3584" s="48">
        <v>41789</v>
      </c>
      <c r="B3584" s="57" t="s">
        <v>227</v>
      </c>
      <c r="C3584" s="58">
        <v>100</v>
      </c>
    </row>
    <row r="3585" spans="1:3" x14ac:dyDescent="0.15">
      <c r="A3585" s="48">
        <v>41789</v>
      </c>
      <c r="B3585" s="57" t="s">
        <v>228</v>
      </c>
      <c r="C3585" s="58">
        <v>100</v>
      </c>
    </row>
    <row r="3586" spans="1:3" x14ac:dyDescent="0.15">
      <c r="A3586" s="48">
        <v>41789</v>
      </c>
      <c r="B3586" s="57" t="s">
        <v>229</v>
      </c>
      <c r="C3586" s="58">
        <v>100</v>
      </c>
    </row>
    <row r="3587" spans="1:3" x14ac:dyDescent="0.15">
      <c r="A3587" s="48">
        <v>41789</v>
      </c>
      <c r="B3587" s="57" t="s">
        <v>230</v>
      </c>
      <c r="C3587" s="58">
        <v>100</v>
      </c>
    </row>
    <row r="3588" spans="1:3" x14ac:dyDescent="0.15">
      <c r="A3588" s="48">
        <v>41789</v>
      </c>
      <c r="B3588" s="57" t="s">
        <v>231</v>
      </c>
      <c r="C3588" s="58">
        <v>100</v>
      </c>
    </row>
    <row r="3589" spans="1:3" x14ac:dyDescent="0.15">
      <c r="A3589" s="48">
        <v>41789</v>
      </c>
      <c r="B3589" s="57" t="s">
        <v>232</v>
      </c>
      <c r="C3589" s="58">
        <v>100</v>
      </c>
    </row>
    <row r="3590" spans="1:3" x14ac:dyDescent="0.15">
      <c r="A3590" s="48">
        <v>41789</v>
      </c>
      <c r="B3590" s="57" t="s">
        <v>233</v>
      </c>
      <c r="C3590" s="58">
        <v>100</v>
      </c>
    </row>
    <row r="3591" spans="1:3" x14ac:dyDescent="0.15">
      <c r="A3591" s="48">
        <v>41789</v>
      </c>
      <c r="B3591" s="57" t="s">
        <v>234</v>
      </c>
      <c r="C3591" s="58">
        <v>100</v>
      </c>
    </row>
    <row r="3592" spans="1:3" x14ac:dyDescent="0.15">
      <c r="A3592" s="48">
        <v>41789</v>
      </c>
      <c r="B3592" s="57" t="s">
        <v>235</v>
      </c>
      <c r="C3592" s="58">
        <v>100</v>
      </c>
    </row>
    <row r="3593" spans="1:3" x14ac:dyDescent="0.15">
      <c r="A3593" s="48">
        <v>41789</v>
      </c>
      <c r="B3593" s="57" t="s">
        <v>236</v>
      </c>
      <c r="C3593" s="58">
        <v>100</v>
      </c>
    </row>
    <row r="3594" spans="1:3" x14ac:dyDescent="0.15">
      <c r="A3594" s="48">
        <v>41789</v>
      </c>
      <c r="B3594" s="57" t="s">
        <v>237</v>
      </c>
      <c r="C3594" s="58">
        <v>100</v>
      </c>
    </row>
    <row r="3595" spans="1:3" x14ac:dyDescent="0.15">
      <c r="A3595" s="48">
        <v>41789</v>
      </c>
      <c r="B3595" s="57" t="s">
        <v>238</v>
      </c>
      <c r="C3595" s="58">
        <v>100</v>
      </c>
    </row>
    <row r="3596" spans="1:3" x14ac:dyDescent="0.15">
      <c r="A3596" s="48">
        <v>41789</v>
      </c>
      <c r="B3596" s="57" t="s">
        <v>239</v>
      </c>
      <c r="C3596" s="58">
        <v>100</v>
      </c>
    </row>
    <row r="3597" spans="1:3" x14ac:dyDescent="0.15">
      <c r="A3597" s="48">
        <v>41789</v>
      </c>
      <c r="B3597" s="57" t="s">
        <v>240</v>
      </c>
      <c r="C3597" s="58">
        <v>100</v>
      </c>
    </row>
    <row r="3598" spans="1:3" x14ac:dyDescent="0.15">
      <c r="A3598" s="48">
        <v>41789</v>
      </c>
      <c r="B3598" s="57" t="s">
        <v>241</v>
      </c>
      <c r="C3598" s="58">
        <v>100</v>
      </c>
    </row>
    <row r="3599" spans="1:3" x14ac:dyDescent="0.15">
      <c r="A3599" s="48">
        <v>41789</v>
      </c>
      <c r="B3599" s="57" t="s">
        <v>242</v>
      </c>
      <c r="C3599" s="58">
        <v>100</v>
      </c>
    </row>
    <row r="3600" spans="1:3" x14ac:dyDescent="0.15">
      <c r="A3600" s="48">
        <v>41789</v>
      </c>
      <c r="B3600" s="57" t="s">
        <v>243</v>
      </c>
      <c r="C3600" s="58">
        <v>100</v>
      </c>
    </row>
    <row r="3601" spans="1:3" x14ac:dyDescent="0.15">
      <c r="A3601" s="48">
        <v>41789</v>
      </c>
      <c r="B3601" s="57" t="s">
        <v>244</v>
      </c>
      <c r="C3601" s="58">
        <v>100</v>
      </c>
    </row>
    <row r="3602" spans="1:3" x14ac:dyDescent="0.15">
      <c r="A3602" s="48">
        <v>41789</v>
      </c>
      <c r="B3602" s="57" t="s">
        <v>245</v>
      </c>
      <c r="C3602" s="58">
        <v>100</v>
      </c>
    </row>
    <row r="3603" spans="1:3" x14ac:dyDescent="0.15">
      <c r="A3603" s="48">
        <v>41789</v>
      </c>
      <c r="B3603" s="57" t="s">
        <v>246</v>
      </c>
      <c r="C3603" s="58">
        <v>100</v>
      </c>
    </row>
    <row r="3604" spans="1:3" x14ac:dyDescent="0.15">
      <c r="A3604" s="48">
        <v>41789</v>
      </c>
      <c r="B3604" s="57" t="s">
        <v>247</v>
      </c>
      <c r="C3604" s="58">
        <v>100</v>
      </c>
    </row>
    <row r="3605" spans="1:3" x14ac:dyDescent="0.15">
      <c r="A3605" s="48">
        <v>41789</v>
      </c>
      <c r="B3605" s="57" t="s">
        <v>248</v>
      </c>
      <c r="C3605" s="58">
        <v>100</v>
      </c>
    </row>
    <row r="3606" spans="1:3" x14ac:dyDescent="0.15">
      <c r="A3606" s="48">
        <v>41790</v>
      </c>
      <c r="B3606" s="57" t="s">
        <v>225</v>
      </c>
      <c r="C3606" s="58">
        <v>100</v>
      </c>
    </row>
    <row r="3607" spans="1:3" x14ac:dyDescent="0.15">
      <c r="A3607" s="48">
        <v>41790</v>
      </c>
      <c r="B3607" s="57" t="s">
        <v>226</v>
      </c>
      <c r="C3607" s="58">
        <v>100</v>
      </c>
    </row>
    <row r="3608" spans="1:3" x14ac:dyDescent="0.15">
      <c r="A3608" s="48">
        <v>41790</v>
      </c>
      <c r="B3608" s="57" t="s">
        <v>227</v>
      </c>
      <c r="C3608" s="58">
        <v>100</v>
      </c>
    </row>
    <row r="3609" spans="1:3" x14ac:dyDescent="0.15">
      <c r="A3609" s="48">
        <v>41790</v>
      </c>
      <c r="B3609" s="57" t="s">
        <v>228</v>
      </c>
      <c r="C3609" s="58">
        <v>100</v>
      </c>
    </row>
    <row r="3610" spans="1:3" x14ac:dyDescent="0.15">
      <c r="A3610" s="48">
        <v>41790</v>
      </c>
      <c r="B3610" s="57" t="s">
        <v>229</v>
      </c>
      <c r="C3610" s="58">
        <v>100</v>
      </c>
    </row>
    <row r="3611" spans="1:3" x14ac:dyDescent="0.15">
      <c r="A3611" s="48">
        <v>41790</v>
      </c>
      <c r="B3611" s="57" t="s">
        <v>230</v>
      </c>
      <c r="C3611" s="58">
        <v>100</v>
      </c>
    </row>
    <row r="3612" spans="1:3" x14ac:dyDescent="0.15">
      <c r="A3612" s="48">
        <v>41790</v>
      </c>
      <c r="B3612" s="57" t="s">
        <v>231</v>
      </c>
      <c r="C3612" s="58">
        <v>100</v>
      </c>
    </row>
    <row r="3613" spans="1:3" x14ac:dyDescent="0.15">
      <c r="A3613" s="48">
        <v>41790</v>
      </c>
      <c r="B3613" s="57" t="s">
        <v>232</v>
      </c>
      <c r="C3613" s="58">
        <v>100</v>
      </c>
    </row>
    <row r="3614" spans="1:3" x14ac:dyDescent="0.15">
      <c r="A3614" s="48">
        <v>41790</v>
      </c>
      <c r="B3614" s="57" t="s">
        <v>233</v>
      </c>
      <c r="C3614" s="58">
        <v>100</v>
      </c>
    </row>
    <row r="3615" spans="1:3" x14ac:dyDescent="0.15">
      <c r="A3615" s="48">
        <v>41790</v>
      </c>
      <c r="B3615" s="57" t="s">
        <v>234</v>
      </c>
      <c r="C3615" s="58">
        <v>100</v>
      </c>
    </row>
    <row r="3616" spans="1:3" x14ac:dyDescent="0.15">
      <c r="A3616" s="48">
        <v>41790</v>
      </c>
      <c r="B3616" s="57" t="s">
        <v>235</v>
      </c>
      <c r="C3616" s="58">
        <v>100</v>
      </c>
    </row>
    <row r="3617" spans="1:3" x14ac:dyDescent="0.15">
      <c r="A3617" s="48">
        <v>41790</v>
      </c>
      <c r="B3617" s="57" t="s">
        <v>236</v>
      </c>
      <c r="C3617" s="58">
        <v>100</v>
      </c>
    </row>
    <row r="3618" spans="1:3" x14ac:dyDescent="0.15">
      <c r="A3618" s="48">
        <v>41790</v>
      </c>
      <c r="B3618" s="57" t="s">
        <v>237</v>
      </c>
      <c r="C3618" s="58">
        <v>100</v>
      </c>
    </row>
    <row r="3619" spans="1:3" x14ac:dyDescent="0.15">
      <c r="A3619" s="48">
        <v>41790</v>
      </c>
      <c r="B3619" s="57" t="s">
        <v>238</v>
      </c>
      <c r="C3619" s="58">
        <v>100</v>
      </c>
    </row>
    <row r="3620" spans="1:3" x14ac:dyDescent="0.15">
      <c r="A3620" s="48">
        <v>41790</v>
      </c>
      <c r="B3620" s="57" t="s">
        <v>239</v>
      </c>
      <c r="C3620" s="58">
        <v>100</v>
      </c>
    </row>
    <row r="3621" spans="1:3" x14ac:dyDescent="0.15">
      <c r="A3621" s="48">
        <v>41790</v>
      </c>
      <c r="B3621" s="57" t="s">
        <v>240</v>
      </c>
      <c r="C3621" s="58">
        <v>100</v>
      </c>
    </row>
    <row r="3622" spans="1:3" x14ac:dyDescent="0.15">
      <c r="A3622" s="48">
        <v>41790</v>
      </c>
      <c r="B3622" s="57" t="s">
        <v>241</v>
      </c>
      <c r="C3622" s="58">
        <v>100</v>
      </c>
    </row>
    <row r="3623" spans="1:3" x14ac:dyDescent="0.15">
      <c r="A3623" s="48">
        <v>41790</v>
      </c>
      <c r="B3623" s="57" t="s">
        <v>242</v>
      </c>
      <c r="C3623" s="58">
        <v>100</v>
      </c>
    </row>
    <row r="3624" spans="1:3" x14ac:dyDescent="0.15">
      <c r="A3624" s="48">
        <v>41790</v>
      </c>
      <c r="B3624" s="57" t="s">
        <v>243</v>
      </c>
      <c r="C3624" s="58">
        <v>100</v>
      </c>
    </row>
    <row r="3625" spans="1:3" x14ac:dyDescent="0.15">
      <c r="A3625" s="48">
        <v>41790</v>
      </c>
      <c r="B3625" s="57" t="s">
        <v>244</v>
      </c>
      <c r="C3625" s="58">
        <v>100</v>
      </c>
    </row>
    <row r="3626" spans="1:3" x14ac:dyDescent="0.15">
      <c r="A3626" s="48">
        <v>41790</v>
      </c>
      <c r="B3626" s="57" t="s">
        <v>245</v>
      </c>
      <c r="C3626" s="58">
        <v>100</v>
      </c>
    </row>
    <row r="3627" spans="1:3" x14ac:dyDescent="0.15">
      <c r="A3627" s="48">
        <v>41790</v>
      </c>
      <c r="B3627" s="57" t="s">
        <v>246</v>
      </c>
      <c r="C3627" s="58">
        <v>100</v>
      </c>
    </row>
    <row r="3628" spans="1:3" x14ac:dyDescent="0.15">
      <c r="A3628" s="48">
        <v>41790</v>
      </c>
      <c r="B3628" s="57" t="s">
        <v>247</v>
      </c>
      <c r="C3628" s="58">
        <v>100</v>
      </c>
    </row>
    <row r="3629" spans="1:3" x14ac:dyDescent="0.15">
      <c r="A3629" s="48">
        <v>41790</v>
      </c>
      <c r="B3629" s="57" t="s">
        <v>248</v>
      </c>
      <c r="C3629" s="58">
        <v>100</v>
      </c>
    </row>
    <row r="3630" spans="1:3" x14ac:dyDescent="0.15">
      <c r="A3630" s="48">
        <v>41791</v>
      </c>
      <c r="B3630" s="57" t="s">
        <v>225</v>
      </c>
      <c r="C3630" s="58">
        <v>100</v>
      </c>
    </row>
    <row r="3631" spans="1:3" x14ac:dyDescent="0.15">
      <c r="A3631" s="48">
        <v>41791</v>
      </c>
      <c r="B3631" s="57" t="s">
        <v>226</v>
      </c>
      <c r="C3631" s="58">
        <v>100</v>
      </c>
    </row>
    <row r="3632" spans="1:3" x14ac:dyDescent="0.15">
      <c r="A3632" s="48">
        <v>41791</v>
      </c>
      <c r="B3632" s="57" t="s">
        <v>227</v>
      </c>
      <c r="C3632" s="58">
        <v>100</v>
      </c>
    </row>
    <row r="3633" spans="1:3" x14ac:dyDescent="0.15">
      <c r="A3633" s="48">
        <v>41791</v>
      </c>
      <c r="B3633" s="57" t="s">
        <v>228</v>
      </c>
      <c r="C3633" s="58">
        <v>100</v>
      </c>
    </row>
    <row r="3634" spans="1:3" x14ac:dyDescent="0.15">
      <c r="A3634" s="48">
        <v>41791</v>
      </c>
      <c r="B3634" s="57" t="s">
        <v>229</v>
      </c>
      <c r="C3634" s="58">
        <v>100</v>
      </c>
    </row>
    <row r="3635" spans="1:3" x14ac:dyDescent="0.15">
      <c r="A3635" s="48">
        <v>41791</v>
      </c>
      <c r="B3635" s="57" t="s">
        <v>230</v>
      </c>
      <c r="C3635" s="58">
        <v>100</v>
      </c>
    </row>
    <row r="3636" spans="1:3" x14ac:dyDescent="0.15">
      <c r="A3636" s="48">
        <v>41791</v>
      </c>
      <c r="B3636" s="57" t="s">
        <v>231</v>
      </c>
      <c r="C3636" s="58">
        <v>100</v>
      </c>
    </row>
    <row r="3637" spans="1:3" x14ac:dyDescent="0.15">
      <c r="A3637" s="48">
        <v>41791</v>
      </c>
      <c r="B3637" s="57" t="s">
        <v>232</v>
      </c>
      <c r="C3637" s="58">
        <v>100</v>
      </c>
    </row>
    <row r="3638" spans="1:3" x14ac:dyDescent="0.15">
      <c r="A3638" s="48">
        <v>41791</v>
      </c>
      <c r="B3638" s="57" t="s">
        <v>233</v>
      </c>
      <c r="C3638" s="58">
        <v>100</v>
      </c>
    </row>
    <row r="3639" spans="1:3" x14ac:dyDescent="0.15">
      <c r="A3639" s="48">
        <v>41791</v>
      </c>
      <c r="B3639" s="57" t="s">
        <v>234</v>
      </c>
      <c r="C3639" s="58">
        <v>100</v>
      </c>
    </row>
    <row r="3640" spans="1:3" x14ac:dyDescent="0.15">
      <c r="A3640" s="48">
        <v>41791</v>
      </c>
      <c r="B3640" s="57" t="s">
        <v>235</v>
      </c>
      <c r="C3640" s="58">
        <v>100</v>
      </c>
    </row>
    <row r="3641" spans="1:3" x14ac:dyDescent="0.15">
      <c r="A3641" s="48">
        <v>41791</v>
      </c>
      <c r="B3641" s="57" t="s">
        <v>236</v>
      </c>
      <c r="C3641" s="58">
        <v>100</v>
      </c>
    </row>
    <row r="3642" spans="1:3" x14ac:dyDescent="0.15">
      <c r="A3642" s="48">
        <v>41791</v>
      </c>
      <c r="B3642" s="57" t="s">
        <v>237</v>
      </c>
      <c r="C3642" s="58">
        <v>100</v>
      </c>
    </row>
    <row r="3643" spans="1:3" x14ac:dyDescent="0.15">
      <c r="A3643" s="48">
        <v>41791</v>
      </c>
      <c r="B3643" s="57" t="s">
        <v>238</v>
      </c>
      <c r="C3643" s="58">
        <v>100</v>
      </c>
    </row>
    <row r="3644" spans="1:3" x14ac:dyDescent="0.15">
      <c r="A3644" s="48">
        <v>41791</v>
      </c>
      <c r="B3644" s="57" t="s">
        <v>239</v>
      </c>
      <c r="C3644" s="58">
        <v>100</v>
      </c>
    </row>
    <row r="3645" spans="1:3" x14ac:dyDescent="0.15">
      <c r="A3645" s="48">
        <v>41791</v>
      </c>
      <c r="B3645" s="57" t="s">
        <v>240</v>
      </c>
      <c r="C3645" s="58">
        <v>100</v>
      </c>
    </row>
    <row r="3646" spans="1:3" x14ac:dyDescent="0.15">
      <c r="A3646" s="48">
        <v>41791</v>
      </c>
      <c r="B3646" s="57" t="s">
        <v>241</v>
      </c>
      <c r="C3646" s="58">
        <v>100</v>
      </c>
    </row>
    <row r="3647" spans="1:3" x14ac:dyDescent="0.15">
      <c r="A3647" s="48">
        <v>41791</v>
      </c>
      <c r="B3647" s="57" t="s">
        <v>242</v>
      </c>
      <c r="C3647" s="58">
        <v>100</v>
      </c>
    </row>
    <row r="3648" spans="1:3" x14ac:dyDescent="0.15">
      <c r="A3648" s="48">
        <v>41791</v>
      </c>
      <c r="B3648" s="57" t="s">
        <v>243</v>
      </c>
      <c r="C3648" s="58">
        <v>100</v>
      </c>
    </row>
    <row r="3649" spans="1:3" x14ac:dyDescent="0.15">
      <c r="A3649" s="48">
        <v>41791</v>
      </c>
      <c r="B3649" s="57" t="s">
        <v>244</v>
      </c>
      <c r="C3649" s="58">
        <v>100</v>
      </c>
    </row>
    <row r="3650" spans="1:3" x14ac:dyDescent="0.15">
      <c r="A3650" s="48">
        <v>41791</v>
      </c>
      <c r="B3650" s="57" t="s">
        <v>245</v>
      </c>
      <c r="C3650" s="58">
        <v>100</v>
      </c>
    </row>
    <row r="3651" spans="1:3" x14ac:dyDescent="0.15">
      <c r="A3651" s="48">
        <v>41791</v>
      </c>
      <c r="B3651" s="57" t="s">
        <v>246</v>
      </c>
      <c r="C3651" s="58">
        <v>100</v>
      </c>
    </row>
    <row r="3652" spans="1:3" x14ac:dyDescent="0.15">
      <c r="A3652" s="48">
        <v>41791</v>
      </c>
      <c r="B3652" s="57" t="s">
        <v>247</v>
      </c>
      <c r="C3652" s="58">
        <v>100</v>
      </c>
    </row>
    <row r="3653" spans="1:3" x14ac:dyDescent="0.15">
      <c r="A3653" s="48">
        <v>41791</v>
      </c>
      <c r="B3653" s="57" t="s">
        <v>248</v>
      </c>
      <c r="C3653" s="58">
        <v>100</v>
      </c>
    </row>
    <row r="3654" spans="1:3" x14ac:dyDescent="0.15">
      <c r="A3654" s="48">
        <v>41792</v>
      </c>
      <c r="B3654" s="57" t="s">
        <v>225</v>
      </c>
      <c r="C3654" s="58">
        <v>100</v>
      </c>
    </row>
    <row r="3655" spans="1:3" x14ac:dyDescent="0.15">
      <c r="A3655" s="48">
        <v>41792</v>
      </c>
      <c r="B3655" s="57" t="s">
        <v>226</v>
      </c>
      <c r="C3655" s="58">
        <v>100</v>
      </c>
    </row>
    <row r="3656" spans="1:3" x14ac:dyDescent="0.15">
      <c r="A3656" s="48">
        <v>41792</v>
      </c>
      <c r="B3656" s="57" t="s">
        <v>227</v>
      </c>
      <c r="C3656" s="58">
        <v>100</v>
      </c>
    </row>
    <row r="3657" spans="1:3" x14ac:dyDescent="0.15">
      <c r="A3657" s="48">
        <v>41792</v>
      </c>
      <c r="B3657" s="57" t="s">
        <v>228</v>
      </c>
      <c r="C3657" s="58">
        <v>100</v>
      </c>
    </row>
    <row r="3658" spans="1:3" x14ac:dyDescent="0.15">
      <c r="A3658" s="48">
        <v>41792</v>
      </c>
      <c r="B3658" s="57" t="s">
        <v>229</v>
      </c>
      <c r="C3658" s="58">
        <v>100</v>
      </c>
    </row>
    <row r="3659" spans="1:3" x14ac:dyDescent="0.15">
      <c r="A3659" s="48">
        <v>41792</v>
      </c>
      <c r="B3659" s="57" t="s">
        <v>230</v>
      </c>
      <c r="C3659" s="58">
        <v>100</v>
      </c>
    </row>
    <row r="3660" spans="1:3" x14ac:dyDescent="0.15">
      <c r="A3660" s="48">
        <v>41792</v>
      </c>
      <c r="B3660" s="57" t="s">
        <v>231</v>
      </c>
      <c r="C3660" s="58">
        <v>100</v>
      </c>
    </row>
    <row r="3661" spans="1:3" x14ac:dyDescent="0.15">
      <c r="A3661" s="48">
        <v>41792</v>
      </c>
      <c r="B3661" s="57" t="s">
        <v>232</v>
      </c>
      <c r="C3661" s="58">
        <v>100</v>
      </c>
    </row>
    <row r="3662" spans="1:3" x14ac:dyDescent="0.15">
      <c r="A3662" s="48">
        <v>41792</v>
      </c>
      <c r="B3662" s="57" t="s">
        <v>233</v>
      </c>
      <c r="C3662" s="58">
        <v>100</v>
      </c>
    </row>
    <row r="3663" spans="1:3" x14ac:dyDescent="0.15">
      <c r="A3663" s="48">
        <v>41792</v>
      </c>
      <c r="B3663" s="57" t="s">
        <v>234</v>
      </c>
      <c r="C3663" s="58">
        <v>100</v>
      </c>
    </row>
    <row r="3664" spans="1:3" x14ac:dyDescent="0.15">
      <c r="A3664" s="48">
        <v>41792</v>
      </c>
      <c r="B3664" s="57" t="s">
        <v>235</v>
      </c>
      <c r="C3664" s="58">
        <v>100</v>
      </c>
    </row>
    <row r="3665" spans="1:3" x14ac:dyDescent="0.15">
      <c r="A3665" s="48">
        <v>41792</v>
      </c>
      <c r="B3665" s="57" t="s">
        <v>236</v>
      </c>
      <c r="C3665" s="58">
        <v>100</v>
      </c>
    </row>
    <row r="3666" spans="1:3" x14ac:dyDescent="0.15">
      <c r="A3666" s="48">
        <v>41792</v>
      </c>
      <c r="B3666" s="57" t="s">
        <v>237</v>
      </c>
      <c r="C3666" s="58">
        <v>100</v>
      </c>
    </row>
    <row r="3667" spans="1:3" x14ac:dyDescent="0.15">
      <c r="A3667" s="48">
        <v>41792</v>
      </c>
      <c r="B3667" s="57" t="s">
        <v>238</v>
      </c>
      <c r="C3667" s="58">
        <v>100</v>
      </c>
    </row>
    <row r="3668" spans="1:3" x14ac:dyDescent="0.15">
      <c r="A3668" s="48">
        <v>41792</v>
      </c>
      <c r="B3668" s="57" t="s">
        <v>239</v>
      </c>
      <c r="C3668" s="58">
        <v>100</v>
      </c>
    </row>
    <row r="3669" spans="1:3" x14ac:dyDescent="0.15">
      <c r="A3669" s="48">
        <v>41792</v>
      </c>
      <c r="B3669" s="57" t="s">
        <v>240</v>
      </c>
      <c r="C3669" s="58">
        <v>100</v>
      </c>
    </row>
    <row r="3670" spans="1:3" x14ac:dyDescent="0.15">
      <c r="A3670" s="48">
        <v>41792</v>
      </c>
      <c r="B3670" s="57" t="s">
        <v>241</v>
      </c>
      <c r="C3670" s="58">
        <v>100</v>
      </c>
    </row>
    <row r="3671" spans="1:3" x14ac:dyDescent="0.15">
      <c r="A3671" s="48">
        <v>41792</v>
      </c>
      <c r="B3671" s="57" t="s">
        <v>242</v>
      </c>
      <c r="C3671" s="58">
        <v>100</v>
      </c>
    </row>
    <row r="3672" spans="1:3" x14ac:dyDescent="0.15">
      <c r="A3672" s="48">
        <v>41792</v>
      </c>
      <c r="B3672" s="57" t="s">
        <v>243</v>
      </c>
      <c r="C3672" s="58">
        <v>100</v>
      </c>
    </row>
    <row r="3673" spans="1:3" x14ac:dyDescent="0.15">
      <c r="A3673" s="48">
        <v>41792</v>
      </c>
      <c r="B3673" s="57" t="s">
        <v>244</v>
      </c>
      <c r="C3673" s="58">
        <v>100</v>
      </c>
    </row>
    <row r="3674" spans="1:3" x14ac:dyDescent="0.15">
      <c r="A3674" s="48">
        <v>41792</v>
      </c>
      <c r="B3674" s="57" t="s">
        <v>245</v>
      </c>
      <c r="C3674" s="58">
        <v>100</v>
      </c>
    </row>
    <row r="3675" spans="1:3" x14ac:dyDescent="0.15">
      <c r="A3675" s="48">
        <v>41792</v>
      </c>
      <c r="B3675" s="57" t="s">
        <v>246</v>
      </c>
      <c r="C3675" s="58">
        <v>100</v>
      </c>
    </row>
    <row r="3676" spans="1:3" x14ac:dyDescent="0.15">
      <c r="A3676" s="48">
        <v>41792</v>
      </c>
      <c r="B3676" s="57" t="s">
        <v>247</v>
      </c>
      <c r="C3676" s="58">
        <v>100</v>
      </c>
    </row>
    <row r="3677" spans="1:3" x14ac:dyDescent="0.15">
      <c r="A3677" s="48">
        <v>41792</v>
      </c>
      <c r="B3677" s="57" t="s">
        <v>248</v>
      </c>
      <c r="C3677" s="58">
        <v>100</v>
      </c>
    </row>
    <row r="3678" spans="1:3" x14ac:dyDescent="0.15">
      <c r="A3678" s="48">
        <v>41793</v>
      </c>
      <c r="B3678" s="57" t="s">
        <v>225</v>
      </c>
      <c r="C3678" s="58">
        <v>100</v>
      </c>
    </row>
    <row r="3679" spans="1:3" x14ac:dyDescent="0.15">
      <c r="A3679" s="48">
        <v>41793</v>
      </c>
      <c r="B3679" s="57" t="s">
        <v>226</v>
      </c>
      <c r="C3679" s="58">
        <v>100</v>
      </c>
    </row>
    <row r="3680" spans="1:3" x14ac:dyDescent="0.15">
      <c r="A3680" s="48">
        <v>41793</v>
      </c>
      <c r="B3680" s="57" t="s">
        <v>227</v>
      </c>
      <c r="C3680" s="58">
        <v>100</v>
      </c>
    </row>
    <row r="3681" spans="1:3" x14ac:dyDescent="0.15">
      <c r="A3681" s="48">
        <v>41793</v>
      </c>
      <c r="B3681" s="57" t="s">
        <v>228</v>
      </c>
      <c r="C3681" s="58">
        <v>100</v>
      </c>
    </row>
    <row r="3682" spans="1:3" x14ac:dyDescent="0.15">
      <c r="A3682" s="48">
        <v>41793</v>
      </c>
      <c r="B3682" s="57" t="s">
        <v>229</v>
      </c>
      <c r="C3682" s="58">
        <v>100</v>
      </c>
    </row>
    <row r="3683" spans="1:3" x14ac:dyDescent="0.15">
      <c r="A3683" s="48">
        <v>41793</v>
      </c>
      <c r="B3683" s="57" t="s">
        <v>230</v>
      </c>
      <c r="C3683" s="58">
        <v>100</v>
      </c>
    </row>
    <row r="3684" spans="1:3" x14ac:dyDescent="0.15">
      <c r="A3684" s="48">
        <v>41793</v>
      </c>
      <c r="B3684" s="57" t="s">
        <v>231</v>
      </c>
      <c r="C3684" s="58">
        <v>100</v>
      </c>
    </row>
    <row r="3685" spans="1:3" x14ac:dyDescent="0.15">
      <c r="A3685" s="48">
        <v>41793</v>
      </c>
      <c r="B3685" s="57" t="s">
        <v>232</v>
      </c>
      <c r="C3685" s="58">
        <v>100</v>
      </c>
    </row>
    <row r="3686" spans="1:3" x14ac:dyDescent="0.15">
      <c r="A3686" s="48">
        <v>41793</v>
      </c>
      <c r="B3686" s="57" t="s">
        <v>233</v>
      </c>
      <c r="C3686" s="58">
        <v>100</v>
      </c>
    </row>
    <row r="3687" spans="1:3" x14ac:dyDescent="0.15">
      <c r="A3687" s="48">
        <v>41793</v>
      </c>
      <c r="B3687" s="57" t="s">
        <v>234</v>
      </c>
      <c r="C3687" s="58">
        <v>100</v>
      </c>
    </row>
    <row r="3688" spans="1:3" x14ac:dyDescent="0.15">
      <c r="A3688" s="48">
        <v>41793</v>
      </c>
      <c r="B3688" s="57" t="s">
        <v>235</v>
      </c>
      <c r="C3688" s="58">
        <v>100</v>
      </c>
    </row>
    <row r="3689" spans="1:3" x14ac:dyDescent="0.15">
      <c r="A3689" s="48">
        <v>41793</v>
      </c>
      <c r="B3689" s="57" t="s">
        <v>236</v>
      </c>
      <c r="C3689" s="58">
        <v>100</v>
      </c>
    </row>
    <row r="3690" spans="1:3" x14ac:dyDescent="0.15">
      <c r="A3690" s="48">
        <v>41793</v>
      </c>
      <c r="B3690" s="57" t="s">
        <v>237</v>
      </c>
      <c r="C3690" s="58">
        <v>100</v>
      </c>
    </row>
    <row r="3691" spans="1:3" x14ac:dyDescent="0.15">
      <c r="A3691" s="48">
        <v>41793</v>
      </c>
      <c r="B3691" s="57" t="s">
        <v>238</v>
      </c>
      <c r="C3691" s="58">
        <v>100</v>
      </c>
    </row>
    <row r="3692" spans="1:3" x14ac:dyDescent="0.15">
      <c r="A3692" s="48">
        <v>41793</v>
      </c>
      <c r="B3692" s="57" t="s">
        <v>239</v>
      </c>
      <c r="C3692" s="58">
        <v>100</v>
      </c>
    </row>
    <row r="3693" spans="1:3" x14ac:dyDescent="0.15">
      <c r="A3693" s="48">
        <v>41793</v>
      </c>
      <c r="B3693" s="57" t="s">
        <v>240</v>
      </c>
      <c r="C3693" s="58">
        <v>100</v>
      </c>
    </row>
    <row r="3694" spans="1:3" x14ac:dyDescent="0.15">
      <c r="A3694" s="48">
        <v>41793</v>
      </c>
      <c r="B3694" s="57" t="s">
        <v>241</v>
      </c>
      <c r="C3694" s="58">
        <v>100</v>
      </c>
    </row>
    <row r="3695" spans="1:3" x14ac:dyDescent="0.15">
      <c r="A3695" s="48">
        <v>41793</v>
      </c>
      <c r="B3695" s="57" t="s">
        <v>242</v>
      </c>
      <c r="C3695" s="58">
        <v>100</v>
      </c>
    </row>
    <row r="3696" spans="1:3" x14ac:dyDescent="0.15">
      <c r="A3696" s="48">
        <v>41793</v>
      </c>
      <c r="B3696" s="57" t="s">
        <v>243</v>
      </c>
      <c r="C3696" s="58">
        <v>100</v>
      </c>
    </row>
    <row r="3697" spans="1:3" x14ac:dyDescent="0.15">
      <c r="A3697" s="48">
        <v>41793</v>
      </c>
      <c r="B3697" s="57" t="s">
        <v>244</v>
      </c>
      <c r="C3697" s="58">
        <v>100</v>
      </c>
    </row>
    <row r="3698" spans="1:3" x14ac:dyDescent="0.15">
      <c r="A3698" s="48">
        <v>41793</v>
      </c>
      <c r="B3698" s="57" t="s">
        <v>245</v>
      </c>
      <c r="C3698" s="58">
        <v>100</v>
      </c>
    </row>
    <row r="3699" spans="1:3" x14ac:dyDescent="0.15">
      <c r="A3699" s="48">
        <v>41793</v>
      </c>
      <c r="B3699" s="57" t="s">
        <v>246</v>
      </c>
      <c r="C3699" s="58">
        <v>100</v>
      </c>
    </row>
    <row r="3700" spans="1:3" x14ac:dyDescent="0.15">
      <c r="A3700" s="48">
        <v>41793</v>
      </c>
      <c r="B3700" s="57" t="s">
        <v>247</v>
      </c>
      <c r="C3700" s="58">
        <v>100</v>
      </c>
    </row>
    <row r="3701" spans="1:3" x14ac:dyDescent="0.15">
      <c r="A3701" s="48">
        <v>41793</v>
      </c>
      <c r="B3701" s="57" t="s">
        <v>248</v>
      </c>
      <c r="C3701" s="58">
        <v>100</v>
      </c>
    </row>
    <row r="3702" spans="1:3" x14ac:dyDescent="0.15">
      <c r="A3702" s="48">
        <v>41794</v>
      </c>
      <c r="B3702" s="57" t="s">
        <v>225</v>
      </c>
      <c r="C3702" s="58">
        <v>100</v>
      </c>
    </row>
    <row r="3703" spans="1:3" x14ac:dyDescent="0.15">
      <c r="A3703" s="48">
        <v>41794</v>
      </c>
      <c r="B3703" s="57" t="s">
        <v>226</v>
      </c>
      <c r="C3703" s="58">
        <v>100</v>
      </c>
    </row>
    <row r="3704" spans="1:3" x14ac:dyDescent="0.15">
      <c r="A3704" s="48">
        <v>41794</v>
      </c>
      <c r="B3704" s="57" t="s">
        <v>227</v>
      </c>
      <c r="C3704" s="58">
        <v>100</v>
      </c>
    </row>
    <row r="3705" spans="1:3" x14ac:dyDescent="0.15">
      <c r="A3705" s="48">
        <v>41794</v>
      </c>
      <c r="B3705" s="57" t="s">
        <v>228</v>
      </c>
      <c r="C3705" s="58">
        <v>100</v>
      </c>
    </row>
    <row r="3706" spans="1:3" x14ac:dyDescent="0.15">
      <c r="A3706" s="48">
        <v>41794</v>
      </c>
      <c r="B3706" s="57" t="s">
        <v>229</v>
      </c>
      <c r="C3706" s="58">
        <v>100</v>
      </c>
    </row>
    <row r="3707" spans="1:3" x14ac:dyDescent="0.15">
      <c r="A3707" s="48">
        <v>41794</v>
      </c>
      <c r="B3707" s="57" t="s">
        <v>230</v>
      </c>
      <c r="C3707" s="58">
        <v>100</v>
      </c>
    </row>
    <row r="3708" spans="1:3" x14ac:dyDescent="0.15">
      <c r="A3708" s="48">
        <v>41794</v>
      </c>
      <c r="B3708" s="57" t="s">
        <v>231</v>
      </c>
      <c r="C3708" s="58">
        <v>100</v>
      </c>
    </row>
    <row r="3709" spans="1:3" x14ac:dyDescent="0.15">
      <c r="A3709" s="48">
        <v>41794</v>
      </c>
      <c r="B3709" s="57" t="s">
        <v>232</v>
      </c>
      <c r="C3709" s="58">
        <v>100</v>
      </c>
    </row>
    <row r="3710" spans="1:3" x14ac:dyDescent="0.15">
      <c r="A3710" s="48">
        <v>41794</v>
      </c>
      <c r="B3710" s="57" t="s">
        <v>233</v>
      </c>
      <c r="C3710" s="58">
        <v>100</v>
      </c>
    </row>
    <row r="3711" spans="1:3" x14ac:dyDescent="0.15">
      <c r="A3711" s="48">
        <v>41794</v>
      </c>
      <c r="B3711" s="57" t="s">
        <v>234</v>
      </c>
      <c r="C3711" s="58">
        <v>100</v>
      </c>
    </row>
    <row r="3712" spans="1:3" x14ac:dyDescent="0.15">
      <c r="A3712" s="48">
        <v>41794</v>
      </c>
      <c r="B3712" s="57" t="s">
        <v>235</v>
      </c>
      <c r="C3712" s="58">
        <v>100</v>
      </c>
    </row>
    <row r="3713" spans="1:3" x14ac:dyDescent="0.15">
      <c r="A3713" s="48">
        <v>41794</v>
      </c>
      <c r="B3713" s="57" t="s">
        <v>236</v>
      </c>
      <c r="C3713" s="58">
        <v>100</v>
      </c>
    </row>
    <row r="3714" spans="1:3" x14ac:dyDescent="0.15">
      <c r="A3714" s="48">
        <v>41794</v>
      </c>
      <c r="B3714" s="57" t="s">
        <v>237</v>
      </c>
      <c r="C3714" s="58">
        <v>100</v>
      </c>
    </row>
    <row r="3715" spans="1:3" x14ac:dyDescent="0.15">
      <c r="A3715" s="48">
        <v>41794</v>
      </c>
      <c r="B3715" s="57" t="s">
        <v>238</v>
      </c>
      <c r="C3715" s="58">
        <v>100</v>
      </c>
    </row>
    <row r="3716" spans="1:3" x14ac:dyDescent="0.15">
      <c r="A3716" s="48">
        <v>41794</v>
      </c>
      <c r="B3716" s="57" t="s">
        <v>239</v>
      </c>
      <c r="C3716" s="58">
        <v>100</v>
      </c>
    </row>
    <row r="3717" spans="1:3" x14ac:dyDescent="0.15">
      <c r="A3717" s="48">
        <v>41794</v>
      </c>
      <c r="B3717" s="57" t="s">
        <v>240</v>
      </c>
      <c r="C3717" s="58">
        <v>100</v>
      </c>
    </row>
    <row r="3718" spans="1:3" x14ac:dyDescent="0.15">
      <c r="A3718" s="48">
        <v>41794</v>
      </c>
      <c r="B3718" s="57" t="s">
        <v>241</v>
      </c>
      <c r="C3718" s="58">
        <v>100</v>
      </c>
    </row>
    <row r="3719" spans="1:3" x14ac:dyDescent="0.15">
      <c r="A3719" s="48">
        <v>41794</v>
      </c>
      <c r="B3719" s="57" t="s">
        <v>242</v>
      </c>
      <c r="C3719" s="58">
        <v>100</v>
      </c>
    </row>
    <row r="3720" spans="1:3" x14ac:dyDescent="0.15">
      <c r="A3720" s="48">
        <v>41794</v>
      </c>
      <c r="B3720" s="57" t="s">
        <v>243</v>
      </c>
      <c r="C3720" s="58">
        <v>100</v>
      </c>
    </row>
    <row r="3721" spans="1:3" x14ac:dyDescent="0.15">
      <c r="A3721" s="48">
        <v>41794</v>
      </c>
      <c r="B3721" s="57" t="s">
        <v>244</v>
      </c>
      <c r="C3721" s="58">
        <v>100</v>
      </c>
    </row>
    <row r="3722" spans="1:3" x14ac:dyDescent="0.15">
      <c r="A3722" s="48">
        <v>41794</v>
      </c>
      <c r="B3722" s="57" t="s">
        <v>245</v>
      </c>
      <c r="C3722" s="58">
        <v>100</v>
      </c>
    </row>
    <row r="3723" spans="1:3" x14ac:dyDescent="0.15">
      <c r="A3723" s="48">
        <v>41794</v>
      </c>
      <c r="B3723" s="57" t="s">
        <v>246</v>
      </c>
      <c r="C3723" s="58">
        <v>100</v>
      </c>
    </row>
    <row r="3724" spans="1:3" x14ac:dyDescent="0.15">
      <c r="A3724" s="48">
        <v>41794</v>
      </c>
      <c r="B3724" s="57" t="s">
        <v>247</v>
      </c>
      <c r="C3724" s="58">
        <v>100</v>
      </c>
    </row>
    <row r="3725" spans="1:3" x14ac:dyDescent="0.15">
      <c r="A3725" s="48">
        <v>41794</v>
      </c>
      <c r="B3725" s="57" t="s">
        <v>248</v>
      </c>
      <c r="C3725" s="58">
        <v>100</v>
      </c>
    </row>
    <row r="3726" spans="1:3" x14ac:dyDescent="0.15">
      <c r="A3726" s="48">
        <v>41795</v>
      </c>
      <c r="B3726" s="57" t="s">
        <v>225</v>
      </c>
      <c r="C3726" s="58">
        <v>100</v>
      </c>
    </row>
    <row r="3727" spans="1:3" x14ac:dyDescent="0.15">
      <c r="A3727" s="48">
        <v>41795</v>
      </c>
      <c r="B3727" s="57" t="s">
        <v>226</v>
      </c>
      <c r="C3727" s="58">
        <v>100</v>
      </c>
    </row>
    <row r="3728" spans="1:3" x14ac:dyDescent="0.15">
      <c r="A3728" s="48">
        <v>41795</v>
      </c>
      <c r="B3728" s="57" t="s">
        <v>227</v>
      </c>
      <c r="C3728" s="58">
        <v>100</v>
      </c>
    </row>
    <row r="3729" spans="1:3" x14ac:dyDescent="0.15">
      <c r="A3729" s="48">
        <v>41795</v>
      </c>
      <c r="B3729" s="57" t="s">
        <v>228</v>
      </c>
      <c r="C3729" s="58">
        <v>100</v>
      </c>
    </row>
    <row r="3730" spans="1:3" x14ac:dyDescent="0.15">
      <c r="A3730" s="48">
        <v>41795</v>
      </c>
      <c r="B3730" s="57" t="s">
        <v>229</v>
      </c>
      <c r="C3730" s="58">
        <v>100</v>
      </c>
    </row>
    <row r="3731" spans="1:3" x14ac:dyDescent="0.15">
      <c r="A3731" s="48">
        <v>41795</v>
      </c>
      <c r="B3731" s="57" t="s">
        <v>230</v>
      </c>
      <c r="C3731" s="58">
        <v>100</v>
      </c>
    </row>
    <row r="3732" spans="1:3" x14ac:dyDescent="0.15">
      <c r="A3732" s="48">
        <v>41795</v>
      </c>
      <c r="B3732" s="57" t="s">
        <v>231</v>
      </c>
      <c r="C3732" s="58">
        <v>100</v>
      </c>
    </row>
    <row r="3733" spans="1:3" x14ac:dyDescent="0.15">
      <c r="A3733" s="48">
        <v>41795</v>
      </c>
      <c r="B3733" s="57" t="s">
        <v>232</v>
      </c>
      <c r="C3733" s="58">
        <v>100</v>
      </c>
    </row>
    <row r="3734" spans="1:3" x14ac:dyDescent="0.15">
      <c r="A3734" s="48">
        <v>41795</v>
      </c>
      <c r="B3734" s="57" t="s">
        <v>233</v>
      </c>
      <c r="C3734" s="58">
        <v>100</v>
      </c>
    </row>
    <row r="3735" spans="1:3" x14ac:dyDescent="0.15">
      <c r="A3735" s="48">
        <v>41795</v>
      </c>
      <c r="B3735" s="57" t="s">
        <v>234</v>
      </c>
      <c r="C3735" s="58">
        <v>100</v>
      </c>
    </row>
    <row r="3736" spans="1:3" x14ac:dyDescent="0.15">
      <c r="A3736" s="48">
        <v>41795</v>
      </c>
      <c r="B3736" s="57" t="s">
        <v>235</v>
      </c>
      <c r="C3736" s="58">
        <v>100</v>
      </c>
    </row>
    <row r="3737" spans="1:3" x14ac:dyDescent="0.15">
      <c r="A3737" s="48">
        <v>41795</v>
      </c>
      <c r="B3737" s="57" t="s">
        <v>236</v>
      </c>
      <c r="C3737" s="58">
        <v>100</v>
      </c>
    </row>
    <row r="3738" spans="1:3" x14ac:dyDescent="0.15">
      <c r="A3738" s="48">
        <v>41795</v>
      </c>
      <c r="B3738" s="57" t="s">
        <v>237</v>
      </c>
      <c r="C3738" s="58">
        <v>100</v>
      </c>
    </row>
    <row r="3739" spans="1:3" x14ac:dyDescent="0.15">
      <c r="A3739" s="48">
        <v>41795</v>
      </c>
      <c r="B3739" s="57" t="s">
        <v>238</v>
      </c>
      <c r="C3739" s="58">
        <v>100</v>
      </c>
    </row>
    <row r="3740" spans="1:3" x14ac:dyDescent="0.15">
      <c r="A3740" s="48">
        <v>41795</v>
      </c>
      <c r="B3740" s="57" t="s">
        <v>239</v>
      </c>
      <c r="C3740" s="58">
        <v>100</v>
      </c>
    </row>
    <row r="3741" spans="1:3" x14ac:dyDescent="0.15">
      <c r="A3741" s="48">
        <v>41795</v>
      </c>
      <c r="B3741" s="57" t="s">
        <v>240</v>
      </c>
      <c r="C3741" s="58">
        <v>100</v>
      </c>
    </row>
    <row r="3742" spans="1:3" x14ac:dyDescent="0.15">
      <c r="A3742" s="48">
        <v>41795</v>
      </c>
      <c r="B3742" s="57" t="s">
        <v>241</v>
      </c>
      <c r="C3742" s="58">
        <v>100</v>
      </c>
    </row>
    <row r="3743" spans="1:3" x14ac:dyDescent="0.15">
      <c r="A3743" s="48">
        <v>41795</v>
      </c>
      <c r="B3743" s="57" t="s">
        <v>242</v>
      </c>
      <c r="C3743" s="58">
        <v>100</v>
      </c>
    </row>
    <row r="3744" spans="1:3" x14ac:dyDescent="0.15">
      <c r="A3744" s="48">
        <v>41795</v>
      </c>
      <c r="B3744" s="57" t="s">
        <v>243</v>
      </c>
      <c r="C3744" s="58">
        <v>100</v>
      </c>
    </row>
    <row r="3745" spans="1:3" x14ac:dyDescent="0.15">
      <c r="A3745" s="48">
        <v>41795</v>
      </c>
      <c r="B3745" s="57" t="s">
        <v>244</v>
      </c>
      <c r="C3745" s="58">
        <v>100</v>
      </c>
    </row>
    <row r="3746" spans="1:3" x14ac:dyDescent="0.15">
      <c r="A3746" s="48">
        <v>41795</v>
      </c>
      <c r="B3746" s="57" t="s">
        <v>245</v>
      </c>
      <c r="C3746" s="58">
        <v>100</v>
      </c>
    </row>
    <row r="3747" spans="1:3" x14ac:dyDescent="0.15">
      <c r="A3747" s="48">
        <v>41795</v>
      </c>
      <c r="B3747" s="57" t="s">
        <v>246</v>
      </c>
      <c r="C3747" s="58">
        <v>100</v>
      </c>
    </row>
    <row r="3748" spans="1:3" x14ac:dyDescent="0.15">
      <c r="A3748" s="48">
        <v>41795</v>
      </c>
      <c r="B3748" s="57" t="s">
        <v>247</v>
      </c>
      <c r="C3748" s="58">
        <v>100</v>
      </c>
    </row>
    <row r="3749" spans="1:3" x14ac:dyDescent="0.15">
      <c r="A3749" s="48">
        <v>41795</v>
      </c>
      <c r="B3749" s="57" t="s">
        <v>248</v>
      </c>
      <c r="C3749" s="58">
        <v>100</v>
      </c>
    </row>
    <row r="3750" spans="1:3" x14ac:dyDescent="0.15">
      <c r="A3750" s="48">
        <v>41796</v>
      </c>
      <c r="B3750" s="57" t="s">
        <v>225</v>
      </c>
      <c r="C3750" s="58">
        <v>100</v>
      </c>
    </row>
    <row r="3751" spans="1:3" x14ac:dyDescent="0.15">
      <c r="A3751" s="48">
        <v>41796</v>
      </c>
      <c r="B3751" s="57" t="s">
        <v>226</v>
      </c>
      <c r="C3751" s="58">
        <v>100</v>
      </c>
    </row>
    <row r="3752" spans="1:3" x14ac:dyDescent="0.15">
      <c r="A3752" s="48">
        <v>41796</v>
      </c>
      <c r="B3752" s="57" t="s">
        <v>227</v>
      </c>
      <c r="C3752" s="58">
        <v>100</v>
      </c>
    </row>
    <row r="3753" spans="1:3" x14ac:dyDescent="0.15">
      <c r="A3753" s="48">
        <v>41796</v>
      </c>
      <c r="B3753" s="57" t="s">
        <v>228</v>
      </c>
      <c r="C3753" s="58">
        <v>100</v>
      </c>
    </row>
    <row r="3754" spans="1:3" x14ac:dyDescent="0.15">
      <c r="A3754" s="48">
        <v>41796</v>
      </c>
      <c r="B3754" s="57" t="s">
        <v>229</v>
      </c>
      <c r="C3754" s="58">
        <v>100</v>
      </c>
    </row>
    <row r="3755" spans="1:3" x14ac:dyDescent="0.15">
      <c r="A3755" s="48">
        <v>41796</v>
      </c>
      <c r="B3755" s="57" t="s">
        <v>230</v>
      </c>
      <c r="C3755" s="58">
        <v>100</v>
      </c>
    </row>
    <row r="3756" spans="1:3" x14ac:dyDescent="0.15">
      <c r="A3756" s="48">
        <v>41796</v>
      </c>
      <c r="B3756" s="57" t="s">
        <v>231</v>
      </c>
      <c r="C3756" s="58">
        <v>100</v>
      </c>
    </row>
    <row r="3757" spans="1:3" x14ac:dyDescent="0.15">
      <c r="A3757" s="48">
        <v>41796</v>
      </c>
      <c r="B3757" s="57" t="s">
        <v>232</v>
      </c>
      <c r="C3757" s="58">
        <v>100</v>
      </c>
    </row>
    <row r="3758" spans="1:3" x14ac:dyDescent="0.15">
      <c r="A3758" s="48">
        <v>41796</v>
      </c>
      <c r="B3758" s="57" t="s">
        <v>233</v>
      </c>
      <c r="C3758" s="58">
        <v>100</v>
      </c>
    </row>
    <row r="3759" spans="1:3" x14ac:dyDescent="0.15">
      <c r="A3759" s="48">
        <v>41796</v>
      </c>
      <c r="B3759" s="57" t="s">
        <v>234</v>
      </c>
      <c r="C3759" s="58">
        <v>100</v>
      </c>
    </row>
    <row r="3760" spans="1:3" x14ac:dyDescent="0.15">
      <c r="A3760" s="48">
        <v>41796</v>
      </c>
      <c r="B3760" s="57" t="s">
        <v>235</v>
      </c>
      <c r="C3760" s="58">
        <v>100</v>
      </c>
    </row>
    <row r="3761" spans="1:3" x14ac:dyDescent="0.15">
      <c r="A3761" s="48">
        <v>41796</v>
      </c>
      <c r="B3761" s="57" t="s">
        <v>236</v>
      </c>
      <c r="C3761" s="58">
        <v>100</v>
      </c>
    </row>
    <row r="3762" spans="1:3" x14ac:dyDescent="0.15">
      <c r="A3762" s="48">
        <v>41796</v>
      </c>
      <c r="B3762" s="57" t="s">
        <v>237</v>
      </c>
      <c r="C3762" s="58">
        <v>100</v>
      </c>
    </row>
    <row r="3763" spans="1:3" x14ac:dyDescent="0.15">
      <c r="A3763" s="48">
        <v>41796</v>
      </c>
      <c r="B3763" s="57" t="s">
        <v>238</v>
      </c>
      <c r="C3763" s="58">
        <v>100</v>
      </c>
    </row>
    <row r="3764" spans="1:3" x14ac:dyDescent="0.15">
      <c r="A3764" s="48">
        <v>41796</v>
      </c>
      <c r="B3764" s="57" t="s">
        <v>239</v>
      </c>
      <c r="C3764" s="58">
        <v>100</v>
      </c>
    </row>
    <row r="3765" spans="1:3" x14ac:dyDescent="0.15">
      <c r="A3765" s="48">
        <v>41796</v>
      </c>
      <c r="B3765" s="57" t="s">
        <v>240</v>
      </c>
      <c r="C3765" s="58">
        <v>100</v>
      </c>
    </row>
    <row r="3766" spans="1:3" x14ac:dyDescent="0.15">
      <c r="A3766" s="48">
        <v>41796</v>
      </c>
      <c r="B3766" s="57" t="s">
        <v>241</v>
      </c>
      <c r="C3766" s="58">
        <v>100</v>
      </c>
    </row>
    <row r="3767" spans="1:3" x14ac:dyDescent="0.15">
      <c r="A3767" s="48">
        <v>41796</v>
      </c>
      <c r="B3767" s="57" t="s">
        <v>242</v>
      </c>
      <c r="C3767" s="58">
        <v>100</v>
      </c>
    </row>
    <row r="3768" spans="1:3" x14ac:dyDescent="0.15">
      <c r="A3768" s="48">
        <v>41796</v>
      </c>
      <c r="B3768" s="57" t="s">
        <v>243</v>
      </c>
      <c r="C3768" s="58">
        <v>100</v>
      </c>
    </row>
    <row r="3769" spans="1:3" x14ac:dyDescent="0.15">
      <c r="A3769" s="48">
        <v>41796</v>
      </c>
      <c r="B3769" s="57" t="s">
        <v>244</v>
      </c>
      <c r="C3769" s="58">
        <v>100</v>
      </c>
    </row>
    <row r="3770" spans="1:3" x14ac:dyDescent="0.15">
      <c r="A3770" s="48">
        <v>41796</v>
      </c>
      <c r="B3770" s="57" t="s">
        <v>245</v>
      </c>
      <c r="C3770" s="58">
        <v>100</v>
      </c>
    </row>
    <row r="3771" spans="1:3" x14ac:dyDescent="0.15">
      <c r="A3771" s="48">
        <v>41796</v>
      </c>
      <c r="B3771" s="57" t="s">
        <v>246</v>
      </c>
      <c r="C3771" s="58">
        <v>100</v>
      </c>
    </row>
    <row r="3772" spans="1:3" x14ac:dyDescent="0.15">
      <c r="A3772" s="48">
        <v>41796</v>
      </c>
      <c r="B3772" s="57" t="s">
        <v>247</v>
      </c>
      <c r="C3772" s="58">
        <v>100</v>
      </c>
    </row>
    <row r="3773" spans="1:3" x14ac:dyDescent="0.15">
      <c r="A3773" s="48">
        <v>41796</v>
      </c>
      <c r="B3773" s="57" t="s">
        <v>248</v>
      </c>
      <c r="C3773" s="58">
        <v>100</v>
      </c>
    </row>
    <row r="3774" spans="1:3" x14ac:dyDescent="0.15">
      <c r="A3774" s="48">
        <v>41797</v>
      </c>
      <c r="B3774" s="57" t="s">
        <v>225</v>
      </c>
      <c r="C3774" s="58">
        <v>100</v>
      </c>
    </row>
    <row r="3775" spans="1:3" x14ac:dyDescent="0.15">
      <c r="A3775" s="48">
        <v>41797</v>
      </c>
      <c r="B3775" s="57" t="s">
        <v>226</v>
      </c>
      <c r="C3775" s="58">
        <v>100</v>
      </c>
    </row>
    <row r="3776" spans="1:3" x14ac:dyDescent="0.15">
      <c r="A3776" s="48">
        <v>41797</v>
      </c>
      <c r="B3776" s="57" t="s">
        <v>227</v>
      </c>
      <c r="C3776" s="58">
        <v>100</v>
      </c>
    </row>
    <row r="3777" spans="1:3" x14ac:dyDescent="0.15">
      <c r="A3777" s="48">
        <v>41797</v>
      </c>
      <c r="B3777" s="57" t="s">
        <v>228</v>
      </c>
      <c r="C3777" s="58">
        <v>100</v>
      </c>
    </row>
    <row r="3778" spans="1:3" x14ac:dyDescent="0.15">
      <c r="A3778" s="48">
        <v>41797</v>
      </c>
      <c r="B3778" s="57" t="s">
        <v>229</v>
      </c>
      <c r="C3778" s="58">
        <v>100</v>
      </c>
    </row>
    <row r="3779" spans="1:3" x14ac:dyDescent="0.15">
      <c r="A3779" s="48">
        <v>41797</v>
      </c>
      <c r="B3779" s="57" t="s">
        <v>230</v>
      </c>
      <c r="C3779" s="58">
        <v>100</v>
      </c>
    </row>
    <row r="3780" spans="1:3" x14ac:dyDescent="0.15">
      <c r="A3780" s="48">
        <v>41797</v>
      </c>
      <c r="B3780" s="57" t="s">
        <v>231</v>
      </c>
      <c r="C3780" s="58">
        <v>100</v>
      </c>
    </row>
    <row r="3781" spans="1:3" x14ac:dyDescent="0.15">
      <c r="A3781" s="48">
        <v>41797</v>
      </c>
      <c r="B3781" s="57" t="s">
        <v>232</v>
      </c>
      <c r="C3781" s="58">
        <v>100</v>
      </c>
    </row>
    <row r="3782" spans="1:3" x14ac:dyDescent="0.15">
      <c r="A3782" s="48">
        <v>41797</v>
      </c>
      <c r="B3782" s="57" t="s">
        <v>233</v>
      </c>
      <c r="C3782" s="58">
        <v>100</v>
      </c>
    </row>
    <row r="3783" spans="1:3" x14ac:dyDescent="0.15">
      <c r="A3783" s="48">
        <v>41797</v>
      </c>
      <c r="B3783" s="57" t="s">
        <v>234</v>
      </c>
      <c r="C3783" s="58">
        <v>100</v>
      </c>
    </row>
    <row r="3784" spans="1:3" x14ac:dyDescent="0.15">
      <c r="A3784" s="48">
        <v>41797</v>
      </c>
      <c r="B3784" s="57" t="s">
        <v>235</v>
      </c>
      <c r="C3784" s="58">
        <v>100</v>
      </c>
    </row>
    <row r="3785" spans="1:3" x14ac:dyDescent="0.15">
      <c r="A3785" s="48">
        <v>41797</v>
      </c>
      <c r="B3785" s="57" t="s">
        <v>236</v>
      </c>
      <c r="C3785" s="58">
        <v>100</v>
      </c>
    </row>
    <row r="3786" spans="1:3" x14ac:dyDescent="0.15">
      <c r="A3786" s="48">
        <v>41797</v>
      </c>
      <c r="B3786" s="57" t="s">
        <v>237</v>
      </c>
      <c r="C3786" s="58">
        <v>100</v>
      </c>
    </row>
    <row r="3787" spans="1:3" x14ac:dyDescent="0.15">
      <c r="A3787" s="48">
        <v>41797</v>
      </c>
      <c r="B3787" s="57" t="s">
        <v>238</v>
      </c>
      <c r="C3787" s="58">
        <v>100</v>
      </c>
    </row>
    <row r="3788" spans="1:3" x14ac:dyDescent="0.15">
      <c r="A3788" s="48">
        <v>41797</v>
      </c>
      <c r="B3788" s="57" t="s">
        <v>239</v>
      </c>
      <c r="C3788" s="58">
        <v>100</v>
      </c>
    </row>
    <row r="3789" spans="1:3" x14ac:dyDescent="0.15">
      <c r="A3789" s="48">
        <v>41797</v>
      </c>
      <c r="B3789" s="57" t="s">
        <v>240</v>
      </c>
      <c r="C3789" s="58">
        <v>100</v>
      </c>
    </row>
    <row r="3790" spans="1:3" x14ac:dyDescent="0.15">
      <c r="A3790" s="48">
        <v>41797</v>
      </c>
      <c r="B3790" s="57" t="s">
        <v>241</v>
      </c>
      <c r="C3790" s="58">
        <v>100</v>
      </c>
    </row>
    <row r="3791" spans="1:3" x14ac:dyDescent="0.15">
      <c r="A3791" s="48">
        <v>41797</v>
      </c>
      <c r="B3791" s="57" t="s">
        <v>242</v>
      </c>
      <c r="C3791" s="58">
        <v>100</v>
      </c>
    </row>
    <row r="3792" spans="1:3" x14ac:dyDescent="0.15">
      <c r="A3792" s="48">
        <v>41797</v>
      </c>
      <c r="B3792" s="57" t="s">
        <v>243</v>
      </c>
      <c r="C3792" s="58">
        <v>100</v>
      </c>
    </row>
    <row r="3793" spans="1:3" x14ac:dyDescent="0.15">
      <c r="A3793" s="48">
        <v>41797</v>
      </c>
      <c r="B3793" s="57" t="s">
        <v>244</v>
      </c>
      <c r="C3793" s="58">
        <v>100</v>
      </c>
    </row>
    <row r="3794" spans="1:3" x14ac:dyDescent="0.15">
      <c r="A3794" s="48">
        <v>41797</v>
      </c>
      <c r="B3794" s="57" t="s">
        <v>245</v>
      </c>
      <c r="C3794" s="58">
        <v>100</v>
      </c>
    </row>
    <row r="3795" spans="1:3" x14ac:dyDescent="0.15">
      <c r="A3795" s="48">
        <v>41797</v>
      </c>
      <c r="B3795" s="57" t="s">
        <v>246</v>
      </c>
      <c r="C3795" s="58">
        <v>100</v>
      </c>
    </row>
    <row r="3796" spans="1:3" x14ac:dyDescent="0.15">
      <c r="A3796" s="48">
        <v>41797</v>
      </c>
      <c r="B3796" s="57" t="s">
        <v>247</v>
      </c>
      <c r="C3796" s="58">
        <v>100</v>
      </c>
    </row>
    <row r="3797" spans="1:3" x14ac:dyDescent="0.15">
      <c r="A3797" s="48">
        <v>41797</v>
      </c>
      <c r="B3797" s="57" t="s">
        <v>248</v>
      </c>
      <c r="C3797" s="58">
        <v>100</v>
      </c>
    </row>
    <row r="3798" spans="1:3" x14ac:dyDescent="0.15">
      <c r="A3798" s="48">
        <v>41798</v>
      </c>
      <c r="B3798" s="57" t="s">
        <v>225</v>
      </c>
      <c r="C3798" s="58">
        <v>100</v>
      </c>
    </row>
    <row r="3799" spans="1:3" x14ac:dyDescent="0.15">
      <c r="A3799" s="48">
        <v>41798</v>
      </c>
      <c r="B3799" s="57" t="s">
        <v>226</v>
      </c>
      <c r="C3799" s="58">
        <v>100</v>
      </c>
    </row>
    <row r="3800" spans="1:3" x14ac:dyDescent="0.15">
      <c r="A3800" s="48">
        <v>41798</v>
      </c>
      <c r="B3800" s="57" t="s">
        <v>227</v>
      </c>
      <c r="C3800" s="58">
        <v>100</v>
      </c>
    </row>
    <row r="3801" spans="1:3" x14ac:dyDescent="0.15">
      <c r="A3801" s="48">
        <v>41798</v>
      </c>
      <c r="B3801" s="57" t="s">
        <v>228</v>
      </c>
      <c r="C3801" s="58">
        <v>100</v>
      </c>
    </row>
    <row r="3802" spans="1:3" x14ac:dyDescent="0.15">
      <c r="A3802" s="48">
        <v>41798</v>
      </c>
      <c r="B3802" s="57" t="s">
        <v>229</v>
      </c>
      <c r="C3802" s="58">
        <v>100</v>
      </c>
    </row>
    <row r="3803" spans="1:3" x14ac:dyDescent="0.15">
      <c r="A3803" s="48">
        <v>41798</v>
      </c>
      <c r="B3803" s="57" t="s">
        <v>230</v>
      </c>
      <c r="C3803" s="58">
        <v>100</v>
      </c>
    </row>
    <row r="3804" spans="1:3" x14ac:dyDescent="0.15">
      <c r="A3804" s="48">
        <v>41798</v>
      </c>
      <c r="B3804" s="57" t="s">
        <v>231</v>
      </c>
      <c r="C3804" s="58">
        <v>100</v>
      </c>
    </row>
    <row r="3805" spans="1:3" x14ac:dyDescent="0.15">
      <c r="A3805" s="48">
        <v>41798</v>
      </c>
      <c r="B3805" s="57" t="s">
        <v>232</v>
      </c>
      <c r="C3805" s="58">
        <v>100</v>
      </c>
    </row>
    <row r="3806" spans="1:3" x14ac:dyDescent="0.15">
      <c r="A3806" s="48">
        <v>41798</v>
      </c>
      <c r="B3806" s="57" t="s">
        <v>233</v>
      </c>
      <c r="C3806" s="58">
        <v>100</v>
      </c>
    </row>
    <row r="3807" spans="1:3" x14ac:dyDescent="0.15">
      <c r="A3807" s="48">
        <v>41798</v>
      </c>
      <c r="B3807" s="57" t="s">
        <v>234</v>
      </c>
      <c r="C3807" s="58">
        <v>100</v>
      </c>
    </row>
    <row r="3808" spans="1:3" x14ac:dyDescent="0.15">
      <c r="A3808" s="48">
        <v>41798</v>
      </c>
      <c r="B3808" s="57" t="s">
        <v>235</v>
      </c>
      <c r="C3808" s="58">
        <v>100</v>
      </c>
    </row>
    <row r="3809" spans="1:3" x14ac:dyDescent="0.15">
      <c r="A3809" s="48">
        <v>41798</v>
      </c>
      <c r="B3809" s="57" t="s">
        <v>236</v>
      </c>
      <c r="C3809" s="58">
        <v>100</v>
      </c>
    </row>
    <row r="3810" spans="1:3" x14ac:dyDescent="0.15">
      <c r="A3810" s="48">
        <v>41798</v>
      </c>
      <c r="B3810" s="57" t="s">
        <v>237</v>
      </c>
      <c r="C3810" s="58">
        <v>100</v>
      </c>
    </row>
    <row r="3811" spans="1:3" x14ac:dyDescent="0.15">
      <c r="A3811" s="48">
        <v>41798</v>
      </c>
      <c r="B3811" s="57" t="s">
        <v>238</v>
      </c>
      <c r="C3811" s="58">
        <v>100</v>
      </c>
    </row>
    <row r="3812" spans="1:3" x14ac:dyDescent="0.15">
      <c r="A3812" s="48">
        <v>41798</v>
      </c>
      <c r="B3812" s="57" t="s">
        <v>239</v>
      </c>
      <c r="C3812" s="58">
        <v>100</v>
      </c>
    </row>
    <row r="3813" spans="1:3" x14ac:dyDescent="0.15">
      <c r="A3813" s="48">
        <v>41798</v>
      </c>
      <c r="B3813" s="57" t="s">
        <v>240</v>
      </c>
      <c r="C3813" s="58">
        <v>100</v>
      </c>
    </row>
    <row r="3814" spans="1:3" x14ac:dyDescent="0.15">
      <c r="A3814" s="48">
        <v>41798</v>
      </c>
      <c r="B3814" s="57" t="s">
        <v>241</v>
      </c>
      <c r="C3814" s="58">
        <v>100</v>
      </c>
    </row>
    <row r="3815" spans="1:3" x14ac:dyDescent="0.15">
      <c r="A3815" s="48">
        <v>41798</v>
      </c>
      <c r="B3815" s="57" t="s">
        <v>242</v>
      </c>
      <c r="C3815" s="58">
        <v>100</v>
      </c>
    </row>
    <row r="3816" spans="1:3" x14ac:dyDescent="0.15">
      <c r="A3816" s="48">
        <v>41798</v>
      </c>
      <c r="B3816" s="57" t="s">
        <v>243</v>
      </c>
      <c r="C3816" s="58">
        <v>100</v>
      </c>
    </row>
    <row r="3817" spans="1:3" x14ac:dyDescent="0.15">
      <c r="A3817" s="48">
        <v>41798</v>
      </c>
      <c r="B3817" s="57" t="s">
        <v>244</v>
      </c>
      <c r="C3817" s="58">
        <v>100</v>
      </c>
    </row>
    <row r="3818" spans="1:3" x14ac:dyDescent="0.15">
      <c r="A3818" s="48">
        <v>41798</v>
      </c>
      <c r="B3818" s="57" t="s">
        <v>245</v>
      </c>
      <c r="C3818" s="58">
        <v>100</v>
      </c>
    </row>
    <row r="3819" spans="1:3" x14ac:dyDescent="0.15">
      <c r="A3819" s="48">
        <v>41798</v>
      </c>
      <c r="B3819" s="57" t="s">
        <v>246</v>
      </c>
      <c r="C3819" s="58">
        <v>100</v>
      </c>
    </row>
    <row r="3820" spans="1:3" x14ac:dyDescent="0.15">
      <c r="A3820" s="48">
        <v>41798</v>
      </c>
      <c r="B3820" s="57" t="s">
        <v>247</v>
      </c>
      <c r="C3820" s="58">
        <v>100</v>
      </c>
    </row>
    <row r="3821" spans="1:3" x14ac:dyDescent="0.15">
      <c r="A3821" s="48">
        <v>41798</v>
      </c>
      <c r="B3821" s="57" t="s">
        <v>248</v>
      </c>
      <c r="C3821" s="58">
        <v>100</v>
      </c>
    </row>
    <row r="3822" spans="1:3" x14ac:dyDescent="0.15">
      <c r="A3822" s="48">
        <v>41799</v>
      </c>
      <c r="B3822" s="57" t="s">
        <v>225</v>
      </c>
      <c r="C3822" s="58">
        <v>100</v>
      </c>
    </row>
    <row r="3823" spans="1:3" x14ac:dyDescent="0.15">
      <c r="A3823" s="48">
        <v>41799</v>
      </c>
      <c r="B3823" s="57" t="s">
        <v>226</v>
      </c>
      <c r="C3823" s="58">
        <v>100</v>
      </c>
    </row>
    <row r="3824" spans="1:3" x14ac:dyDescent="0.15">
      <c r="A3824" s="48">
        <v>41799</v>
      </c>
      <c r="B3824" s="57" t="s">
        <v>227</v>
      </c>
      <c r="C3824" s="58">
        <v>100</v>
      </c>
    </row>
    <row r="3825" spans="1:3" x14ac:dyDescent="0.15">
      <c r="A3825" s="48">
        <v>41799</v>
      </c>
      <c r="B3825" s="57" t="s">
        <v>228</v>
      </c>
      <c r="C3825" s="58">
        <v>100</v>
      </c>
    </row>
    <row r="3826" spans="1:3" x14ac:dyDescent="0.15">
      <c r="A3826" s="48">
        <v>41799</v>
      </c>
      <c r="B3826" s="57" t="s">
        <v>229</v>
      </c>
      <c r="C3826" s="58">
        <v>100</v>
      </c>
    </row>
    <row r="3827" spans="1:3" x14ac:dyDescent="0.15">
      <c r="A3827" s="48">
        <v>41799</v>
      </c>
      <c r="B3827" s="57" t="s">
        <v>230</v>
      </c>
      <c r="C3827" s="58">
        <v>100</v>
      </c>
    </row>
    <row r="3828" spans="1:3" x14ac:dyDescent="0.15">
      <c r="A3828" s="48">
        <v>41799</v>
      </c>
      <c r="B3828" s="57" t="s">
        <v>231</v>
      </c>
      <c r="C3828" s="58">
        <v>100</v>
      </c>
    </row>
    <row r="3829" spans="1:3" x14ac:dyDescent="0.15">
      <c r="A3829" s="48">
        <v>41799</v>
      </c>
      <c r="B3829" s="57" t="s">
        <v>232</v>
      </c>
      <c r="C3829" s="58">
        <v>100</v>
      </c>
    </row>
    <row r="3830" spans="1:3" x14ac:dyDescent="0.15">
      <c r="A3830" s="48">
        <v>41799</v>
      </c>
      <c r="B3830" s="57" t="s">
        <v>233</v>
      </c>
      <c r="C3830" s="58">
        <v>100</v>
      </c>
    </row>
    <row r="3831" spans="1:3" x14ac:dyDescent="0.15">
      <c r="A3831" s="48">
        <v>41799</v>
      </c>
      <c r="B3831" s="57" t="s">
        <v>234</v>
      </c>
      <c r="C3831" s="58">
        <v>100</v>
      </c>
    </row>
    <row r="3832" spans="1:3" x14ac:dyDescent="0.15">
      <c r="A3832" s="48">
        <v>41799</v>
      </c>
      <c r="B3832" s="57" t="s">
        <v>235</v>
      </c>
      <c r="C3832" s="58">
        <v>100</v>
      </c>
    </row>
    <row r="3833" spans="1:3" x14ac:dyDescent="0.15">
      <c r="A3833" s="48">
        <v>41799</v>
      </c>
      <c r="B3833" s="57" t="s">
        <v>236</v>
      </c>
      <c r="C3833" s="58">
        <v>100</v>
      </c>
    </row>
    <row r="3834" spans="1:3" x14ac:dyDescent="0.15">
      <c r="A3834" s="48">
        <v>41799</v>
      </c>
      <c r="B3834" s="57" t="s">
        <v>237</v>
      </c>
      <c r="C3834" s="58">
        <v>100</v>
      </c>
    </row>
    <row r="3835" spans="1:3" x14ac:dyDescent="0.15">
      <c r="A3835" s="48">
        <v>41799</v>
      </c>
      <c r="B3835" s="57" t="s">
        <v>238</v>
      </c>
      <c r="C3835" s="58">
        <v>100</v>
      </c>
    </row>
    <row r="3836" spans="1:3" x14ac:dyDescent="0.15">
      <c r="A3836" s="48">
        <v>41799</v>
      </c>
      <c r="B3836" s="57" t="s">
        <v>239</v>
      </c>
      <c r="C3836" s="58">
        <v>100</v>
      </c>
    </row>
    <row r="3837" spans="1:3" x14ac:dyDescent="0.15">
      <c r="A3837" s="48">
        <v>41799</v>
      </c>
      <c r="B3837" s="57" t="s">
        <v>240</v>
      </c>
      <c r="C3837" s="58">
        <v>100</v>
      </c>
    </row>
    <row r="3838" spans="1:3" x14ac:dyDescent="0.15">
      <c r="A3838" s="48">
        <v>41799</v>
      </c>
      <c r="B3838" s="57" t="s">
        <v>241</v>
      </c>
      <c r="C3838" s="58">
        <v>100</v>
      </c>
    </row>
    <row r="3839" spans="1:3" x14ac:dyDescent="0.15">
      <c r="A3839" s="48">
        <v>41799</v>
      </c>
      <c r="B3839" s="57" t="s">
        <v>242</v>
      </c>
      <c r="C3839" s="58">
        <v>100</v>
      </c>
    </row>
    <row r="3840" spans="1:3" x14ac:dyDescent="0.15">
      <c r="A3840" s="48">
        <v>41799</v>
      </c>
      <c r="B3840" s="57" t="s">
        <v>243</v>
      </c>
      <c r="C3840" s="58">
        <v>100</v>
      </c>
    </row>
    <row r="3841" spans="1:3" x14ac:dyDescent="0.15">
      <c r="A3841" s="48">
        <v>41799</v>
      </c>
      <c r="B3841" s="57" t="s">
        <v>244</v>
      </c>
      <c r="C3841" s="58">
        <v>100</v>
      </c>
    </row>
    <row r="3842" spans="1:3" x14ac:dyDescent="0.15">
      <c r="A3842" s="48">
        <v>41799</v>
      </c>
      <c r="B3842" s="57" t="s">
        <v>245</v>
      </c>
      <c r="C3842" s="58">
        <v>100</v>
      </c>
    </row>
    <row r="3843" spans="1:3" x14ac:dyDescent="0.15">
      <c r="A3843" s="48">
        <v>41799</v>
      </c>
      <c r="B3843" s="57" t="s">
        <v>246</v>
      </c>
      <c r="C3843" s="58">
        <v>100</v>
      </c>
    </row>
    <row r="3844" spans="1:3" x14ac:dyDescent="0.15">
      <c r="A3844" s="48">
        <v>41799</v>
      </c>
      <c r="B3844" s="57" t="s">
        <v>247</v>
      </c>
      <c r="C3844" s="58">
        <v>100</v>
      </c>
    </row>
    <row r="3845" spans="1:3" x14ac:dyDescent="0.15">
      <c r="A3845" s="48">
        <v>41799</v>
      </c>
      <c r="B3845" s="57" t="s">
        <v>248</v>
      </c>
      <c r="C3845" s="58">
        <v>100</v>
      </c>
    </row>
    <row r="3846" spans="1:3" x14ac:dyDescent="0.15">
      <c r="A3846" s="48">
        <v>41800</v>
      </c>
      <c r="B3846" s="57" t="s">
        <v>225</v>
      </c>
      <c r="C3846" s="58">
        <v>100</v>
      </c>
    </row>
    <row r="3847" spans="1:3" x14ac:dyDescent="0.15">
      <c r="A3847" s="48">
        <v>41800</v>
      </c>
      <c r="B3847" s="57" t="s">
        <v>226</v>
      </c>
      <c r="C3847" s="58">
        <v>100</v>
      </c>
    </row>
    <row r="3848" spans="1:3" x14ac:dyDescent="0.15">
      <c r="A3848" s="48">
        <v>41800</v>
      </c>
      <c r="B3848" s="57" t="s">
        <v>227</v>
      </c>
      <c r="C3848" s="58">
        <v>100</v>
      </c>
    </row>
    <row r="3849" spans="1:3" x14ac:dyDescent="0.15">
      <c r="A3849" s="48">
        <v>41800</v>
      </c>
      <c r="B3849" s="57" t="s">
        <v>228</v>
      </c>
      <c r="C3849" s="58">
        <v>100</v>
      </c>
    </row>
    <row r="3850" spans="1:3" x14ac:dyDescent="0.15">
      <c r="A3850" s="48">
        <v>41800</v>
      </c>
      <c r="B3850" s="57" t="s">
        <v>229</v>
      </c>
      <c r="C3850" s="58">
        <v>100</v>
      </c>
    </row>
    <row r="3851" spans="1:3" x14ac:dyDescent="0.15">
      <c r="A3851" s="48">
        <v>41800</v>
      </c>
      <c r="B3851" s="57" t="s">
        <v>230</v>
      </c>
      <c r="C3851" s="58">
        <v>100</v>
      </c>
    </row>
    <row r="3852" spans="1:3" x14ac:dyDescent="0.15">
      <c r="A3852" s="48">
        <v>41800</v>
      </c>
      <c r="B3852" s="57" t="s">
        <v>231</v>
      </c>
      <c r="C3852" s="58">
        <v>100</v>
      </c>
    </row>
    <row r="3853" spans="1:3" x14ac:dyDescent="0.15">
      <c r="A3853" s="48">
        <v>41800</v>
      </c>
      <c r="B3853" s="57" t="s">
        <v>232</v>
      </c>
      <c r="C3853" s="58">
        <v>100</v>
      </c>
    </row>
    <row r="3854" spans="1:3" x14ac:dyDescent="0.15">
      <c r="A3854" s="48">
        <v>41800</v>
      </c>
      <c r="B3854" s="57" t="s">
        <v>233</v>
      </c>
      <c r="C3854" s="58">
        <v>100</v>
      </c>
    </row>
    <row r="3855" spans="1:3" x14ac:dyDescent="0.15">
      <c r="A3855" s="48">
        <v>41800</v>
      </c>
      <c r="B3855" s="57" t="s">
        <v>234</v>
      </c>
      <c r="C3855" s="58">
        <v>100</v>
      </c>
    </row>
    <row r="3856" spans="1:3" x14ac:dyDescent="0.15">
      <c r="A3856" s="48">
        <v>41800</v>
      </c>
      <c r="B3856" s="57" t="s">
        <v>235</v>
      </c>
      <c r="C3856" s="58">
        <v>100</v>
      </c>
    </row>
    <row r="3857" spans="1:3" x14ac:dyDescent="0.15">
      <c r="A3857" s="48">
        <v>41800</v>
      </c>
      <c r="B3857" s="57" t="s">
        <v>236</v>
      </c>
      <c r="C3857" s="58">
        <v>100</v>
      </c>
    </row>
    <row r="3858" spans="1:3" x14ac:dyDescent="0.15">
      <c r="A3858" s="48">
        <v>41800</v>
      </c>
      <c r="B3858" s="57" t="s">
        <v>237</v>
      </c>
      <c r="C3858" s="58">
        <v>100</v>
      </c>
    </row>
    <row r="3859" spans="1:3" x14ac:dyDescent="0.15">
      <c r="A3859" s="48">
        <v>41800</v>
      </c>
      <c r="B3859" s="57" t="s">
        <v>238</v>
      </c>
      <c r="C3859" s="58">
        <v>100</v>
      </c>
    </row>
    <row r="3860" spans="1:3" x14ac:dyDescent="0.15">
      <c r="A3860" s="48">
        <v>41800</v>
      </c>
      <c r="B3860" s="57" t="s">
        <v>239</v>
      </c>
      <c r="C3860" s="58">
        <v>100</v>
      </c>
    </row>
    <row r="3861" spans="1:3" x14ac:dyDescent="0.15">
      <c r="A3861" s="48">
        <v>41800</v>
      </c>
      <c r="B3861" s="57" t="s">
        <v>240</v>
      </c>
      <c r="C3861" s="58">
        <v>100</v>
      </c>
    </row>
    <row r="3862" spans="1:3" x14ac:dyDescent="0.15">
      <c r="A3862" s="48">
        <v>41800</v>
      </c>
      <c r="B3862" s="57" t="s">
        <v>241</v>
      </c>
      <c r="C3862" s="58">
        <v>100</v>
      </c>
    </row>
    <row r="3863" spans="1:3" x14ac:dyDescent="0.15">
      <c r="A3863" s="48">
        <v>41800</v>
      </c>
      <c r="B3863" s="57" t="s">
        <v>242</v>
      </c>
      <c r="C3863" s="58">
        <v>100</v>
      </c>
    </row>
    <row r="3864" spans="1:3" x14ac:dyDescent="0.15">
      <c r="A3864" s="48">
        <v>41800</v>
      </c>
      <c r="B3864" s="57" t="s">
        <v>243</v>
      </c>
      <c r="C3864" s="58">
        <v>100</v>
      </c>
    </row>
    <row r="3865" spans="1:3" x14ac:dyDescent="0.15">
      <c r="A3865" s="48">
        <v>41800</v>
      </c>
      <c r="B3865" s="57" t="s">
        <v>244</v>
      </c>
      <c r="C3865" s="58">
        <v>100</v>
      </c>
    </row>
    <row r="3866" spans="1:3" x14ac:dyDescent="0.15">
      <c r="A3866" s="48">
        <v>41800</v>
      </c>
      <c r="B3866" s="57" t="s">
        <v>245</v>
      </c>
      <c r="C3866" s="58">
        <v>100</v>
      </c>
    </row>
    <row r="3867" spans="1:3" x14ac:dyDescent="0.15">
      <c r="A3867" s="48">
        <v>41800</v>
      </c>
      <c r="B3867" s="57" t="s">
        <v>246</v>
      </c>
      <c r="C3867" s="58">
        <v>100</v>
      </c>
    </row>
    <row r="3868" spans="1:3" x14ac:dyDescent="0.15">
      <c r="A3868" s="48">
        <v>41800</v>
      </c>
      <c r="B3868" s="57" t="s">
        <v>247</v>
      </c>
      <c r="C3868" s="58">
        <v>100</v>
      </c>
    </row>
    <row r="3869" spans="1:3" x14ac:dyDescent="0.15">
      <c r="A3869" s="48">
        <v>41800</v>
      </c>
      <c r="B3869" s="57" t="s">
        <v>248</v>
      </c>
      <c r="C3869" s="58">
        <v>100</v>
      </c>
    </row>
    <row r="3870" spans="1:3" x14ac:dyDescent="0.15">
      <c r="A3870" s="48">
        <v>41801</v>
      </c>
      <c r="B3870" s="57" t="s">
        <v>225</v>
      </c>
      <c r="C3870" s="58">
        <v>100</v>
      </c>
    </row>
    <row r="3871" spans="1:3" x14ac:dyDescent="0.15">
      <c r="A3871" s="48">
        <v>41801</v>
      </c>
      <c r="B3871" s="57" t="s">
        <v>226</v>
      </c>
      <c r="C3871" s="58">
        <v>100</v>
      </c>
    </row>
    <row r="3872" spans="1:3" x14ac:dyDescent="0.15">
      <c r="A3872" s="48">
        <v>41801</v>
      </c>
      <c r="B3872" s="57" t="s">
        <v>227</v>
      </c>
      <c r="C3872" s="58">
        <v>100</v>
      </c>
    </row>
    <row r="3873" spans="1:3" x14ac:dyDescent="0.15">
      <c r="A3873" s="48">
        <v>41801</v>
      </c>
      <c r="B3873" s="57" t="s">
        <v>228</v>
      </c>
      <c r="C3873" s="58">
        <v>100</v>
      </c>
    </row>
    <row r="3874" spans="1:3" x14ac:dyDescent="0.15">
      <c r="A3874" s="48">
        <v>41801</v>
      </c>
      <c r="B3874" s="57" t="s">
        <v>229</v>
      </c>
      <c r="C3874" s="58">
        <v>100</v>
      </c>
    </row>
    <row r="3875" spans="1:3" x14ac:dyDescent="0.15">
      <c r="A3875" s="48">
        <v>41801</v>
      </c>
      <c r="B3875" s="57" t="s">
        <v>230</v>
      </c>
      <c r="C3875" s="58">
        <v>100</v>
      </c>
    </row>
    <row r="3876" spans="1:3" x14ac:dyDescent="0.15">
      <c r="A3876" s="48">
        <v>41801</v>
      </c>
      <c r="B3876" s="57" t="s">
        <v>231</v>
      </c>
      <c r="C3876" s="58">
        <v>100</v>
      </c>
    </row>
    <row r="3877" spans="1:3" x14ac:dyDescent="0.15">
      <c r="A3877" s="48">
        <v>41801</v>
      </c>
      <c r="B3877" s="57" t="s">
        <v>232</v>
      </c>
      <c r="C3877" s="58">
        <v>100</v>
      </c>
    </row>
    <row r="3878" spans="1:3" x14ac:dyDescent="0.15">
      <c r="A3878" s="48">
        <v>41801</v>
      </c>
      <c r="B3878" s="57" t="s">
        <v>233</v>
      </c>
      <c r="C3878" s="58">
        <v>100</v>
      </c>
    </row>
    <row r="3879" spans="1:3" x14ac:dyDescent="0.15">
      <c r="A3879" s="48">
        <v>41801</v>
      </c>
      <c r="B3879" s="57" t="s">
        <v>234</v>
      </c>
      <c r="C3879" s="58">
        <v>100</v>
      </c>
    </row>
    <row r="3880" spans="1:3" x14ac:dyDescent="0.15">
      <c r="A3880" s="48">
        <v>41801</v>
      </c>
      <c r="B3880" s="57" t="s">
        <v>235</v>
      </c>
      <c r="C3880" s="58">
        <v>100</v>
      </c>
    </row>
    <row r="3881" spans="1:3" x14ac:dyDescent="0.15">
      <c r="A3881" s="48">
        <v>41801</v>
      </c>
      <c r="B3881" s="57" t="s">
        <v>236</v>
      </c>
      <c r="C3881" s="58">
        <v>100</v>
      </c>
    </row>
    <row r="3882" spans="1:3" x14ac:dyDescent="0.15">
      <c r="A3882" s="48">
        <v>41801</v>
      </c>
      <c r="B3882" s="57" t="s">
        <v>237</v>
      </c>
      <c r="C3882" s="58">
        <v>100</v>
      </c>
    </row>
    <row r="3883" spans="1:3" x14ac:dyDescent="0.15">
      <c r="A3883" s="48">
        <v>41801</v>
      </c>
      <c r="B3883" s="57" t="s">
        <v>238</v>
      </c>
      <c r="C3883" s="58">
        <v>100</v>
      </c>
    </row>
    <row r="3884" spans="1:3" x14ac:dyDescent="0.15">
      <c r="A3884" s="48">
        <v>41801</v>
      </c>
      <c r="B3884" s="57" t="s">
        <v>239</v>
      </c>
      <c r="C3884" s="58">
        <v>100</v>
      </c>
    </row>
    <row r="3885" spans="1:3" x14ac:dyDescent="0.15">
      <c r="A3885" s="48">
        <v>41801</v>
      </c>
      <c r="B3885" s="57" t="s">
        <v>240</v>
      </c>
      <c r="C3885" s="58">
        <v>100</v>
      </c>
    </row>
    <row r="3886" spans="1:3" x14ac:dyDescent="0.15">
      <c r="A3886" s="48">
        <v>41801</v>
      </c>
      <c r="B3886" s="57" t="s">
        <v>241</v>
      </c>
      <c r="C3886" s="58">
        <v>100</v>
      </c>
    </row>
    <row r="3887" spans="1:3" x14ac:dyDescent="0.15">
      <c r="A3887" s="48">
        <v>41801</v>
      </c>
      <c r="B3887" s="57" t="s">
        <v>242</v>
      </c>
      <c r="C3887" s="58">
        <v>100</v>
      </c>
    </row>
    <row r="3888" spans="1:3" x14ac:dyDescent="0.15">
      <c r="A3888" s="48">
        <v>41801</v>
      </c>
      <c r="B3888" s="57" t="s">
        <v>243</v>
      </c>
      <c r="C3888" s="58">
        <v>100</v>
      </c>
    </row>
    <row r="3889" spans="1:3" x14ac:dyDescent="0.15">
      <c r="A3889" s="48">
        <v>41801</v>
      </c>
      <c r="B3889" s="57" t="s">
        <v>244</v>
      </c>
      <c r="C3889" s="58">
        <v>100</v>
      </c>
    </row>
    <row r="3890" spans="1:3" x14ac:dyDescent="0.15">
      <c r="A3890" s="48">
        <v>41801</v>
      </c>
      <c r="B3890" s="57" t="s">
        <v>245</v>
      </c>
      <c r="C3890" s="58">
        <v>100</v>
      </c>
    </row>
    <row r="3891" spans="1:3" x14ac:dyDescent="0.15">
      <c r="A3891" s="48">
        <v>41801</v>
      </c>
      <c r="B3891" s="57" t="s">
        <v>246</v>
      </c>
      <c r="C3891" s="58">
        <v>100</v>
      </c>
    </row>
    <row r="3892" spans="1:3" x14ac:dyDescent="0.15">
      <c r="A3892" s="48">
        <v>41801</v>
      </c>
      <c r="B3892" s="57" t="s">
        <v>247</v>
      </c>
      <c r="C3892" s="58">
        <v>100</v>
      </c>
    </row>
    <row r="3893" spans="1:3" x14ac:dyDescent="0.15">
      <c r="A3893" s="48">
        <v>41801</v>
      </c>
      <c r="B3893" s="57" t="s">
        <v>248</v>
      </c>
      <c r="C3893" s="58">
        <v>100</v>
      </c>
    </row>
    <row r="3894" spans="1:3" x14ac:dyDescent="0.15">
      <c r="A3894" s="48">
        <v>41802</v>
      </c>
      <c r="B3894" s="57" t="s">
        <v>225</v>
      </c>
      <c r="C3894" s="58">
        <v>100</v>
      </c>
    </row>
    <row r="3895" spans="1:3" x14ac:dyDescent="0.15">
      <c r="A3895" s="48">
        <v>41802</v>
      </c>
      <c r="B3895" s="57" t="s">
        <v>226</v>
      </c>
      <c r="C3895" s="58">
        <v>100</v>
      </c>
    </row>
    <row r="3896" spans="1:3" x14ac:dyDescent="0.15">
      <c r="A3896" s="48">
        <v>41802</v>
      </c>
      <c r="B3896" s="57" t="s">
        <v>227</v>
      </c>
      <c r="C3896" s="58">
        <v>100</v>
      </c>
    </row>
    <row r="3897" spans="1:3" x14ac:dyDescent="0.15">
      <c r="A3897" s="48">
        <v>41802</v>
      </c>
      <c r="B3897" s="57" t="s">
        <v>228</v>
      </c>
      <c r="C3897" s="58">
        <v>100</v>
      </c>
    </row>
    <row r="3898" spans="1:3" x14ac:dyDescent="0.15">
      <c r="A3898" s="48">
        <v>41802</v>
      </c>
      <c r="B3898" s="57" t="s">
        <v>229</v>
      </c>
      <c r="C3898" s="58">
        <v>100</v>
      </c>
    </row>
    <row r="3899" spans="1:3" x14ac:dyDescent="0.15">
      <c r="A3899" s="48">
        <v>41802</v>
      </c>
      <c r="B3899" s="57" t="s">
        <v>230</v>
      </c>
      <c r="C3899" s="58">
        <v>100</v>
      </c>
    </row>
    <row r="3900" spans="1:3" x14ac:dyDescent="0.15">
      <c r="A3900" s="48">
        <v>41802</v>
      </c>
      <c r="B3900" s="57" t="s">
        <v>231</v>
      </c>
      <c r="C3900" s="58">
        <v>100</v>
      </c>
    </row>
    <row r="3901" spans="1:3" x14ac:dyDescent="0.15">
      <c r="A3901" s="48">
        <v>41802</v>
      </c>
      <c r="B3901" s="57" t="s">
        <v>232</v>
      </c>
      <c r="C3901" s="58">
        <v>100</v>
      </c>
    </row>
    <row r="3902" spans="1:3" x14ac:dyDescent="0.15">
      <c r="A3902" s="48">
        <v>41802</v>
      </c>
      <c r="B3902" s="57" t="s">
        <v>233</v>
      </c>
      <c r="C3902" s="58">
        <v>100</v>
      </c>
    </row>
    <row r="3903" spans="1:3" x14ac:dyDescent="0.15">
      <c r="A3903" s="48">
        <v>41802</v>
      </c>
      <c r="B3903" s="57" t="s">
        <v>234</v>
      </c>
      <c r="C3903" s="58">
        <v>100</v>
      </c>
    </row>
    <row r="3904" spans="1:3" x14ac:dyDescent="0.15">
      <c r="A3904" s="48">
        <v>41802</v>
      </c>
      <c r="B3904" s="57" t="s">
        <v>235</v>
      </c>
      <c r="C3904" s="58">
        <v>100</v>
      </c>
    </row>
    <row r="3905" spans="1:3" x14ac:dyDescent="0.15">
      <c r="A3905" s="48">
        <v>41802</v>
      </c>
      <c r="B3905" s="57" t="s">
        <v>236</v>
      </c>
      <c r="C3905" s="58">
        <v>100</v>
      </c>
    </row>
    <row r="3906" spans="1:3" x14ac:dyDescent="0.15">
      <c r="A3906" s="48">
        <v>41802</v>
      </c>
      <c r="B3906" s="57" t="s">
        <v>237</v>
      </c>
      <c r="C3906" s="58">
        <v>100</v>
      </c>
    </row>
    <row r="3907" spans="1:3" x14ac:dyDescent="0.15">
      <c r="A3907" s="48">
        <v>41802</v>
      </c>
      <c r="B3907" s="57" t="s">
        <v>238</v>
      </c>
      <c r="C3907" s="58">
        <v>100</v>
      </c>
    </row>
    <row r="3908" spans="1:3" x14ac:dyDescent="0.15">
      <c r="A3908" s="48">
        <v>41802</v>
      </c>
      <c r="B3908" s="57" t="s">
        <v>239</v>
      </c>
      <c r="C3908" s="58">
        <v>100</v>
      </c>
    </row>
    <row r="3909" spans="1:3" x14ac:dyDescent="0.15">
      <c r="A3909" s="48">
        <v>41802</v>
      </c>
      <c r="B3909" s="57" t="s">
        <v>240</v>
      </c>
      <c r="C3909" s="58">
        <v>100</v>
      </c>
    </row>
    <row r="3910" spans="1:3" x14ac:dyDescent="0.15">
      <c r="A3910" s="48">
        <v>41802</v>
      </c>
      <c r="B3910" s="57" t="s">
        <v>241</v>
      </c>
      <c r="C3910" s="58">
        <v>100</v>
      </c>
    </row>
    <row r="3911" spans="1:3" x14ac:dyDescent="0.15">
      <c r="A3911" s="48">
        <v>41802</v>
      </c>
      <c r="B3911" s="57" t="s">
        <v>242</v>
      </c>
      <c r="C3911" s="58">
        <v>100</v>
      </c>
    </row>
    <row r="3912" spans="1:3" x14ac:dyDescent="0.15">
      <c r="A3912" s="48">
        <v>41802</v>
      </c>
      <c r="B3912" s="57" t="s">
        <v>243</v>
      </c>
      <c r="C3912" s="58">
        <v>100</v>
      </c>
    </row>
    <row r="3913" spans="1:3" x14ac:dyDescent="0.15">
      <c r="A3913" s="48">
        <v>41802</v>
      </c>
      <c r="B3913" s="57" t="s">
        <v>244</v>
      </c>
      <c r="C3913" s="58">
        <v>100</v>
      </c>
    </row>
    <row r="3914" spans="1:3" x14ac:dyDescent="0.15">
      <c r="A3914" s="48">
        <v>41802</v>
      </c>
      <c r="B3914" s="57" t="s">
        <v>245</v>
      </c>
      <c r="C3914" s="58">
        <v>100</v>
      </c>
    </row>
    <row r="3915" spans="1:3" x14ac:dyDescent="0.15">
      <c r="A3915" s="48">
        <v>41802</v>
      </c>
      <c r="B3915" s="57" t="s">
        <v>246</v>
      </c>
      <c r="C3915" s="58">
        <v>100</v>
      </c>
    </row>
    <row r="3916" spans="1:3" x14ac:dyDescent="0.15">
      <c r="A3916" s="48">
        <v>41802</v>
      </c>
      <c r="B3916" s="57" t="s">
        <v>247</v>
      </c>
      <c r="C3916" s="58">
        <v>100</v>
      </c>
    </row>
    <row r="3917" spans="1:3" x14ac:dyDescent="0.15">
      <c r="A3917" s="48">
        <v>41802</v>
      </c>
      <c r="B3917" s="57" t="s">
        <v>248</v>
      </c>
      <c r="C3917" s="58">
        <v>100</v>
      </c>
    </row>
    <row r="3918" spans="1:3" x14ac:dyDescent="0.15">
      <c r="A3918" s="48">
        <v>41803</v>
      </c>
      <c r="B3918" s="57" t="s">
        <v>225</v>
      </c>
      <c r="C3918" s="58">
        <v>100</v>
      </c>
    </row>
    <row r="3919" spans="1:3" x14ac:dyDescent="0.15">
      <c r="A3919" s="48">
        <v>41803</v>
      </c>
      <c r="B3919" s="57" t="s">
        <v>226</v>
      </c>
      <c r="C3919" s="58">
        <v>100</v>
      </c>
    </row>
    <row r="3920" spans="1:3" x14ac:dyDescent="0.15">
      <c r="A3920" s="48">
        <v>41803</v>
      </c>
      <c r="B3920" s="57" t="s">
        <v>227</v>
      </c>
      <c r="C3920" s="58">
        <v>100</v>
      </c>
    </row>
    <row r="3921" spans="1:3" x14ac:dyDescent="0.15">
      <c r="A3921" s="48">
        <v>41803</v>
      </c>
      <c r="B3921" s="57" t="s">
        <v>228</v>
      </c>
      <c r="C3921" s="58">
        <v>100</v>
      </c>
    </row>
    <row r="3922" spans="1:3" x14ac:dyDescent="0.15">
      <c r="A3922" s="48">
        <v>41803</v>
      </c>
      <c r="B3922" s="57" t="s">
        <v>229</v>
      </c>
      <c r="C3922" s="58">
        <v>100</v>
      </c>
    </row>
    <row r="3923" spans="1:3" x14ac:dyDescent="0.15">
      <c r="A3923" s="48">
        <v>41803</v>
      </c>
      <c r="B3923" s="57" t="s">
        <v>230</v>
      </c>
      <c r="C3923" s="58">
        <v>100</v>
      </c>
    </row>
    <row r="3924" spans="1:3" x14ac:dyDescent="0.15">
      <c r="A3924" s="48">
        <v>41803</v>
      </c>
      <c r="B3924" s="57" t="s">
        <v>231</v>
      </c>
      <c r="C3924" s="58">
        <v>100</v>
      </c>
    </row>
    <row r="3925" spans="1:3" x14ac:dyDescent="0.15">
      <c r="A3925" s="48">
        <v>41803</v>
      </c>
      <c r="B3925" s="57" t="s">
        <v>232</v>
      </c>
      <c r="C3925" s="58">
        <v>100</v>
      </c>
    </row>
    <row r="3926" spans="1:3" x14ac:dyDescent="0.15">
      <c r="A3926" s="48">
        <v>41803</v>
      </c>
      <c r="B3926" s="57" t="s">
        <v>233</v>
      </c>
      <c r="C3926" s="58">
        <v>100</v>
      </c>
    </row>
    <row r="3927" spans="1:3" x14ac:dyDescent="0.15">
      <c r="A3927" s="48">
        <v>41803</v>
      </c>
      <c r="B3927" s="57" t="s">
        <v>234</v>
      </c>
      <c r="C3927" s="58">
        <v>100</v>
      </c>
    </row>
    <row r="3928" spans="1:3" x14ac:dyDescent="0.15">
      <c r="A3928" s="48">
        <v>41803</v>
      </c>
      <c r="B3928" s="57" t="s">
        <v>235</v>
      </c>
      <c r="C3928" s="58">
        <v>100</v>
      </c>
    </row>
    <row r="3929" spans="1:3" x14ac:dyDescent="0.15">
      <c r="A3929" s="48">
        <v>41803</v>
      </c>
      <c r="B3929" s="57" t="s">
        <v>236</v>
      </c>
      <c r="C3929" s="58">
        <v>100</v>
      </c>
    </row>
    <row r="3930" spans="1:3" x14ac:dyDescent="0.15">
      <c r="A3930" s="48">
        <v>41803</v>
      </c>
      <c r="B3930" s="57" t="s">
        <v>237</v>
      </c>
      <c r="C3930" s="58">
        <v>100</v>
      </c>
    </row>
    <row r="3931" spans="1:3" x14ac:dyDescent="0.15">
      <c r="A3931" s="48">
        <v>41803</v>
      </c>
      <c r="B3931" s="57" t="s">
        <v>238</v>
      </c>
      <c r="C3931" s="58">
        <v>100</v>
      </c>
    </row>
    <row r="3932" spans="1:3" x14ac:dyDescent="0.15">
      <c r="A3932" s="48">
        <v>41803</v>
      </c>
      <c r="B3932" s="57" t="s">
        <v>239</v>
      </c>
      <c r="C3932" s="58">
        <v>100</v>
      </c>
    </row>
    <row r="3933" spans="1:3" x14ac:dyDescent="0.15">
      <c r="A3933" s="48">
        <v>41803</v>
      </c>
      <c r="B3933" s="57" t="s">
        <v>240</v>
      </c>
      <c r="C3933" s="58">
        <v>100</v>
      </c>
    </row>
    <row r="3934" spans="1:3" x14ac:dyDescent="0.15">
      <c r="A3934" s="48">
        <v>41803</v>
      </c>
      <c r="B3934" s="57" t="s">
        <v>241</v>
      </c>
      <c r="C3934" s="58">
        <v>100</v>
      </c>
    </row>
    <row r="3935" spans="1:3" x14ac:dyDescent="0.15">
      <c r="A3935" s="48">
        <v>41803</v>
      </c>
      <c r="B3935" s="57" t="s">
        <v>242</v>
      </c>
      <c r="C3935" s="58">
        <v>100</v>
      </c>
    </row>
    <row r="3936" spans="1:3" x14ac:dyDescent="0.15">
      <c r="A3936" s="48">
        <v>41803</v>
      </c>
      <c r="B3936" s="57" t="s">
        <v>243</v>
      </c>
      <c r="C3936" s="58">
        <v>100</v>
      </c>
    </row>
    <row r="3937" spans="1:3" x14ac:dyDescent="0.15">
      <c r="A3937" s="48">
        <v>41803</v>
      </c>
      <c r="B3937" s="57" t="s">
        <v>244</v>
      </c>
      <c r="C3937" s="58">
        <v>100</v>
      </c>
    </row>
    <row r="3938" spans="1:3" x14ac:dyDescent="0.15">
      <c r="A3938" s="48">
        <v>41803</v>
      </c>
      <c r="B3938" s="57" t="s">
        <v>245</v>
      </c>
      <c r="C3938" s="58">
        <v>100</v>
      </c>
    </row>
    <row r="3939" spans="1:3" x14ac:dyDescent="0.15">
      <c r="A3939" s="48">
        <v>41803</v>
      </c>
      <c r="B3939" s="57" t="s">
        <v>246</v>
      </c>
      <c r="C3939" s="58">
        <v>100</v>
      </c>
    </row>
    <row r="3940" spans="1:3" x14ac:dyDescent="0.15">
      <c r="A3940" s="48">
        <v>41803</v>
      </c>
      <c r="B3940" s="57" t="s">
        <v>247</v>
      </c>
      <c r="C3940" s="58">
        <v>100</v>
      </c>
    </row>
    <row r="3941" spans="1:3" x14ac:dyDescent="0.15">
      <c r="A3941" s="48">
        <v>41803</v>
      </c>
      <c r="B3941" s="57" t="s">
        <v>248</v>
      </c>
      <c r="C3941" s="58">
        <v>100</v>
      </c>
    </row>
    <row r="3942" spans="1:3" x14ac:dyDescent="0.15">
      <c r="A3942" s="48">
        <v>41804</v>
      </c>
      <c r="B3942" s="57" t="s">
        <v>225</v>
      </c>
      <c r="C3942" s="58">
        <v>100</v>
      </c>
    </row>
    <row r="3943" spans="1:3" x14ac:dyDescent="0.15">
      <c r="A3943" s="48">
        <v>41804</v>
      </c>
      <c r="B3943" s="57" t="s">
        <v>226</v>
      </c>
      <c r="C3943" s="58">
        <v>100</v>
      </c>
    </row>
    <row r="3944" spans="1:3" x14ac:dyDescent="0.15">
      <c r="A3944" s="48">
        <v>41804</v>
      </c>
      <c r="B3944" s="57" t="s">
        <v>227</v>
      </c>
      <c r="C3944" s="58">
        <v>100</v>
      </c>
    </row>
    <row r="3945" spans="1:3" x14ac:dyDescent="0.15">
      <c r="A3945" s="48">
        <v>41804</v>
      </c>
      <c r="B3945" s="57" t="s">
        <v>228</v>
      </c>
      <c r="C3945" s="58">
        <v>100</v>
      </c>
    </row>
    <row r="3946" spans="1:3" x14ac:dyDescent="0.15">
      <c r="A3946" s="48">
        <v>41804</v>
      </c>
      <c r="B3946" s="57" t="s">
        <v>229</v>
      </c>
      <c r="C3946" s="58">
        <v>100</v>
      </c>
    </row>
    <row r="3947" spans="1:3" x14ac:dyDescent="0.15">
      <c r="A3947" s="48">
        <v>41804</v>
      </c>
      <c r="B3947" s="57" t="s">
        <v>230</v>
      </c>
      <c r="C3947" s="58">
        <v>100</v>
      </c>
    </row>
    <row r="3948" spans="1:3" x14ac:dyDescent="0.15">
      <c r="A3948" s="48">
        <v>41804</v>
      </c>
      <c r="B3948" s="57" t="s">
        <v>231</v>
      </c>
      <c r="C3948" s="58">
        <v>100</v>
      </c>
    </row>
    <row r="3949" spans="1:3" x14ac:dyDescent="0.15">
      <c r="A3949" s="48">
        <v>41804</v>
      </c>
      <c r="B3949" s="57" t="s">
        <v>232</v>
      </c>
      <c r="C3949" s="58">
        <v>100</v>
      </c>
    </row>
    <row r="3950" spans="1:3" x14ac:dyDescent="0.15">
      <c r="A3950" s="48">
        <v>41804</v>
      </c>
      <c r="B3950" s="57" t="s">
        <v>233</v>
      </c>
      <c r="C3950" s="58">
        <v>100</v>
      </c>
    </row>
    <row r="3951" spans="1:3" x14ac:dyDescent="0.15">
      <c r="A3951" s="48">
        <v>41804</v>
      </c>
      <c r="B3951" s="57" t="s">
        <v>234</v>
      </c>
      <c r="C3951" s="58">
        <v>100</v>
      </c>
    </row>
    <row r="3952" spans="1:3" x14ac:dyDescent="0.15">
      <c r="A3952" s="48">
        <v>41804</v>
      </c>
      <c r="B3952" s="57" t="s">
        <v>235</v>
      </c>
      <c r="C3952" s="58">
        <v>100</v>
      </c>
    </row>
    <row r="3953" spans="1:3" x14ac:dyDescent="0.15">
      <c r="A3953" s="48">
        <v>41804</v>
      </c>
      <c r="B3953" s="57" t="s">
        <v>236</v>
      </c>
      <c r="C3953" s="58">
        <v>100</v>
      </c>
    </row>
    <row r="3954" spans="1:3" x14ac:dyDescent="0.15">
      <c r="A3954" s="48">
        <v>41804</v>
      </c>
      <c r="B3954" s="57" t="s">
        <v>237</v>
      </c>
      <c r="C3954" s="58">
        <v>100</v>
      </c>
    </row>
    <row r="3955" spans="1:3" x14ac:dyDescent="0.15">
      <c r="A3955" s="48">
        <v>41804</v>
      </c>
      <c r="B3955" s="57" t="s">
        <v>238</v>
      </c>
      <c r="C3955" s="58">
        <v>100</v>
      </c>
    </row>
    <row r="3956" spans="1:3" x14ac:dyDescent="0.15">
      <c r="A3956" s="48">
        <v>41804</v>
      </c>
      <c r="B3956" s="57" t="s">
        <v>239</v>
      </c>
      <c r="C3956" s="58">
        <v>100</v>
      </c>
    </row>
    <row r="3957" spans="1:3" x14ac:dyDescent="0.15">
      <c r="A3957" s="48">
        <v>41804</v>
      </c>
      <c r="B3957" s="57" t="s">
        <v>240</v>
      </c>
      <c r="C3957" s="58">
        <v>100</v>
      </c>
    </row>
    <row r="3958" spans="1:3" x14ac:dyDescent="0.15">
      <c r="A3958" s="48">
        <v>41804</v>
      </c>
      <c r="B3958" s="57" t="s">
        <v>241</v>
      </c>
      <c r="C3958" s="58">
        <v>100</v>
      </c>
    </row>
    <row r="3959" spans="1:3" x14ac:dyDescent="0.15">
      <c r="A3959" s="48">
        <v>41804</v>
      </c>
      <c r="B3959" s="57" t="s">
        <v>242</v>
      </c>
      <c r="C3959" s="58">
        <v>100</v>
      </c>
    </row>
    <row r="3960" spans="1:3" x14ac:dyDescent="0.15">
      <c r="A3960" s="48">
        <v>41804</v>
      </c>
      <c r="B3960" s="57" t="s">
        <v>243</v>
      </c>
      <c r="C3960" s="58">
        <v>100</v>
      </c>
    </row>
    <row r="3961" spans="1:3" x14ac:dyDescent="0.15">
      <c r="A3961" s="48">
        <v>41804</v>
      </c>
      <c r="B3961" s="57" t="s">
        <v>244</v>
      </c>
      <c r="C3961" s="58">
        <v>100</v>
      </c>
    </row>
    <row r="3962" spans="1:3" x14ac:dyDescent="0.15">
      <c r="A3962" s="48">
        <v>41804</v>
      </c>
      <c r="B3962" s="57" t="s">
        <v>245</v>
      </c>
      <c r="C3962" s="58">
        <v>100</v>
      </c>
    </row>
    <row r="3963" spans="1:3" x14ac:dyDescent="0.15">
      <c r="A3963" s="48">
        <v>41804</v>
      </c>
      <c r="B3963" s="57" t="s">
        <v>246</v>
      </c>
      <c r="C3963" s="58">
        <v>100</v>
      </c>
    </row>
    <row r="3964" spans="1:3" x14ac:dyDescent="0.15">
      <c r="A3964" s="48">
        <v>41804</v>
      </c>
      <c r="B3964" s="57" t="s">
        <v>247</v>
      </c>
      <c r="C3964" s="58">
        <v>100</v>
      </c>
    </row>
    <row r="3965" spans="1:3" x14ac:dyDescent="0.15">
      <c r="A3965" s="48">
        <v>41804</v>
      </c>
      <c r="B3965" s="57" t="s">
        <v>248</v>
      </c>
      <c r="C3965" s="58">
        <v>100</v>
      </c>
    </row>
    <row r="3966" spans="1:3" x14ac:dyDescent="0.15">
      <c r="A3966" s="48">
        <v>41805</v>
      </c>
      <c r="B3966" s="57" t="s">
        <v>225</v>
      </c>
      <c r="C3966" s="58">
        <v>100</v>
      </c>
    </row>
    <row r="3967" spans="1:3" x14ac:dyDescent="0.15">
      <c r="A3967" s="48">
        <v>41805</v>
      </c>
      <c r="B3967" s="57" t="s">
        <v>226</v>
      </c>
      <c r="C3967" s="58">
        <v>100</v>
      </c>
    </row>
    <row r="3968" spans="1:3" x14ac:dyDescent="0.15">
      <c r="A3968" s="48">
        <v>41805</v>
      </c>
      <c r="B3968" s="57" t="s">
        <v>227</v>
      </c>
      <c r="C3968" s="58">
        <v>100</v>
      </c>
    </row>
    <row r="3969" spans="1:3" x14ac:dyDescent="0.15">
      <c r="A3969" s="48">
        <v>41805</v>
      </c>
      <c r="B3969" s="57" t="s">
        <v>228</v>
      </c>
      <c r="C3969" s="58">
        <v>100</v>
      </c>
    </row>
    <row r="3970" spans="1:3" x14ac:dyDescent="0.15">
      <c r="A3970" s="48">
        <v>41805</v>
      </c>
      <c r="B3970" s="57" t="s">
        <v>229</v>
      </c>
      <c r="C3970" s="58">
        <v>100</v>
      </c>
    </row>
    <row r="3971" spans="1:3" x14ac:dyDescent="0.15">
      <c r="A3971" s="48">
        <v>41805</v>
      </c>
      <c r="B3971" s="57" t="s">
        <v>230</v>
      </c>
      <c r="C3971" s="58">
        <v>100</v>
      </c>
    </row>
    <row r="3972" spans="1:3" x14ac:dyDescent="0.15">
      <c r="A3972" s="48">
        <v>41805</v>
      </c>
      <c r="B3972" s="57" t="s">
        <v>231</v>
      </c>
      <c r="C3972" s="58">
        <v>100</v>
      </c>
    </row>
    <row r="3973" spans="1:3" x14ac:dyDescent="0.15">
      <c r="A3973" s="48">
        <v>41805</v>
      </c>
      <c r="B3973" s="57" t="s">
        <v>232</v>
      </c>
      <c r="C3973" s="58">
        <v>100</v>
      </c>
    </row>
    <row r="3974" spans="1:3" x14ac:dyDescent="0.15">
      <c r="A3974" s="48">
        <v>41805</v>
      </c>
      <c r="B3974" s="57" t="s">
        <v>233</v>
      </c>
      <c r="C3974" s="58">
        <v>100</v>
      </c>
    </row>
    <row r="3975" spans="1:3" x14ac:dyDescent="0.15">
      <c r="A3975" s="48">
        <v>41805</v>
      </c>
      <c r="B3975" s="57" t="s">
        <v>234</v>
      </c>
      <c r="C3975" s="58">
        <v>100</v>
      </c>
    </row>
    <row r="3976" spans="1:3" x14ac:dyDescent="0.15">
      <c r="A3976" s="48">
        <v>41805</v>
      </c>
      <c r="B3976" s="57" t="s">
        <v>235</v>
      </c>
      <c r="C3976" s="58">
        <v>100</v>
      </c>
    </row>
    <row r="3977" spans="1:3" x14ac:dyDescent="0.15">
      <c r="A3977" s="48">
        <v>41805</v>
      </c>
      <c r="B3977" s="57" t="s">
        <v>236</v>
      </c>
      <c r="C3977" s="58">
        <v>100</v>
      </c>
    </row>
    <row r="3978" spans="1:3" x14ac:dyDescent="0.15">
      <c r="A3978" s="48">
        <v>41805</v>
      </c>
      <c r="B3978" s="57" t="s">
        <v>237</v>
      </c>
      <c r="C3978" s="58">
        <v>100</v>
      </c>
    </row>
    <row r="3979" spans="1:3" x14ac:dyDescent="0.15">
      <c r="A3979" s="48">
        <v>41805</v>
      </c>
      <c r="B3979" s="57" t="s">
        <v>238</v>
      </c>
      <c r="C3979" s="58">
        <v>100</v>
      </c>
    </row>
    <row r="3980" spans="1:3" x14ac:dyDescent="0.15">
      <c r="A3980" s="48">
        <v>41805</v>
      </c>
      <c r="B3980" s="57" t="s">
        <v>239</v>
      </c>
      <c r="C3980" s="58">
        <v>100</v>
      </c>
    </row>
    <row r="3981" spans="1:3" x14ac:dyDescent="0.15">
      <c r="A3981" s="48">
        <v>41805</v>
      </c>
      <c r="B3981" s="57" t="s">
        <v>240</v>
      </c>
      <c r="C3981" s="58">
        <v>100</v>
      </c>
    </row>
    <row r="3982" spans="1:3" x14ac:dyDescent="0.15">
      <c r="A3982" s="48">
        <v>41805</v>
      </c>
      <c r="B3982" s="57" t="s">
        <v>241</v>
      </c>
      <c r="C3982" s="58">
        <v>100</v>
      </c>
    </row>
    <row r="3983" spans="1:3" x14ac:dyDescent="0.15">
      <c r="A3983" s="48">
        <v>41805</v>
      </c>
      <c r="B3983" s="57" t="s">
        <v>242</v>
      </c>
      <c r="C3983" s="58">
        <v>100</v>
      </c>
    </row>
    <row r="3984" spans="1:3" x14ac:dyDescent="0.15">
      <c r="A3984" s="48">
        <v>41805</v>
      </c>
      <c r="B3984" s="57" t="s">
        <v>243</v>
      </c>
      <c r="C3984" s="58">
        <v>100</v>
      </c>
    </row>
    <row r="3985" spans="1:3" x14ac:dyDescent="0.15">
      <c r="A3985" s="48">
        <v>41805</v>
      </c>
      <c r="B3985" s="57" t="s">
        <v>244</v>
      </c>
      <c r="C3985" s="58">
        <v>100</v>
      </c>
    </row>
    <row r="3986" spans="1:3" x14ac:dyDescent="0.15">
      <c r="A3986" s="48">
        <v>41805</v>
      </c>
      <c r="B3986" s="57" t="s">
        <v>245</v>
      </c>
      <c r="C3986" s="58">
        <v>100</v>
      </c>
    </row>
    <row r="3987" spans="1:3" x14ac:dyDescent="0.15">
      <c r="A3987" s="48">
        <v>41805</v>
      </c>
      <c r="B3987" s="57" t="s">
        <v>246</v>
      </c>
      <c r="C3987" s="58">
        <v>100</v>
      </c>
    </row>
    <row r="3988" spans="1:3" x14ac:dyDescent="0.15">
      <c r="A3988" s="48">
        <v>41805</v>
      </c>
      <c r="B3988" s="57" t="s">
        <v>247</v>
      </c>
      <c r="C3988" s="58">
        <v>100</v>
      </c>
    </row>
    <row r="3989" spans="1:3" x14ac:dyDescent="0.15">
      <c r="A3989" s="48">
        <v>41805</v>
      </c>
      <c r="B3989" s="57" t="s">
        <v>248</v>
      </c>
      <c r="C3989" s="58">
        <v>100</v>
      </c>
    </row>
    <row r="3990" spans="1:3" x14ac:dyDescent="0.15">
      <c r="A3990" s="48">
        <v>41806</v>
      </c>
      <c r="B3990" s="57" t="s">
        <v>225</v>
      </c>
      <c r="C3990" s="58">
        <v>100</v>
      </c>
    </row>
    <row r="3991" spans="1:3" x14ac:dyDescent="0.15">
      <c r="A3991" s="48">
        <v>41806</v>
      </c>
      <c r="B3991" s="57" t="s">
        <v>226</v>
      </c>
      <c r="C3991" s="58">
        <v>100</v>
      </c>
    </row>
    <row r="3992" spans="1:3" x14ac:dyDescent="0.15">
      <c r="A3992" s="48">
        <v>41806</v>
      </c>
      <c r="B3992" s="57" t="s">
        <v>227</v>
      </c>
      <c r="C3992" s="58">
        <v>100</v>
      </c>
    </row>
    <row r="3993" spans="1:3" x14ac:dyDescent="0.15">
      <c r="A3993" s="48">
        <v>41806</v>
      </c>
      <c r="B3993" s="57" t="s">
        <v>228</v>
      </c>
      <c r="C3993" s="58">
        <v>100</v>
      </c>
    </row>
    <row r="3994" spans="1:3" x14ac:dyDescent="0.15">
      <c r="A3994" s="48">
        <v>41806</v>
      </c>
      <c r="B3994" s="57" t="s">
        <v>229</v>
      </c>
      <c r="C3994" s="58">
        <v>100</v>
      </c>
    </row>
    <row r="3995" spans="1:3" x14ac:dyDescent="0.15">
      <c r="A3995" s="48">
        <v>41806</v>
      </c>
      <c r="B3995" s="57" t="s">
        <v>230</v>
      </c>
      <c r="C3995" s="58">
        <v>100</v>
      </c>
    </row>
    <row r="3996" spans="1:3" x14ac:dyDescent="0.15">
      <c r="A3996" s="48">
        <v>41806</v>
      </c>
      <c r="B3996" s="57" t="s">
        <v>231</v>
      </c>
      <c r="C3996" s="58">
        <v>100</v>
      </c>
    </row>
    <row r="3997" spans="1:3" x14ac:dyDescent="0.15">
      <c r="A3997" s="48">
        <v>41806</v>
      </c>
      <c r="B3997" s="57" t="s">
        <v>232</v>
      </c>
      <c r="C3997" s="58">
        <v>100</v>
      </c>
    </row>
    <row r="3998" spans="1:3" x14ac:dyDescent="0.15">
      <c r="A3998" s="48">
        <v>41806</v>
      </c>
      <c r="B3998" s="57" t="s">
        <v>233</v>
      </c>
      <c r="C3998" s="58">
        <v>100</v>
      </c>
    </row>
    <row r="3999" spans="1:3" x14ac:dyDescent="0.15">
      <c r="A3999" s="48">
        <v>41806</v>
      </c>
      <c r="B3999" s="57" t="s">
        <v>234</v>
      </c>
      <c r="C3999" s="58">
        <v>100</v>
      </c>
    </row>
    <row r="4000" spans="1:3" x14ac:dyDescent="0.15">
      <c r="A4000" s="48">
        <v>41806</v>
      </c>
      <c r="B4000" s="57" t="s">
        <v>235</v>
      </c>
      <c r="C4000" s="58">
        <v>100</v>
      </c>
    </row>
    <row r="4001" spans="1:3" x14ac:dyDescent="0.15">
      <c r="A4001" s="48">
        <v>41806</v>
      </c>
      <c r="B4001" s="57" t="s">
        <v>236</v>
      </c>
      <c r="C4001" s="58">
        <v>100</v>
      </c>
    </row>
    <row r="4002" spans="1:3" x14ac:dyDescent="0.15">
      <c r="A4002" s="48">
        <v>41806</v>
      </c>
      <c r="B4002" s="57" t="s">
        <v>237</v>
      </c>
      <c r="C4002" s="58">
        <v>100</v>
      </c>
    </row>
    <row r="4003" spans="1:3" x14ac:dyDescent="0.15">
      <c r="A4003" s="48">
        <v>41806</v>
      </c>
      <c r="B4003" s="57" t="s">
        <v>238</v>
      </c>
      <c r="C4003" s="58">
        <v>100</v>
      </c>
    </row>
    <row r="4004" spans="1:3" x14ac:dyDescent="0.15">
      <c r="A4004" s="48">
        <v>41806</v>
      </c>
      <c r="B4004" s="57" t="s">
        <v>239</v>
      </c>
      <c r="C4004" s="58">
        <v>100</v>
      </c>
    </row>
    <row r="4005" spans="1:3" x14ac:dyDescent="0.15">
      <c r="A4005" s="48">
        <v>41806</v>
      </c>
      <c r="B4005" s="57" t="s">
        <v>240</v>
      </c>
      <c r="C4005" s="58">
        <v>100</v>
      </c>
    </row>
    <row r="4006" spans="1:3" x14ac:dyDescent="0.15">
      <c r="A4006" s="48">
        <v>41806</v>
      </c>
      <c r="B4006" s="57" t="s">
        <v>241</v>
      </c>
      <c r="C4006" s="58">
        <v>100</v>
      </c>
    </row>
    <row r="4007" spans="1:3" x14ac:dyDescent="0.15">
      <c r="A4007" s="48">
        <v>41806</v>
      </c>
      <c r="B4007" s="57" t="s">
        <v>242</v>
      </c>
      <c r="C4007" s="58">
        <v>100</v>
      </c>
    </row>
    <row r="4008" spans="1:3" x14ac:dyDescent="0.15">
      <c r="A4008" s="48">
        <v>41806</v>
      </c>
      <c r="B4008" s="57" t="s">
        <v>243</v>
      </c>
      <c r="C4008" s="58">
        <v>100</v>
      </c>
    </row>
    <row r="4009" spans="1:3" x14ac:dyDescent="0.15">
      <c r="A4009" s="48">
        <v>41806</v>
      </c>
      <c r="B4009" s="57" t="s">
        <v>244</v>
      </c>
      <c r="C4009" s="58">
        <v>100</v>
      </c>
    </row>
    <row r="4010" spans="1:3" x14ac:dyDescent="0.15">
      <c r="A4010" s="48">
        <v>41806</v>
      </c>
      <c r="B4010" s="57" t="s">
        <v>245</v>
      </c>
      <c r="C4010" s="58">
        <v>100</v>
      </c>
    </row>
    <row r="4011" spans="1:3" x14ac:dyDescent="0.15">
      <c r="A4011" s="48">
        <v>41806</v>
      </c>
      <c r="B4011" s="57" t="s">
        <v>246</v>
      </c>
      <c r="C4011" s="58">
        <v>100</v>
      </c>
    </row>
    <row r="4012" spans="1:3" x14ac:dyDescent="0.15">
      <c r="A4012" s="48">
        <v>41806</v>
      </c>
      <c r="B4012" s="57" t="s">
        <v>247</v>
      </c>
      <c r="C4012" s="58">
        <v>100</v>
      </c>
    </row>
    <row r="4013" spans="1:3" x14ac:dyDescent="0.15">
      <c r="A4013" s="48">
        <v>41806</v>
      </c>
      <c r="B4013" s="57" t="s">
        <v>248</v>
      </c>
      <c r="C4013" s="58">
        <v>100</v>
      </c>
    </row>
    <row r="4014" spans="1:3" x14ac:dyDescent="0.15">
      <c r="A4014" s="48">
        <v>41807</v>
      </c>
      <c r="B4014" s="57" t="s">
        <v>225</v>
      </c>
      <c r="C4014" s="58">
        <v>100</v>
      </c>
    </row>
    <row r="4015" spans="1:3" x14ac:dyDescent="0.15">
      <c r="A4015" s="48">
        <v>41807</v>
      </c>
      <c r="B4015" s="57" t="s">
        <v>226</v>
      </c>
      <c r="C4015" s="58">
        <v>100</v>
      </c>
    </row>
    <row r="4016" spans="1:3" x14ac:dyDescent="0.15">
      <c r="A4016" s="48">
        <v>41807</v>
      </c>
      <c r="B4016" s="57" t="s">
        <v>227</v>
      </c>
      <c r="C4016" s="58">
        <v>100</v>
      </c>
    </row>
    <row r="4017" spans="1:3" x14ac:dyDescent="0.15">
      <c r="A4017" s="48">
        <v>41807</v>
      </c>
      <c r="B4017" s="57" t="s">
        <v>228</v>
      </c>
      <c r="C4017" s="58">
        <v>100</v>
      </c>
    </row>
    <row r="4018" spans="1:3" x14ac:dyDescent="0.15">
      <c r="A4018" s="48">
        <v>41807</v>
      </c>
      <c r="B4018" s="57" t="s">
        <v>229</v>
      </c>
      <c r="C4018" s="58">
        <v>100</v>
      </c>
    </row>
    <row r="4019" spans="1:3" x14ac:dyDescent="0.15">
      <c r="A4019" s="48">
        <v>41807</v>
      </c>
      <c r="B4019" s="57" t="s">
        <v>230</v>
      </c>
      <c r="C4019" s="58">
        <v>100</v>
      </c>
    </row>
    <row r="4020" spans="1:3" x14ac:dyDescent="0.15">
      <c r="A4020" s="48">
        <v>41807</v>
      </c>
      <c r="B4020" s="57" t="s">
        <v>231</v>
      </c>
      <c r="C4020" s="58">
        <v>100</v>
      </c>
    </row>
    <row r="4021" spans="1:3" x14ac:dyDescent="0.15">
      <c r="A4021" s="48">
        <v>41807</v>
      </c>
      <c r="B4021" s="57" t="s">
        <v>232</v>
      </c>
      <c r="C4021" s="58">
        <v>100</v>
      </c>
    </row>
    <row r="4022" spans="1:3" x14ac:dyDescent="0.15">
      <c r="A4022" s="48">
        <v>41807</v>
      </c>
      <c r="B4022" s="57" t="s">
        <v>233</v>
      </c>
      <c r="C4022" s="58">
        <v>100</v>
      </c>
    </row>
    <row r="4023" spans="1:3" x14ac:dyDescent="0.15">
      <c r="A4023" s="48">
        <v>41807</v>
      </c>
      <c r="B4023" s="57" t="s">
        <v>234</v>
      </c>
      <c r="C4023" s="58">
        <v>100</v>
      </c>
    </row>
    <row r="4024" spans="1:3" x14ac:dyDescent="0.15">
      <c r="A4024" s="48">
        <v>41807</v>
      </c>
      <c r="B4024" s="57" t="s">
        <v>235</v>
      </c>
      <c r="C4024" s="58">
        <v>100</v>
      </c>
    </row>
    <row r="4025" spans="1:3" x14ac:dyDescent="0.15">
      <c r="A4025" s="48">
        <v>41807</v>
      </c>
      <c r="B4025" s="57" t="s">
        <v>236</v>
      </c>
      <c r="C4025" s="58">
        <v>100</v>
      </c>
    </row>
    <row r="4026" spans="1:3" x14ac:dyDescent="0.15">
      <c r="A4026" s="48">
        <v>41807</v>
      </c>
      <c r="B4026" s="57" t="s">
        <v>237</v>
      </c>
      <c r="C4026" s="58">
        <v>100</v>
      </c>
    </row>
    <row r="4027" spans="1:3" x14ac:dyDescent="0.15">
      <c r="A4027" s="48">
        <v>41807</v>
      </c>
      <c r="B4027" s="57" t="s">
        <v>238</v>
      </c>
      <c r="C4027" s="58">
        <v>100</v>
      </c>
    </row>
    <row r="4028" spans="1:3" x14ac:dyDescent="0.15">
      <c r="A4028" s="48">
        <v>41807</v>
      </c>
      <c r="B4028" s="57" t="s">
        <v>239</v>
      </c>
      <c r="C4028" s="58">
        <v>100</v>
      </c>
    </row>
    <row r="4029" spans="1:3" x14ac:dyDescent="0.15">
      <c r="A4029" s="48">
        <v>41807</v>
      </c>
      <c r="B4029" s="57" t="s">
        <v>240</v>
      </c>
      <c r="C4029" s="58">
        <v>100</v>
      </c>
    </row>
    <row r="4030" spans="1:3" x14ac:dyDescent="0.15">
      <c r="A4030" s="48">
        <v>41807</v>
      </c>
      <c r="B4030" s="57" t="s">
        <v>241</v>
      </c>
      <c r="C4030" s="58">
        <v>100</v>
      </c>
    </row>
    <row r="4031" spans="1:3" x14ac:dyDescent="0.15">
      <c r="A4031" s="48">
        <v>41807</v>
      </c>
      <c r="B4031" s="57" t="s">
        <v>242</v>
      </c>
      <c r="C4031" s="58">
        <v>100</v>
      </c>
    </row>
    <row r="4032" spans="1:3" x14ac:dyDescent="0.15">
      <c r="A4032" s="48">
        <v>41807</v>
      </c>
      <c r="B4032" s="57" t="s">
        <v>243</v>
      </c>
      <c r="C4032" s="58">
        <v>100</v>
      </c>
    </row>
    <row r="4033" spans="1:3" x14ac:dyDescent="0.15">
      <c r="A4033" s="48">
        <v>41807</v>
      </c>
      <c r="B4033" s="57" t="s">
        <v>244</v>
      </c>
      <c r="C4033" s="58">
        <v>100</v>
      </c>
    </row>
    <row r="4034" spans="1:3" x14ac:dyDescent="0.15">
      <c r="A4034" s="48">
        <v>41807</v>
      </c>
      <c r="B4034" s="57" t="s">
        <v>245</v>
      </c>
      <c r="C4034" s="58">
        <v>100</v>
      </c>
    </row>
    <row r="4035" spans="1:3" x14ac:dyDescent="0.15">
      <c r="A4035" s="48">
        <v>41807</v>
      </c>
      <c r="B4035" s="57" t="s">
        <v>246</v>
      </c>
      <c r="C4035" s="58">
        <v>100</v>
      </c>
    </row>
    <row r="4036" spans="1:3" x14ac:dyDescent="0.15">
      <c r="A4036" s="48">
        <v>41807</v>
      </c>
      <c r="B4036" s="57" t="s">
        <v>247</v>
      </c>
      <c r="C4036" s="58">
        <v>100</v>
      </c>
    </row>
    <row r="4037" spans="1:3" x14ac:dyDescent="0.15">
      <c r="A4037" s="48">
        <v>41807</v>
      </c>
      <c r="B4037" s="57" t="s">
        <v>248</v>
      </c>
      <c r="C4037" s="58">
        <v>100</v>
      </c>
    </row>
    <row r="4038" spans="1:3" x14ac:dyDescent="0.15">
      <c r="A4038" s="48">
        <v>41808</v>
      </c>
      <c r="B4038" s="57" t="s">
        <v>225</v>
      </c>
      <c r="C4038" s="58">
        <v>100</v>
      </c>
    </row>
    <row r="4039" spans="1:3" x14ac:dyDescent="0.15">
      <c r="A4039" s="48">
        <v>41808</v>
      </c>
      <c r="B4039" s="57" t="s">
        <v>226</v>
      </c>
      <c r="C4039" s="58">
        <v>100</v>
      </c>
    </row>
    <row r="4040" spans="1:3" x14ac:dyDescent="0.15">
      <c r="A4040" s="48">
        <v>41808</v>
      </c>
      <c r="B4040" s="57" t="s">
        <v>227</v>
      </c>
      <c r="C4040" s="58">
        <v>100</v>
      </c>
    </row>
    <row r="4041" spans="1:3" x14ac:dyDescent="0.15">
      <c r="A4041" s="48">
        <v>41808</v>
      </c>
      <c r="B4041" s="57" t="s">
        <v>228</v>
      </c>
      <c r="C4041" s="58">
        <v>100</v>
      </c>
    </row>
    <row r="4042" spans="1:3" x14ac:dyDescent="0.15">
      <c r="A4042" s="48">
        <v>41808</v>
      </c>
      <c r="B4042" s="57" t="s">
        <v>229</v>
      </c>
      <c r="C4042" s="58">
        <v>100</v>
      </c>
    </row>
    <row r="4043" spans="1:3" x14ac:dyDescent="0.15">
      <c r="A4043" s="48">
        <v>41808</v>
      </c>
      <c r="B4043" s="57" t="s">
        <v>230</v>
      </c>
      <c r="C4043" s="58">
        <v>100</v>
      </c>
    </row>
    <row r="4044" spans="1:3" x14ac:dyDescent="0.15">
      <c r="A4044" s="48">
        <v>41808</v>
      </c>
      <c r="B4044" s="57" t="s">
        <v>231</v>
      </c>
      <c r="C4044" s="58">
        <v>100</v>
      </c>
    </row>
    <row r="4045" spans="1:3" x14ac:dyDescent="0.15">
      <c r="A4045" s="48">
        <v>41808</v>
      </c>
      <c r="B4045" s="57" t="s">
        <v>232</v>
      </c>
      <c r="C4045" s="58">
        <v>100</v>
      </c>
    </row>
    <row r="4046" spans="1:3" x14ac:dyDescent="0.15">
      <c r="A4046" s="48">
        <v>41808</v>
      </c>
      <c r="B4046" s="57" t="s">
        <v>233</v>
      </c>
      <c r="C4046" s="58">
        <v>100</v>
      </c>
    </row>
    <row r="4047" spans="1:3" x14ac:dyDescent="0.15">
      <c r="A4047" s="48">
        <v>41808</v>
      </c>
      <c r="B4047" s="57" t="s">
        <v>234</v>
      </c>
      <c r="C4047" s="58">
        <v>100</v>
      </c>
    </row>
    <row r="4048" spans="1:3" x14ac:dyDescent="0.15">
      <c r="A4048" s="48">
        <v>41808</v>
      </c>
      <c r="B4048" s="57" t="s">
        <v>235</v>
      </c>
      <c r="C4048" s="58">
        <v>100</v>
      </c>
    </row>
    <row r="4049" spans="1:3" x14ac:dyDescent="0.15">
      <c r="A4049" s="48">
        <v>41808</v>
      </c>
      <c r="B4049" s="57" t="s">
        <v>236</v>
      </c>
      <c r="C4049" s="58">
        <v>100</v>
      </c>
    </row>
    <row r="4050" spans="1:3" x14ac:dyDescent="0.15">
      <c r="A4050" s="48">
        <v>41808</v>
      </c>
      <c r="B4050" s="57" t="s">
        <v>237</v>
      </c>
      <c r="C4050" s="58">
        <v>100</v>
      </c>
    </row>
    <row r="4051" spans="1:3" x14ac:dyDescent="0.15">
      <c r="A4051" s="48">
        <v>41808</v>
      </c>
      <c r="B4051" s="57" t="s">
        <v>238</v>
      </c>
      <c r="C4051" s="58">
        <v>100</v>
      </c>
    </row>
    <row r="4052" spans="1:3" x14ac:dyDescent="0.15">
      <c r="A4052" s="48">
        <v>41808</v>
      </c>
      <c r="B4052" s="57" t="s">
        <v>239</v>
      </c>
      <c r="C4052" s="58">
        <v>100</v>
      </c>
    </row>
    <row r="4053" spans="1:3" x14ac:dyDescent="0.15">
      <c r="A4053" s="48">
        <v>41808</v>
      </c>
      <c r="B4053" s="57" t="s">
        <v>240</v>
      </c>
      <c r="C4053" s="58">
        <v>100</v>
      </c>
    </row>
    <row r="4054" spans="1:3" x14ac:dyDescent="0.15">
      <c r="A4054" s="48">
        <v>41808</v>
      </c>
      <c r="B4054" s="57" t="s">
        <v>241</v>
      </c>
      <c r="C4054" s="58">
        <v>100</v>
      </c>
    </row>
    <row r="4055" spans="1:3" x14ac:dyDescent="0.15">
      <c r="A4055" s="48">
        <v>41808</v>
      </c>
      <c r="B4055" s="57" t="s">
        <v>242</v>
      </c>
      <c r="C4055" s="58">
        <v>100</v>
      </c>
    </row>
    <row r="4056" spans="1:3" x14ac:dyDescent="0.15">
      <c r="A4056" s="48">
        <v>41808</v>
      </c>
      <c r="B4056" s="57" t="s">
        <v>243</v>
      </c>
      <c r="C4056" s="58">
        <v>100</v>
      </c>
    </row>
    <row r="4057" spans="1:3" x14ac:dyDescent="0.15">
      <c r="A4057" s="48">
        <v>41808</v>
      </c>
      <c r="B4057" s="57" t="s">
        <v>244</v>
      </c>
      <c r="C4057" s="58">
        <v>100</v>
      </c>
    </row>
    <row r="4058" spans="1:3" x14ac:dyDescent="0.15">
      <c r="A4058" s="48">
        <v>41808</v>
      </c>
      <c r="B4058" s="57" t="s">
        <v>245</v>
      </c>
      <c r="C4058" s="58">
        <v>100</v>
      </c>
    </row>
    <row r="4059" spans="1:3" x14ac:dyDescent="0.15">
      <c r="A4059" s="48">
        <v>41808</v>
      </c>
      <c r="B4059" s="57" t="s">
        <v>246</v>
      </c>
      <c r="C4059" s="58">
        <v>100</v>
      </c>
    </row>
    <row r="4060" spans="1:3" x14ac:dyDescent="0.15">
      <c r="A4060" s="48">
        <v>41808</v>
      </c>
      <c r="B4060" s="57" t="s">
        <v>247</v>
      </c>
      <c r="C4060" s="58">
        <v>100</v>
      </c>
    </row>
    <row r="4061" spans="1:3" x14ac:dyDescent="0.15">
      <c r="A4061" s="48">
        <v>41808</v>
      </c>
      <c r="B4061" s="57" t="s">
        <v>248</v>
      </c>
      <c r="C4061" s="58">
        <v>100</v>
      </c>
    </row>
    <row r="4062" spans="1:3" x14ac:dyDescent="0.15">
      <c r="A4062" s="48">
        <v>41809</v>
      </c>
      <c r="B4062" s="57" t="s">
        <v>225</v>
      </c>
      <c r="C4062" s="58">
        <v>100</v>
      </c>
    </row>
    <row r="4063" spans="1:3" x14ac:dyDescent="0.15">
      <c r="A4063" s="48">
        <v>41809</v>
      </c>
      <c r="B4063" s="57" t="s">
        <v>226</v>
      </c>
      <c r="C4063" s="58">
        <v>100</v>
      </c>
    </row>
    <row r="4064" spans="1:3" x14ac:dyDescent="0.15">
      <c r="A4064" s="48">
        <v>41809</v>
      </c>
      <c r="B4064" s="57" t="s">
        <v>227</v>
      </c>
      <c r="C4064" s="58">
        <v>100</v>
      </c>
    </row>
    <row r="4065" spans="1:3" x14ac:dyDescent="0.15">
      <c r="A4065" s="48">
        <v>41809</v>
      </c>
      <c r="B4065" s="57" t="s">
        <v>228</v>
      </c>
      <c r="C4065" s="58">
        <v>100</v>
      </c>
    </row>
    <row r="4066" spans="1:3" x14ac:dyDescent="0.15">
      <c r="A4066" s="48">
        <v>41809</v>
      </c>
      <c r="B4066" s="57" t="s">
        <v>229</v>
      </c>
      <c r="C4066" s="58">
        <v>100</v>
      </c>
    </row>
    <row r="4067" spans="1:3" x14ac:dyDescent="0.15">
      <c r="A4067" s="48">
        <v>41809</v>
      </c>
      <c r="B4067" s="57" t="s">
        <v>230</v>
      </c>
      <c r="C4067" s="58">
        <v>100</v>
      </c>
    </row>
    <row r="4068" spans="1:3" x14ac:dyDescent="0.15">
      <c r="A4068" s="48">
        <v>41809</v>
      </c>
      <c r="B4068" s="57" t="s">
        <v>231</v>
      </c>
      <c r="C4068" s="58">
        <v>100</v>
      </c>
    </row>
    <row r="4069" spans="1:3" x14ac:dyDescent="0.15">
      <c r="A4069" s="48">
        <v>41809</v>
      </c>
      <c r="B4069" s="57" t="s">
        <v>232</v>
      </c>
      <c r="C4069" s="58">
        <v>100</v>
      </c>
    </row>
    <row r="4070" spans="1:3" x14ac:dyDescent="0.15">
      <c r="A4070" s="48">
        <v>41809</v>
      </c>
      <c r="B4070" s="57" t="s">
        <v>233</v>
      </c>
      <c r="C4070" s="58">
        <v>100</v>
      </c>
    </row>
    <row r="4071" spans="1:3" x14ac:dyDescent="0.15">
      <c r="A4071" s="48">
        <v>41809</v>
      </c>
      <c r="B4071" s="57" t="s">
        <v>234</v>
      </c>
      <c r="C4071" s="58">
        <v>100</v>
      </c>
    </row>
    <row r="4072" spans="1:3" x14ac:dyDescent="0.15">
      <c r="A4072" s="48">
        <v>41809</v>
      </c>
      <c r="B4072" s="57" t="s">
        <v>235</v>
      </c>
      <c r="C4072" s="58">
        <v>100</v>
      </c>
    </row>
    <row r="4073" spans="1:3" x14ac:dyDescent="0.15">
      <c r="A4073" s="48">
        <v>41809</v>
      </c>
      <c r="B4073" s="57" t="s">
        <v>236</v>
      </c>
      <c r="C4073" s="58">
        <v>100</v>
      </c>
    </row>
    <row r="4074" spans="1:3" x14ac:dyDescent="0.15">
      <c r="A4074" s="48">
        <v>41809</v>
      </c>
      <c r="B4074" s="57" t="s">
        <v>237</v>
      </c>
      <c r="C4074" s="58">
        <v>100</v>
      </c>
    </row>
    <row r="4075" spans="1:3" x14ac:dyDescent="0.15">
      <c r="A4075" s="48">
        <v>41809</v>
      </c>
      <c r="B4075" s="57" t="s">
        <v>238</v>
      </c>
      <c r="C4075" s="58">
        <v>100</v>
      </c>
    </row>
    <row r="4076" spans="1:3" x14ac:dyDescent="0.15">
      <c r="A4076" s="48">
        <v>41809</v>
      </c>
      <c r="B4076" s="57" t="s">
        <v>239</v>
      </c>
      <c r="C4076" s="58">
        <v>100</v>
      </c>
    </row>
    <row r="4077" spans="1:3" x14ac:dyDescent="0.15">
      <c r="A4077" s="48">
        <v>41809</v>
      </c>
      <c r="B4077" s="57" t="s">
        <v>240</v>
      </c>
      <c r="C4077" s="58">
        <v>100</v>
      </c>
    </row>
    <row r="4078" spans="1:3" x14ac:dyDescent="0.15">
      <c r="A4078" s="48">
        <v>41809</v>
      </c>
      <c r="B4078" s="57" t="s">
        <v>241</v>
      </c>
      <c r="C4078" s="58">
        <v>100</v>
      </c>
    </row>
    <row r="4079" spans="1:3" x14ac:dyDescent="0.15">
      <c r="A4079" s="48">
        <v>41809</v>
      </c>
      <c r="B4079" s="57" t="s">
        <v>242</v>
      </c>
      <c r="C4079" s="58">
        <v>100</v>
      </c>
    </row>
    <row r="4080" spans="1:3" x14ac:dyDescent="0.15">
      <c r="A4080" s="48">
        <v>41809</v>
      </c>
      <c r="B4080" s="57" t="s">
        <v>243</v>
      </c>
      <c r="C4080" s="58">
        <v>100</v>
      </c>
    </row>
    <row r="4081" spans="1:3" x14ac:dyDescent="0.15">
      <c r="A4081" s="48">
        <v>41809</v>
      </c>
      <c r="B4081" s="57" t="s">
        <v>244</v>
      </c>
      <c r="C4081" s="58">
        <v>100</v>
      </c>
    </row>
    <row r="4082" spans="1:3" x14ac:dyDescent="0.15">
      <c r="A4082" s="48">
        <v>41809</v>
      </c>
      <c r="B4082" s="57" t="s">
        <v>245</v>
      </c>
      <c r="C4082" s="58">
        <v>100</v>
      </c>
    </row>
    <row r="4083" spans="1:3" x14ac:dyDescent="0.15">
      <c r="A4083" s="48">
        <v>41809</v>
      </c>
      <c r="B4083" s="57" t="s">
        <v>246</v>
      </c>
      <c r="C4083" s="58">
        <v>100</v>
      </c>
    </row>
    <row r="4084" spans="1:3" x14ac:dyDescent="0.15">
      <c r="A4084" s="48">
        <v>41809</v>
      </c>
      <c r="B4084" s="57" t="s">
        <v>247</v>
      </c>
      <c r="C4084" s="58">
        <v>100</v>
      </c>
    </row>
    <row r="4085" spans="1:3" x14ac:dyDescent="0.15">
      <c r="A4085" s="48">
        <v>41809</v>
      </c>
      <c r="B4085" s="57" t="s">
        <v>248</v>
      </c>
      <c r="C4085" s="58">
        <v>100</v>
      </c>
    </row>
    <row r="4086" spans="1:3" x14ac:dyDescent="0.15">
      <c r="A4086" s="48">
        <v>41810</v>
      </c>
      <c r="B4086" s="57" t="s">
        <v>225</v>
      </c>
      <c r="C4086" s="58">
        <v>100</v>
      </c>
    </row>
    <row r="4087" spans="1:3" x14ac:dyDescent="0.15">
      <c r="A4087" s="48">
        <v>41810</v>
      </c>
      <c r="B4087" s="57" t="s">
        <v>226</v>
      </c>
      <c r="C4087" s="58">
        <v>100</v>
      </c>
    </row>
    <row r="4088" spans="1:3" x14ac:dyDescent="0.15">
      <c r="A4088" s="48">
        <v>41810</v>
      </c>
      <c r="B4088" s="57" t="s">
        <v>227</v>
      </c>
      <c r="C4088" s="58">
        <v>100</v>
      </c>
    </row>
    <row r="4089" spans="1:3" x14ac:dyDescent="0.15">
      <c r="A4089" s="48">
        <v>41810</v>
      </c>
      <c r="B4089" s="57" t="s">
        <v>228</v>
      </c>
      <c r="C4089" s="58">
        <v>100</v>
      </c>
    </row>
    <row r="4090" spans="1:3" x14ac:dyDescent="0.15">
      <c r="A4090" s="48">
        <v>41810</v>
      </c>
      <c r="B4090" s="57" t="s">
        <v>229</v>
      </c>
      <c r="C4090" s="58">
        <v>100</v>
      </c>
    </row>
    <row r="4091" spans="1:3" x14ac:dyDescent="0.15">
      <c r="A4091" s="48">
        <v>41810</v>
      </c>
      <c r="B4091" s="57" t="s">
        <v>230</v>
      </c>
      <c r="C4091" s="58">
        <v>100</v>
      </c>
    </row>
    <row r="4092" spans="1:3" x14ac:dyDescent="0.15">
      <c r="A4092" s="48">
        <v>41810</v>
      </c>
      <c r="B4092" s="57" t="s">
        <v>231</v>
      </c>
      <c r="C4092" s="58">
        <v>100</v>
      </c>
    </row>
    <row r="4093" spans="1:3" x14ac:dyDescent="0.15">
      <c r="A4093" s="48">
        <v>41810</v>
      </c>
      <c r="B4093" s="57" t="s">
        <v>232</v>
      </c>
      <c r="C4093" s="58">
        <v>100</v>
      </c>
    </row>
    <row r="4094" spans="1:3" x14ac:dyDescent="0.15">
      <c r="A4094" s="48">
        <v>41810</v>
      </c>
      <c r="B4094" s="57" t="s">
        <v>233</v>
      </c>
      <c r="C4094" s="58">
        <v>100</v>
      </c>
    </row>
    <row r="4095" spans="1:3" x14ac:dyDescent="0.15">
      <c r="A4095" s="48">
        <v>41810</v>
      </c>
      <c r="B4095" s="57" t="s">
        <v>234</v>
      </c>
      <c r="C4095" s="58">
        <v>100</v>
      </c>
    </row>
    <row r="4096" spans="1:3" x14ac:dyDescent="0.15">
      <c r="A4096" s="48">
        <v>41810</v>
      </c>
      <c r="B4096" s="57" t="s">
        <v>235</v>
      </c>
      <c r="C4096" s="58">
        <v>100</v>
      </c>
    </row>
    <row r="4097" spans="1:3" x14ac:dyDescent="0.15">
      <c r="A4097" s="48">
        <v>41810</v>
      </c>
      <c r="B4097" s="57" t="s">
        <v>236</v>
      </c>
      <c r="C4097" s="58">
        <v>100</v>
      </c>
    </row>
    <row r="4098" spans="1:3" x14ac:dyDescent="0.15">
      <c r="A4098" s="48">
        <v>41810</v>
      </c>
      <c r="B4098" s="57" t="s">
        <v>237</v>
      </c>
      <c r="C4098" s="58">
        <v>100</v>
      </c>
    </row>
    <row r="4099" spans="1:3" x14ac:dyDescent="0.15">
      <c r="A4099" s="48">
        <v>41810</v>
      </c>
      <c r="B4099" s="57" t="s">
        <v>238</v>
      </c>
      <c r="C4099" s="58">
        <v>100</v>
      </c>
    </row>
    <row r="4100" spans="1:3" x14ac:dyDescent="0.15">
      <c r="A4100" s="48">
        <v>41810</v>
      </c>
      <c r="B4100" s="57" t="s">
        <v>239</v>
      </c>
      <c r="C4100" s="58">
        <v>100</v>
      </c>
    </row>
    <row r="4101" spans="1:3" x14ac:dyDescent="0.15">
      <c r="A4101" s="48">
        <v>41810</v>
      </c>
      <c r="B4101" s="57" t="s">
        <v>240</v>
      </c>
      <c r="C4101" s="58">
        <v>100</v>
      </c>
    </row>
    <row r="4102" spans="1:3" x14ac:dyDescent="0.15">
      <c r="A4102" s="48">
        <v>41810</v>
      </c>
      <c r="B4102" s="57" t="s">
        <v>241</v>
      </c>
      <c r="C4102" s="58">
        <v>100</v>
      </c>
    </row>
    <row r="4103" spans="1:3" x14ac:dyDescent="0.15">
      <c r="A4103" s="48">
        <v>41810</v>
      </c>
      <c r="B4103" s="57" t="s">
        <v>242</v>
      </c>
      <c r="C4103" s="58">
        <v>100</v>
      </c>
    </row>
    <row r="4104" spans="1:3" x14ac:dyDescent="0.15">
      <c r="A4104" s="48">
        <v>41810</v>
      </c>
      <c r="B4104" s="57" t="s">
        <v>243</v>
      </c>
      <c r="C4104" s="58">
        <v>100</v>
      </c>
    </row>
    <row r="4105" spans="1:3" x14ac:dyDescent="0.15">
      <c r="A4105" s="48">
        <v>41810</v>
      </c>
      <c r="B4105" s="57" t="s">
        <v>244</v>
      </c>
      <c r="C4105" s="58">
        <v>100</v>
      </c>
    </row>
    <row r="4106" spans="1:3" x14ac:dyDescent="0.15">
      <c r="A4106" s="48">
        <v>41810</v>
      </c>
      <c r="B4106" s="57" t="s">
        <v>245</v>
      </c>
      <c r="C4106" s="58">
        <v>100</v>
      </c>
    </row>
    <row r="4107" spans="1:3" x14ac:dyDescent="0.15">
      <c r="A4107" s="48">
        <v>41810</v>
      </c>
      <c r="B4107" s="57" t="s">
        <v>246</v>
      </c>
      <c r="C4107" s="58">
        <v>100</v>
      </c>
    </row>
    <row r="4108" spans="1:3" x14ac:dyDescent="0.15">
      <c r="A4108" s="48">
        <v>41810</v>
      </c>
      <c r="B4108" s="57" t="s">
        <v>247</v>
      </c>
      <c r="C4108" s="58">
        <v>100</v>
      </c>
    </row>
    <row r="4109" spans="1:3" x14ac:dyDescent="0.15">
      <c r="A4109" s="48">
        <v>41810</v>
      </c>
      <c r="B4109" s="57" t="s">
        <v>248</v>
      </c>
      <c r="C4109" s="58">
        <v>100</v>
      </c>
    </row>
    <row r="4110" spans="1:3" x14ac:dyDescent="0.15">
      <c r="A4110" s="48">
        <v>41811</v>
      </c>
      <c r="B4110" s="57" t="s">
        <v>225</v>
      </c>
      <c r="C4110" s="58">
        <v>100</v>
      </c>
    </row>
    <row r="4111" spans="1:3" x14ac:dyDescent="0.15">
      <c r="A4111" s="48">
        <v>41811</v>
      </c>
      <c r="B4111" s="57" t="s">
        <v>226</v>
      </c>
      <c r="C4111" s="58">
        <v>100</v>
      </c>
    </row>
    <row r="4112" spans="1:3" x14ac:dyDescent="0.15">
      <c r="A4112" s="48">
        <v>41811</v>
      </c>
      <c r="B4112" s="57" t="s">
        <v>227</v>
      </c>
      <c r="C4112" s="58">
        <v>100</v>
      </c>
    </row>
    <row r="4113" spans="1:3" x14ac:dyDescent="0.15">
      <c r="A4113" s="48">
        <v>41811</v>
      </c>
      <c r="B4113" s="57" t="s">
        <v>228</v>
      </c>
      <c r="C4113" s="58">
        <v>100</v>
      </c>
    </row>
    <row r="4114" spans="1:3" x14ac:dyDescent="0.15">
      <c r="A4114" s="48">
        <v>41811</v>
      </c>
      <c r="B4114" s="57" t="s">
        <v>229</v>
      </c>
      <c r="C4114" s="58">
        <v>100</v>
      </c>
    </row>
    <row r="4115" spans="1:3" x14ac:dyDescent="0.15">
      <c r="A4115" s="48">
        <v>41811</v>
      </c>
      <c r="B4115" s="57" t="s">
        <v>230</v>
      </c>
      <c r="C4115" s="58">
        <v>100</v>
      </c>
    </row>
    <row r="4116" spans="1:3" x14ac:dyDescent="0.15">
      <c r="A4116" s="48">
        <v>41811</v>
      </c>
      <c r="B4116" s="57" t="s">
        <v>231</v>
      </c>
      <c r="C4116" s="58">
        <v>100</v>
      </c>
    </row>
    <row r="4117" spans="1:3" x14ac:dyDescent="0.15">
      <c r="A4117" s="48">
        <v>41811</v>
      </c>
      <c r="B4117" s="57" t="s">
        <v>232</v>
      </c>
      <c r="C4117" s="58">
        <v>100</v>
      </c>
    </row>
    <row r="4118" spans="1:3" x14ac:dyDescent="0.15">
      <c r="A4118" s="48">
        <v>41811</v>
      </c>
      <c r="B4118" s="57" t="s">
        <v>233</v>
      </c>
      <c r="C4118" s="58">
        <v>100</v>
      </c>
    </row>
    <row r="4119" spans="1:3" x14ac:dyDescent="0.15">
      <c r="A4119" s="48">
        <v>41811</v>
      </c>
      <c r="B4119" s="57" t="s">
        <v>234</v>
      </c>
      <c r="C4119" s="58">
        <v>100</v>
      </c>
    </row>
    <row r="4120" spans="1:3" x14ac:dyDescent="0.15">
      <c r="A4120" s="48">
        <v>41811</v>
      </c>
      <c r="B4120" s="57" t="s">
        <v>235</v>
      </c>
      <c r="C4120" s="58">
        <v>100</v>
      </c>
    </row>
    <row r="4121" spans="1:3" x14ac:dyDescent="0.15">
      <c r="A4121" s="48">
        <v>41811</v>
      </c>
      <c r="B4121" s="57" t="s">
        <v>236</v>
      </c>
      <c r="C4121" s="58">
        <v>100</v>
      </c>
    </row>
    <row r="4122" spans="1:3" x14ac:dyDescent="0.15">
      <c r="A4122" s="48">
        <v>41811</v>
      </c>
      <c r="B4122" s="57" t="s">
        <v>237</v>
      </c>
      <c r="C4122" s="58">
        <v>100</v>
      </c>
    </row>
    <row r="4123" spans="1:3" x14ac:dyDescent="0.15">
      <c r="A4123" s="48">
        <v>41811</v>
      </c>
      <c r="B4123" s="57" t="s">
        <v>238</v>
      </c>
      <c r="C4123" s="58">
        <v>100</v>
      </c>
    </row>
    <row r="4124" spans="1:3" x14ac:dyDescent="0.15">
      <c r="A4124" s="48">
        <v>41811</v>
      </c>
      <c r="B4124" s="57" t="s">
        <v>239</v>
      </c>
      <c r="C4124" s="58">
        <v>100</v>
      </c>
    </row>
    <row r="4125" spans="1:3" x14ac:dyDescent="0.15">
      <c r="A4125" s="48">
        <v>41811</v>
      </c>
      <c r="B4125" s="57" t="s">
        <v>240</v>
      </c>
      <c r="C4125" s="58">
        <v>100</v>
      </c>
    </row>
    <row r="4126" spans="1:3" x14ac:dyDescent="0.15">
      <c r="A4126" s="48">
        <v>41811</v>
      </c>
      <c r="B4126" s="57" t="s">
        <v>241</v>
      </c>
      <c r="C4126" s="58">
        <v>100</v>
      </c>
    </row>
    <row r="4127" spans="1:3" x14ac:dyDescent="0.15">
      <c r="A4127" s="48">
        <v>41811</v>
      </c>
      <c r="B4127" s="57" t="s">
        <v>242</v>
      </c>
      <c r="C4127" s="58">
        <v>100</v>
      </c>
    </row>
    <row r="4128" spans="1:3" x14ac:dyDescent="0.15">
      <c r="A4128" s="48">
        <v>41811</v>
      </c>
      <c r="B4128" s="57" t="s">
        <v>243</v>
      </c>
      <c r="C4128" s="58">
        <v>100</v>
      </c>
    </row>
    <row r="4129" spans="1:3" x14ac:dyDescent="0.15">
      <c r="A4129" s="48">
        <v>41811</v>
      </c>
      <c r="B4129" s="57" t="s">
        <v>244</v>
      </c>
      <c r="C4129" s="58">
        <v>100</v>
      </c>
    </row>
    <row r="4130" spans="1:3" x14ac:dyDescent="0.15">
      <c r="A4130" s="48">
        <v>41811</v>
      </c>
      <c r="B4130" s="57" t="s">
        <v>245</v>
      </c>
      <c r="C4130" s="58">
        <v>100</v>
      </c>
    </row>
    <row r="4131" spans="1:3" x14ac:dyDescent="0.15">
      <c r="A4131" s="48">
        <v>41811</v>
      </c>
      <c r="B4131" s="57" t="s">
        <v>246</v>
      </c>
      <c r="C4131" s="58">
        <v>100</v>
      </c>
    </row>
    <row r="4132" spans="1:3" x14ac:dyDescent="0.15">
      <c r="A4132" s="48">
        <v>41811</v>
      </c>
      <c r="B4132" s="57" t="s">
        <v>247</v>
      </c>
      <c r="C4132" s="58">
        <v>100</v>
      </c>
    </row>
    <row r="4133" spans="1:3" x14ac:dyDescent="0.15">
      <c r="A4133" s="48">
        <v>41811</v>
      </c>
      <c r="B4133" s="57" t="s">
        <v>248</v>
      </c>
      <c r="C4133" s="58">
        <v>100</v>
      </c>
    </row>
    <row r="4134" spans="1:3" x14ac:dyDescent="0.15">
      <c r="A4134" s="48">
        <v>41812</v>
      </c>
      <c r="B4134" s="57" t="s">
        <v>225</v>
      </c>
      <c r="C4134" s="58">
        <v>100</v>
      </c>
    </row>
    <row r="4135" spans="1:3" x14ac:dyDescent="0.15">
      <c r="A4135" s="48">
        <v>41812</v>
      </c>
      <c r="B4135" s="57" t="s">
        <v>226</v>
      </c>
      <c r="C4135" s="58">
        <v>100</v>
      </c>
    </row>
    <row r="4136" spans="1:3" x14ac:dyDescent="0.15">
      <c r="A4136" s="48">
        <v>41812</v>
      </c>
      <c r="B4136" s="57" t="s">
        <v>227</v>
      </c>
      <c r="C4136" s="58">
        <v>100</v>
      </c>
    </row>
    <row r="4137" spans="1:3" x14ac:dyDescent="0.15">
      <c r="A4137" s="48">
        <v>41812</v>
      </c>
      <c r="B4137" s="57" t="s">
        <v>228</v>
      </c>
      <c r="C4137" s="58">
        <v>100</v>
      </c>
    </row>
    <row r="4138" spans="1:3" x14ac:dyDescent="0.15">
      <c r="A4138" s="48">
        <v>41812</v>
      </c>
      <c r="B4138" s="57" t="s">
        <v>229</v>
      </c>
      <c r="C4138" s="58">
        <v>100</v>
      </c>
    </row>
    <row r="4139" spans="1:3" x14ac:dyDescent="0.15">
      <c r="A4139" s="48">
        <v>41812</v>
      </c>
      <c r="B4139" s="57" t="s">
        <v>230</v>
      </c>
      <c r="C4139" s="58">
        <v>100</v>
      </c>
    </row>
    <row r="4140" spans="1:3" x14ac:dyDescent="0.15">
      <c r="A4140" s="48">
        <v>41812</v>
      </c>
      <c r="B4140" s="57" t="s">
        <v>231</v>
      </c>
      <c r="C4140" s="58">
        <v>100</v>
      </c>
    </row>
    <row r="4141" spans="1:3" x14ac:dyDescent="0.15">
      <c r="A4141" s="48">
        <v>41812</v>
      </c>
      <c r="B4141" s="57" t="s">
        <v>232</v>
      </c>
      <c r="C4141" s="58">
        <v>100</v>
      </c>
    </row>
    <row r="4142" spans="1:3" x14ac:dyDescent="0.15">
      <c r="A4142" s="48">
        <v>41812</v>
      </c>
      <c r="B4142" s="57" t="s">
        <v>233</v>
      </c>
      <c r="C4142" s="58">
        <v>100</v>
      </c>
    </row>
    <row r="4143" spans="1:3" x14ac:dyDescent="0.15">
      <c r="A4143" s="48">
        <v>41812</v>
      </c>
      <c r="B4143" s="57" t="s">
        <v>234</v>
      </c>
      <c r="C4143" s="58">
        <v>100</v>
      </c>
    </row>
    <row r="4144" spans="1:3" x14ac:dyDescent="0.15">
      <c r="A4144" s="48">
        <v>41812</v>
      </c>
      <c r="B4144" s="57" t="s">
        <v>235</v>
      </c>
      <c r="C4144" s="58">
        <v>100</v>
      </c>
    </row>
    <row r="4145" spans="1:3" x14ac:dyDescent="0.15">
      <c r="A4145" s="48">
        <v>41812</v>
      </c>
      <c r="B4145" s="57" t="s">
        <v>236</v>
      </c>
      <c r="C4145" s="58">
        <v>100</v>
      </c>
    </row>
    <row r="4146" spans="1:3" x14ac:dyDescent="0.15">
      <c r="A4146" s="48">
        <v>41812</v>
      </c>
      <c r="B4146" s="57" t="s">
        <v>237</v>
      </c>
      <c r="C4146" s="58">
        <v>100</v>
      </c>
    </row>
    <row r="4147" spans="1:3" x14ac:dyDescent="0.15">
      <c r="A4147" s="48">
        <v>41812</v>
      </c>
      <c r="B4147" s="57" t="s">
        <v>238</v>
      </c>
      <c r="C4147" s="58">
        <v>100</v>
      </c>
    </row>
    <row r="4148" spans="1:3" x14ac:dyDescent="0.15">
      <c r="A4148" s="48">
        <v>41812</v>
      </c>
      <c r="B4148" s="57" t="s">
        <v>239</v>
      </c>
      <c r="C4148" s="58">
        <v>100</v>
      </c>
    </row>
    <row r="4149" spans="1:3" x14ac:dyDescent="0.15">
      <c r="A4149" s="48">
        <v>41812</v>
      </c>
      <c r="B4149" s="57" t="s">
        <v>240</v>
      </c>
      <c r="C4149" s="58">
        <v>100</v>
      </c>
    </row>
    <row r="4150" spans="1:3" x14ac:dyDescent="0.15">
      <c r="A4150" s="48">
        <v>41812</v>
      </c>
      <c r="B4150" s="57" t="s">
        <v>241</v>
      </c>
      <c r="C4150" s="58">
        <v>100</v>
      </c>
    </row>
    <row r="4151" spans="1:3" x14ac:dyDescent="0.15">
      <c r="A4151" s="48">
        <v>41812</v>
      </c>
      <c r="B4151" s="57" t="s">
        <v>242</v>
      </c>
      <c r="C4151" s="58">
        <v>100</v>
      </c>
    </row>
    <row r="4152" spans="1:3" x14ac:dyDescent="0.15">
      <c r="A4152" s="48">
        <v>41812</v>
      </c>
      <c r="B4152" s="57" t="s">
        <v>243</v>
      </c>
      <c r="C4152" s="58">
        <v>100</v>
      </c>
    </row>
    <row r="4153" spans="1:3" x14ac:dyDescent="0.15">
      <c r="A4153" s="48">
        <v>41812</v>
      </c>
      <c r="B4153" s="57" t="s">
        <v>244</v>
      </c>
      <c r="C4153" s="58">
        <v>100</v>
      </c>
    </row>
    <row r="4154" spans="1:3" x14ac:dyDescent="0.15">
      <c r="A4154" s="48">
        <v>41812</v>
      </c>
      <c r="B4154" s="57" t="s">
        <v>245</v>
      </c>
      <c r="C4154" s="58">
        <v>100</v>
      </c>
    </row>
    <row r="4155" spans="1:3" x14ac:dyDescent="0.15">
      <c r="A4155" s="48">
        <v>41812</v>
      </c>
      <c r="B4155" s="57" t="s">
        <v>246</v>
      </c>
      <c r="C4155" s="58">
        <v>100</v>
      </c>
    </row>
    <row r="4156" spans="1:3" x14ac:dyDescent="0.15">
      <c r="A4156" s="48">
        <v>41812</v>
      </c>
      <c r="B4156" s="57" t="s">
        <v>247</v>
      </c>
      <c r="C4156" s="58">
        <v>100</v>
      </c>
    </row>
    <row r="4157" spans="1:3" x14ac:dyDescent="0.15">
      <c r="A4157" s="48">
        <v>41812</v>
      </c>
      <c r="B4157" s="57" t="s">
        <v>248</v>
      </c>
      <c r="C4157" s="58">
        <v>100</v>
      </c>
    </row>
    <row r="4158" spans="1:3" x14ac:dyDescent="0.15">
      <c r="A4158" s="48">
        <v>41813</v>
      </c>
      <c r="B4158" s="57" t="s">
        <v>225</v>
      </c>
      <c r="C4158" s="58">
        <v>100</v>
      </c>
    </row>
    <row r="4159" spans="1:3" x14ac:dyDescent="0.15">
      <c r="A4159" s="48">
        <v>41813</v>
      </c>
      <c r="B4159" s="57" t="s">
        <v>226</v>
      </c>
      <c r="C4159" s="58">
        <v>100</v>
      </c>
    </row>
    <row r="4160" spans="1:3" x14ac:dyDescent="0.15">
      <c r="A4160" s="48">
        <v>41813</v>
      </c>
      <c r="B4160" s="57" t="s">
        <v>227</v>
      </c>
      <c r="C4160" s="58">
        <v>100</v>
      </c>
    </row>
    <row r="4161" spans="1:3" x14ac:dyDescent="0.15">
      <c r="A4161" s="48">
        <v>41813</v>
      </c>
      <c r="B4161" s="57" t="s">
        <v>228</v>
      </c>
      <c r="C4161" s="58">
        <v>100</v>
      </c>
    </row>
    <row r="4162" spans="1:3" x14ac:dyDescent="0.15">
      <c r="A4162" s="48">
        <v>41813</v>
      </c>
      <c r="B4162" s="57" t="s">
        <v>229</v>
      </c>
      <c r="C4162" s="58">
        <v>100</v>
      </c>
    </row>
    <row r="4163" spans="1:3" x14ac:dyDescent="0.15">
      <c r="A4163" s="48">
        <v>41813</v>
      </c>
      <c r="B4163" s="57" t="s">
        <v>230</v>
      </c>
      <c r="C4163" s="58">
        <v>100</v>
      </c>
    </row>
    <row r="4164" spans="1:3" x14ac:dyDescent="0.15">
      <c r="A4164" s="48">
        <v>41813</v>
      </c>
      <c r="B4164" s="57" t="s">
        <v>231</v>
      </c>
      <c r="C4164" s="58">
        <v>100</v>
      </c>
    </row>
    <row r="4165" spans="1:3" x14ac:dyDescent="0.15">
      <c r="A4165" s="48">
        <v>41813</v>
      </c>
      <c r="B4165" s="57" t="s">
        <v>232</v>
      </c>
      <c r="C4165" s="58">
        <v>100</v>
      </c>
    </row>
    <row r="4166" spans="1:3" x14ac:dyDescent="0.15">
      <c r="A4166" s="48">
        <v>41813</v>
      </c>
      <c r="B4166" s="57" t="s">
        <v>233</v>
      </c>
      <c r="C4166" s="58">
        <v>100</v>
      </c>
    </row>
    <row r="4167" spans="1:3" x14ac:dyDescent="0.15">
      <c r="A4167" s="48">
        <v>41813</v>
      </c>
      <c r="B4167" s="57" t="s">
        <v>234</v>
      </c>
      <c r="C4167" s="58">
        <v>100</v>
      </c>
    </row>
    <row r="4168" spans="1:3" x14ac:dyDescent="0.15">
      <c r="A4168" s="48">
        <v>41813</v>
      </c>
      <c r="B4168" s="57" t="s">
        <v>235</v>
      </c>
      <c r="C4168" s="58">
        <v>100</v>
      </c>
    </row>
    <row r="4169" spans="1:3" x14ac:dyDescent="0.15">
      <c r="A4169" s="48">
        <v>41813</v>
      </c>
      <c r="B4169" s="57" t="s">
        <v>236</v>
      </c>
      <c r="C4169" s="58">
        <v>100</v>
      </c>
    </row>
    <row r="4170" spans="1:3" x14ac:dyDescent="0.15">
      <c r="A4170" s="48">
        <v>41813</v>
      </c>
      <c r="B4170" s="57" t="s">
        <v>237</v>
      </c>
      <c r="C4170" s="58">
        <v>100</v>
      </c>
    </row>
    <row r="4171" spans="1:3" x14ac:dyDescent="0.15">
      <c r="A4171" s="48">
        <v>41813</v>
      </c>
      <c r="B4171" s="57" t="s">
        <v>238</v>
      </c>
      <c r="C4171" s="58">
        <v>100</v>
      </c>
    </row>
    <row r="4172" spans="1:3" x14ac:dyDescent="0.15">
      <c r="A4172" s="48">
        <v>41813</v>
      </c>
      <c r="B4172" s="57" t="s">
        <v>239</v>
      </c>
      <c r="C4172" s="58">
        <v>100</v>
      </c>
    </row>
    <row r="4173" spans="1:3" x14ac:dyDescent="0.15">
      <c r="A4173" s="48">
        <v>41813</v>
      </c>
      <c r="B4173" s="57" t="s">
        <v>240</v>
      </c>
      <c r="C4173" s="58">
        <v>100</v>
      </c>
    </row>
    <row r="4174" spans="1:3" x14ac:dyDescent="0.15">
      <c r="A4174" s="48">
        <v>41813</v>
      </c>
      <c r="B4174" s="57" t="s">
        <v>241</v>
      </c>
      <c r="C4174" s="58">
        <v>100</v>
      </c>
    </row>
    <row r="4175" spans="1:3" x14ac:dyDescent="0.15">
      <c r="A4175" s="48">
        <v>41813</v>
      </c>
      <c r="B4175" s="57" t="s">
        <v>242</v>
      </c>
      <c r="C4175" s="58">
        <v>100</v>
      </c>
    </row>
    <row r="4176" spans="1:3" x14ac:dyDescent="0.15">
      <c r="A4176" s="48">
        <v>41813</v>
      </c>
      <c r="B4176" s="57" t="s">
        <v>243</v>
      </c>
      <c r="C4176" s="58">
        <v>100</v>
      </c>
    </row>
    <row r="4177" spans="1:3" x14ac:dyDescent="0.15">
      <c r="A4177" s="48">
        <v>41813</v>
      </c>
      <c r="B4177" s="57" t="s">
        <v>244</v>
      </c>
      <c r="C4177" s="58">
        <v>100</v>
      </c>
    </row>
    <row r="4178" spans="1:3" x14ac:dyDescent="0.15">
      <c r="A4178" s="48">
        <v>41813</v>
      </c>
      <c r="B4178" s="57" t="s">
        <v>245</v>
      </c>
      <c r="C4178" s="58">
        <v>100</v>
      </c>
    </row>
    <row r="4179" spans="1:3" x14ac:dyDescent="0.15">
      <c r="A4179" s="48">
        <v>41813</v>
      </c>
      <c r="B4179" s="57" t="s">
        <v>246</v>
      </c>
      <c r="C4179" s="58">
        <v>100</v>
      </c>
    </row>
    <row r="4180" spans="1:3" x14ac:dyDescent="0.15">
      <c r="A4180" s="48">
        <v>41813</v>
      </c>
      <c r="B4180" s="57" t="s">
        <v>247</v>
      </c>
      <c r="C4180" s="58">
        <v>100</v>
      </c>
    </row>
    <row r="4181" spans="1:3" x14ac:dyDescent="0.15">
      <c r="A4181" s="48">
        <v>41813</v>
      </c>
      <c r="B4181" s="57" t="s">
        <v>248</v>
      </c>
      <c r="C4181" s="58">
        <v>100</v>
      </c>
    </row>
    <row r="4182" spans="1:3" x14ac:dyDescent="0.15">
      <c r="A4182" s="48">
        <v>41814</v>
      </c>
      <c r="B4182" s="57" t="s">
        <v>225</v>
      </c>
      <c r="C4182" s="58">
        <v>100</v>
      </c>
    </row>
    <row r="4183" spans="1:3" x14ac:dyDescent="0.15">
      <c r="A4183" s="48">
        <v>41814</v>
      </c>
      <c r="B4183" s="57" t="s">
        <v>226</v>
      </c>
      <c r="C4183" s="58">
        <v>100</v>
      </c>
    </row>
    <row r="4184" spans="1:3" x14ac:dyDescent="0.15">
      <c r="A4184" s="48">
        <v>41814</v>
      </c>
      <c r="B4184" s="57" t="s">
        <v>227</v>
      </c>
      <c r="C4184" s="58">
        <v>100</v>
      </c>
    </row>
    <row r="4185" spans="1:3" x14ac:dyDescent="0.15">
      <c r="A4185" s="48">
        <v>41814</v>
      </c>
      <c r="B4185" s="57" t="s">
        <v>228</v>
      </c>
      <c r="C4185" s="58">
        <v>100</v>
      </c>
    </row>
    <row r="4186" spans="1:3" x14ac:dyDescent="0.15">
      <c r="A4186" s="48">
        <v>41814</v>
      </c>
      <c r="B4186" s="57" t="s">
        <v>229</v>
      </c>
      <c r="C4186" s="58">
        <v>100</v>
      </c>
    </row>
    <row r="4187" spans="1:3" x14ac:dyDescent="0.15">
      <c r="A4187" s="48">
        <v>41814</v>
      </c>
      <c r="B4187" s="57" t="s">
        <v>230</v>
      </c>
      <c r="C4187" s="58">
        <v>100</v>
      </c>
    </row>
    <row r="4188" spans="1:3" x14ac:dyDescent="0.15">
      <c r="A4188" s="48">
        <v>41814</v>
      </c>
      <c r="B4188" s="57" t="s">
        <v>231</v>
      </c>
      <c r="C4188" s="58">
        <v>100</v>
      </c>
    </row>
    <row r="4189" spans="1:3" x14ac:dyDescent="0.15">
      <c r="A4189" s="48">
        <v>41814</v>
      </c>
      <c r="B4189" s="57" t="s">
        <v>232</v>
      </c>
      <c r="C4189" s="58">
        <v>100</v>
      </c>
    </row>
    <row r="4190" spans="1:3" x14ac:dyDescent="0.15">
      <c r="A4190" s="48">
        <v>41814</v>
      </c>
      <c r="B4190" s="57" t="s">
        <v>233</v>
      </c>
      <c r="C4190" s="58">
        <v>100</v>
      </c>
    </row>
    <row r="4191" spans="1:3" x14ac:dyDescent="0.15">
      <c r="A4191" s="48">
        <v>41814</v>
      </c>
      <c r="B4191" s="57" t="s">
        <v>234</v>
      </c>
      <c r="C4191" s="58">
        <v>100</v>
      </c>
    </row>
    <row r="4192" spans="1:3" x14ac:dyDescent="0.15">
      <c r="A4192" s="48">
        <v>41814</v>
      </c>
      <c r="B4192" s="57" t="s">
        <v>235</v>
      </c>
      <c r="C4192" s="58">
        <v>100</v>
      </c>
    </row>
    <row r="4193" spans="1:3" x14ac:dyDescent="0.15">
      <c r="A4193" s="48">
        <v>41814</v>
      </c>
      <c r="B4193" s="57" t="s">
        <v>236</v>
      </c>
      <c r="C4193" s="58">
        <v>100</v>
      </c>
    </row>
    <row r="4194" spans="1:3" x14ac:dyDescent="0.15">
      <c r="A4194" s="48">
        <v>41814</v>
      </c>
      <c r="B4194" s="57" t="s">
        <v>237</v>
      </c>
      <c r="C4194" s="58">
        <v>100</v>
      </c>
    </row>
    <row r="4195" spans="1:3" x14ac:dyDescent="0.15">
      <c r="A4195" s="48">
        <v>41814</v>
      </c>
      <c r="B4195" s="57" t="s">
        <v>238</v>
      </c>
      <c r="C4195" s="58">
        <v>100</v>
      </c>
    </row>
    <row r="4196" spans="1:3" x14ac:dyDescent="0.15">
      <c r="A4196" s="48">
        <v>41814</v>
      </c>
      <c r="B4196" s="57" t="s">
        <v>239</v>
      </c>
      <c r="C4196" s="58">
        <v>100</v>
      </c>
    </row>
    <row r="4197" spans="1:3" x14ac:dyDescent="0.15">
      <c r="A4197" s="48">
        <v>41814</v>
      </c>
      <c r="B4197" s="57" t="s">
        <v>240</v>
      </c>
      <c r="C4197" s="58">
        <v>100</v>
      </c>
    </row>
    <row r="4198" spans="1:3" x14ac:dyDescent="0.15">
      <c r="A4198" s="48">
        <v>41814</v>
      </c>
      <c r="B4198" s="57" t="s">
        <v>241</v>
      </c>
      <c r="C4198" s="58">
        <v>100</v>
      </c>
    </row>
    <row r="4199" spans="1:3" x14ac:dyDescent="0.15">
      <c r="A4199" s="48">
        <v>41814</v>
      </c>
      <c r="B4199" s="57" t="s">
        <v>242</v>
      </c>
      <c r="C4199" s="58">
        <v>100</v>
      </c>
    </row>
    <row r="4200" spans="1:3" x14ac:dyDescent="0.15">
      <c r="A4200" s="48">
        <v>41814</v>
      </c>
      <c r="B4200" s="57" t="s">
        <v>243</v>
      </c>
      <c r="C4200" s="58">
        <v>100</v>
      </c>
    </row>
    <row r="4201" spans="1:3" x14ac:dyDescent="0.15">
      <c r="A4201" s="48">
        <v>41814</v>
      </c>
      <c r="B4201" s="57" t="s">
        <v>244</v>
      </c>
      <c r="C4201" s="58">
        <v>100</v>
      </c>
    </row>
    <row r="4202" spans="1:3" x14ac:dyDescent="0.15">
      <c r="A4202" s="48">
        <v>41814</v>
      </c>
      <c r="B4202" s="57" t="s">
        <v>245</v>
      </c>
      <c r="C4202" s="58">
        <v>100</v>
      </c>
    </row>
    <row r="4203" spans="1:3" x14ac:dyDescent="0.15">
      <c r="A4203" s="48">
        <v>41814</v>
      </c>
      <c r="B4203" s="57" t="s">
        <v>246</v>
      </c>
      <c r="C4203" s="58">
        <v>100</v>
      </c>
    </row>
    <row r="4204" spans="1:3" x14ac:dyDescent="0.15">
      <c r="A4204" s="48">
        <v>41814</v>
      </c>
      <c r="B4204" s="57" t="s">
        <v>247</v>
      </c>
      <c r="C4204" s="58">
        <v>100</v>
      </c>
    </row>
    <row r="4205" spans="1:3" x14ac:dyDescent="0.15">
      <c r="A4205" s="48">
        <v>41814</v>
      </c>
      <c r="B4205" s="57" t="s">
        <v>248</v>
      </c>
      <c r="C4205" s="58">
        <v>100</v>
      </c>
    </row>
    <row r="4206" spans="1:3" x14ac:dyDescent="0.15">
      <c r="A4206" s="48">
        <v>41815</v>
      </c>
      <c r="B4206" s="57" t="s">
        <v>225</v>
      </c>
      <c r="C4206" s="58">
        <v>100</v>
      </c>
    </row>
    <row r="4207" spans="1:3" x14ac:dyDescent="0.15">
      <c r="A4207" s="48">
        <v>41815</v>
      </c>
      <c r="B4207" s="57" t="s">
        <v>226</v>
      </c>
      <c r="C4207" s="58">
        <v>100</v>
      </c>
    </row>
    <row r="4208" spans="1:3" x14ac:dyDescent="0.15">
      <c r="A4208" s="48">
        <v>41815</v>
      </c>
      <c r="B4208" s="57" t="s">
        <v>227</v>
      </c>
      <c r="C4208" s="58">
        <v>100</v>
      </c>
    </row>
    <row r="4209" spans="1:3" x14ac:dyDescent="0.15">
      <c r="A4209" s="48">
        <v>41815</v>
      </c>
      <c r="B4209" s="57" t="s">
        <v>228</v>
      </c>
      <c r="C4209" s="58">
        <v>100</v>
      </c>
    </row>
    <row r="4210" spans="1:3" x14ac:dyDescent="0.15">
      <c r="A4210" s="48">
        <v>41815</v>
      </c>
      <c r="B4210" s="57" t="s">
        <v>229</v>
      </c>
      <c r="C4210" s="58">
        <v>100</v>
      </c>
    </row>
    <row r="4211" spans="1:3" x14ac:dyDescent="0.15">
      <c r="A4211" s="48">
        <v>41815</v>
      </c>
      <c r="B4211" s="57" t="s">
        <v>230</v>
      </c>
      <c r="C4211" s="58">
        <v>100</v>
      </c>
    </row>
    <row r="4212" spans="1:3" x14ac:dyDescent="0.15">
      <c r="A4212" s="48">
        <v>41815</v>
      </c>
      <c r="B4212" s="57" t="s">
        <v>231</v>
      </c>
      <c r="C4212" s="58">
        <v>100</v>
      </c>
    </row>
    <row r="4213" spans="1:3" x14ac:dyDescent="0.15">
      <c r="A4213" s="48">
        <v>41815</v>
      </c>
      <c r="B4213" s="57" t="s">
        <v>232</v>
      </c>
      <c r="C4213" s="58">
        <v>100</v>
      </c>
    </row>
    <row r="4214" spans="1:3" x14ac:dyDescent="0.15">
      <c r="A4214" s="48">
        <v>41815</v>
      </c>
      <c r="B4214" s="57" t="s">
        <v>233</v>
      </c>
      <c r="C4214" s="58">
        <v>100</v>
      </c>
    </row>
    <row r="4215" spans="1:3" x14ac:dyDescent="0.15">
      <c r="A4215" s="48">
        <v>41815</v>
      </c>
      <c r="B4215" s="57" t="s">
        <v>234</v>
      </c>
      <c r="C4215" s="58">
        <v>100</v>
      </c>
    </row>
    <row r="4216" spans="1:3" x14ac:dyDescent="0.15">
      <c r="A4216" s="48">
        <v>41815</v>
      </c>
      <c r="B4216" s="57" t="s">
        <v>235</v>
      </c>
      <c r="C4216" s="58">
        <v>100</v>
      </c>
    </row>
    <row r="4217" spans="1:3" x14ac:dyDescent="0.15">
      <c r="A4217" s="48">
        <v>41815</v>
      </c>
      <c r="B4217" s="57" t="s">
        <v>236</v>
      </c>
      <c r="C4217" s="58">
        <v>100</v>
      </c>
    </row>
    <row r="4218" spans="1:3" x14ac:dyDescent="0.15">
      <c r="A4218" s="48">
        <v>41815</v>
      </c>
      <c r="B4218" s="57" t="s">
        <v>237</v>
      </c>
      <c r="C4218" s="58">
        <v>100</v>
      </c>
    </row>
    <row r="4219" spans="1:3" x14ac:dyDescent="0.15">
      <c r="A4219" s="48">
        <v>41815</v>
      </c>
      <c r="B4219" s="57" t="s">
        <v>238</v>
      </c>
      <c r="C4219" s="58">
        <v>100</v>
      </c>
    </row>
    <row r="4220" spans="1:3" x14ac:dyDescent="0.15">
      <c r="A4220" s="48">
        <v>41815</v>
      </c>
      <c r="B4220" s="57" t="s">
        <v>239</v>
      </c>
      <c r="C4220" s="58">
        <v>100</v>
      </c>
    </row>
    <row r="4221" spans="1:3" x14ac:dyDescent="0.15">
      <c r="A4221" s="48">
        <v>41815</v>
      </c>
      <c r="B4221" s="57" t="s">
        <v>240</v>
      </c>
      <c r="C4221" s="58">
        <v>100</v>
      </c>
    </row>
    <row r="4222" spans="1:3" x14ac:dyDescent="0.15">
      <c r="A4222" s="48">
        <v>41815</v>
      </c>
      <c r="B4222" s="57" t="s">
        <v>241</v>
      </c>
      <c r="C4222" s="58">
        <v>100</v>
      </c>
    </row>
    <row r="4223" spans="1:3" x14ac:dyDescent="0.15">
      <c r="A4223" s="48">
        <v>41815</v>
      </c>
      <c r="B4223" s="57" t="s">
        <v>242</v>
      </c>
      <c r="C4223" s="58">
        <v>100</v>
      </c>
    </row>
    <row r="4224" spans="1:3" x14ac:dyDescent="0.15">
      <c r="A4224" s="48">
        <v>41815</v>
      </c>
      <c r="B4224" s="57" t="s">
        <v>243</v>
      </c>
      <c r="C4224" s="58">
        <v>100</v>
      </c>
    </row>
    <row r="4225" spans="1:3" x14ac:dyDescent="0.15">
      <c r="A4225" s="48">
        <v>41815</v>
      </c>
      <c r="B4225" s="57" t="s">
        <v>244</v>
      </c>
      <c r="C4225" s="58">
        <v>100</v>
      </c>
    </row>
    <row r="4226" spans="1:3" x14ac:dyDescent="0.15">
      <c r="A4226" s="48">
        <v>41815</v>
      </c>
      <c r="B4226" s="57" t="s">
        <v>245</v>
      </c>
      <c r="C4226" s="58">
        <v>100</v>
      </c>
    </row>
    <row r="4227" spans="1:3" x14ac:dyDescent="0.15">
      <c r="A4227" s="48">
        <v>41815</v>
      </c>
      <c r="B4227" s="57" t="s">
        <v>246</v>
      </c>
      <c r="C4227" s="58">
        <v>100</v>
      </c>
    </row>
    <row r="4228" spans="1:3" x14ac:dyDescent="0.15">
      <c r="A4228" s="48">
        <v>41815</v>
      </c>
      <c r="B4228" s="57" t="s">
        <v>247</v>
      </c>
      <c r="C4228" s="58">
        <v>100</v>
      </c>
    </row>
    <row r="4229" spans="1:3" x14ac:dyDescent="0.15">
      <c r="A4229" s="48">
        <v>41815</v>
      </c>
      <c r="B4229" s="57" t="s">
        <v>248</v>
      </c>
      <c r="C4229" s="58">
        <v>100</v>
      </c>
    </row>
    <row r="4230" spans="1:3" x14ac:dyDescent="0.15">
      <c r="A4230" s="48">
        <v>41816</v>
      </c>
      <c r="B4230" s="57" t="s">
        <v>225</v>
      </c>
      <c r="C4230" s="58">
        <v>100</v>
      </c>
    </row>
    <row r="4231" spans="1:3" x14ac:dyDescent="0.15">
      <c r="A4231" s="48">
        <v>41816</v>
      </c>
      <c r="B4231" s="57" t="s">
        <v>226</v>
      </c>
      <c r="C4231" s="58">
        <v>100</v>
      </c>
    </row>
    <row r="4232" spans="1:3" x14ac:dyDescent="0.15">
      <c r="A4232" s="48">
        <v>41816</v>
      </c>
      <c r="B4232" s="57" t="s">
        <v>227</v>
      </c>
      <c r="C4232" s="58">
        <v>100</v>
      </c>
    </row>
    <row r="4233" spans="1:3" x14ac:dyDescent="0.15">
      <c r="A4233" s="48">
        <v>41816</v>
      </c>
      <c r="B4233" s="57" t="s">
        <v>228</v>
      </c>
      <c r="C4233" s="58">
        <v>100</v>
      </c>
    </row>
    <row r="4234" spans="1:3" x14ac:dyDescent="0.15">
      <c r="A4234" s="48">
        <v>41816</v>
      </c>
      <c r="B4234" s="57" t="s">
        <v>229</v>
      </c>
      <c r="C4234" s="58">
        <v>100</v>
      </c>
    </row>
    <row r="4235" spans="1:3" x14ac:dyDescent="0.15">
      <c r="A4235" s="48">
        <v>41816</v>
      </c>
      <c r="B4235" s="57" t="s">
        <v>230</v>
      </c>
      <c r="C4235" s="58">
        <v>100</v>
      </c>
    </row>
    <row r="4236" spans="1:3" x14ac:dyDescent="0.15">
      <c r="A4236" s="48">
        <v>41816</v>
      </c>
      <c r="B4236" s="57" t="s">
        <v>231</v>
      </c>
      <c r="C4236" s="58">
        <v>100</v>
      </c>
    </row>
    <row r="4237" spans="1:3" x14ac:dyDescent="0.15">
      <c r="A4237" s="48">
        <v>41816</v>
      </c>
      <c r="B4237" s="57" t="s">
        <v>232</v>
      </c>
      <c r="C4237" s="58">
        <v>100</v>
      </c>
    </row>
    <row r="4238" spans="1:3" x14ac:dyDescent="0.15">
      <c r="A4238" s="48">
        <v>41816</v>
      </c>
      <c r="B4238" s="57" t="s">
        <v>233</v>
      </c>
      <c r="C4238" s="58">
        <v>100</v>
      </c>
    </row>
    <row r="4239" spans="1:3" x14ac:dyDescent="0.15">
      <c r="A4239" s="48">
        <v>41816</v>
      </c>
      <c r="B4239" s="57" t="s">
        <v>234</v>
      </c>
      <c r="C4239" s="58">
        <v>100</v>
      </c>
    </row>
    <row r="4240" spans="1:3" x14ac:dyDescent="0.15">
      <c r="A4240" s="48">
        <v>41816</v>
      </c>
      <c r="B4240" s="57" t="s">
        <v>235</v>
      </c>
      <c r="C4240" s="58">
        <v>100</v>
      </c>
    </row>
    <row r="4241" spans="1:3" x14ac:dyDescent="0.15">
      <c r="A4241" s="48">
        <v>41816</v>
      </c>
      <c r="B4241" s="57" t="s">
        <v>236</v>
      </c>
      <c r="C4241" s="58">
        <v>100</v>
      </c>
    </row>
    <row r="4242" spans="1:3" x14ac:dyDescent="0.15">
      <c r="A4242" s="48">
        <v>41816</v>
      </c>
      <c r="B4242" s="57" t="s">
        <v>237</v>
      </c>
      <c r="C4242" s="58">
        <v>100</v>
      </c>
    </row>
    <row r="4243" spans="1:3" x14ac:dyDescent="0.15">
      <c r="A4243" s="48">
        <v>41816</v>
      </c>
      <c r="B4243" s="57" t="s">
        <v>238</v>
      </c>
      <c r="C4243" s="58">
        <v>100</v>
      </c>
    </row>
    <row r="4244" spans="1:3" x14ac:dyDescent="0.15">
      <c r="A4244" s="48">
        <v>41816</v>
      </c>
      <c r="B4244" s="57" t="s">
        <v>239</v>
      </c>
      <c r="C4244" s="58">
        <v>100</v>
      </c>
    </row>
    <row r="4245" spans="1:3" x14ac:dyDescent="0.15">
      <c r="A4245" s="48">
        <v>41816</v>
      </c>
      <c r="B4245" s="57" t="s">
        <v>240</v>
      </c>
      <c r="C4245" s="58">
        <v>100</v>
      </c>
    </row>
    <row r="4246" spans="1:3" x14ac:dyDescent="0.15">
      <c r="A4246" s="48">
        <v>41816</v>
      </c>
      <c r="B4246" s="57" t="s">
        <v>241</v>
      </c>
      <c r="C4246" s="58">
        <v>100</v>
      </c>
    </row>
    <row r="4247" spans="1:3" x14ac:dyDescent="0.15">
      <c r="A4247" s="48">
        <v>41816</v>
      </c>
      <c r="B4247" s="57" t="s">
        <v>242</v>
      </c>
      <c r="C4247" s="58">
        <v>100</v>
      </c>
    </row>
    <row r="4248" spans="1:3" x14ac:dyDescent="0.15">
      <c r="A4248" s="48">
        <v>41816</v>
      </c>
      <c r="B4248" s="57" t="s">
        <v>243</v>
      </c>
      <c r="C4248" s="58">
        <v>100</v>
      </c>
    </row>
    <row r="4249" spans="1:3" x14ac:dyDescent="0.15">
      <c r="A4249" s="48">
        <v>41816</v>
      </c>
      <c r="B4249" s="57" t="s">
        <v>244</v>
      </c>
      <c r="C4249" s="58">
        <v>100</v>
      </c>
    </row>
    <row r="4250" spans="1:3" x14ac:dyDescent="0.15">
      <c r="A4250" s="48">
        <v>41816</v>
      </c>
      <c r="B4250" s="57" t="s">
        <v>245</v>
      </c>
      <c r="C4250" s="58">
        <v>100</v>
      </c>
    </row>
    <row r="4251" spans="1:3" x14ac:dyDescent="0.15">
      <c r="A4251" s="48">
        <v>41816</v>
      </c>
      <c r="B4251" s="57" t="s">
        <v>246</v>
      </c>
      <c r="C4251" s="58">
        <v>100</v>
      </c>
    </row>
    <row r="4252" spans="1:3" x14ac:dyDescent="0.15">
      <c r="A4252" s="48">
        <v>41816</v>
      </c>
      <c r="B4252" s="57" t="s">
        <v>247</v>
      </c>
      <c r="C4252" s="58">
        <v>100</v>
      </c>
    </row>
    <row r="4253" spans="1:3" x14ac:dyDescent="0.15">
      <c r="A4253" s="48">
        <v>41816</v>
      </c>
      <c r="B4253" s="57" t="s">
        <v>248</v>
      </c>
      <c r="C4253" s="58">
        <v>100</v>
      </c>
    </row>
    <row r="4254" spans="1:3" x14ac:dyDescent="0.15">
      <c r="A4254" s="48">
        <v>41817</v>
      </c>
      <c r="B4254" s="57" t="s">
        <v>225</v>
      </c>
      <c r="C4254" s="58">
        <v>100</v>
      </c>
    </row>
    <row r="4255" spans="1:3" x14ac:dyDescent="0.15">
      <c r="A4255" s="48">
        <v>41817</v>
      </c>
      <c r="B4255" s="57" t="s">
        <v>226</v>
      </c>
      <c r="C4255" s="58">
        <v>100</v>
      </c>
    </row>
    <row r="4256" spans="1:3" x14ac:dyDescent="0.15">
      <c r="A4256" s="48">
        <v>41817</v>
      </c>
      <c r="B4256" s="57" t="s">
        <v>227</v>
      </c>
      <c r="C4256" s="58">
        <v>100</v>
      </c>
    </row>
    <row r="4257" spans="1:3" x14ac:dyDescent="0.15">
      <c r="A4257" s="48">
        <v>41817</v>
      </c>
      <c r="B4257" s="57" t="s">
        <v>228</v>
      </c>
      <c r="C4257" s="58">
        <v>100</v>
      </c>
    </row>
    <row r="4258" spans="1:3" x14ac:dyDescent="0.15">
      <c r="A4258" s="48">
        <v>41817</v>
      </c>
      <c r="B4258" s="57" t="s">
        <v>229</v>
      </c>
      <c r="C4258" s="58">
        <v>100</v>
      </c>
    </row>
    <row r="4259" spans="1:3" x14ac:dyDescent="0.15">
      <c r="A4259" s="48">
        <v>41817</v>
      </c>
      <c r="B4259" s="57" t="s">
        <v>230</v>
      </c>
      <c r="C4259" s="58">
        <v>100</v>
      </c>
    </row>
    <row r="4260" spans="1:3" x14ac:dyDescent="0.15">
      <c r="A4260" s="48">
        <v>41817</v>
      </c>
      <c r="B4260" s="57" t="s">
        <v>231</v>
      </c>
      <c r="C4260" s="58">
        <v>100</v>
      </c>
    </row>
    <row r="4261" spans="1:3" x14ac:dyDescent="0.15">
      <c r="A4261" s="48">
        <v>41817</v>
      </c>
      <c r="B4261" s="57" t="s">
        <v>232</v>
      </c>
      <c r="C4261" s="58">
        <v>100</v>
      </c>
    </row>
    <row r="4262" spans="1:3" x14ac:dyDescent="0.15">
      <c r="A4262" s="48">
        <v>41817</v>
      </c>
      <c r="B4262" s="57" t="s">
        <v>233</v>
      </c>
      <c r="C4262" s="58">
        <v>100</v>
      </c>
    </row>
    <row r="4263" spans="1:3" x14ac:dyDescent="0.15">
      <c r="A4263" s="48">
        <v>41817</v>
      </c>
      <c r="B4263" s="57" t="s">
        <v>234</v>
      </c>
      <c r="C4263" s="58">
        <v>100</v>
      </c>
    </row>
    <row r="4264" spans="1:3" x14ac:dyDescent="0.15">
      <c r="A4264" s="48">
        <v>41817</v>
      </c>
      <c r="B4264" s="57" t="s">
        <v>235</v>
      </c>
      <c r="C4264" s="58">
        <v>100</v>
      </c>
    </row>
    <row r="4265" spans="1:3" x14ac:dyDescent="0.15">
      <c r="A4265" s="48">
        <v>41817</v>
      </c>
      <c r="B4265" s="57" t="s">
        <v>236</v>
      </c>
      <c r="C4265" s="58">
        <v>100</v>
      </c>
    </row>
    <row r="4266" spans="1:3" x14ac:dyDescent="0.15">
      <c r="A4266" s="48">
        <v>41817</v>
      </c>
      <c r="B4266" s="57" t="s">
        <v>237</v>
      </c>
      <c r="C4266" s="58">
        <v>100</v>
      </c>
    </row>
    <row r="4267" spans="1:3" x14ac:dyDescent="0.15">
      <c r="A4267" s="48">
        <v>41817</v>
      </c>
      <c r="B4267" s="57" t="s">
        <v>238</v>
      </c>
      <c r="C4267" s="58">
        <v>100</v>
      </c>
    </row>
    <row r="4268" spans="1:3" x14ac:dyDescent="0.15">
      <c r="A4268" s="48">
        <v>41817</v>
      </c>
      <c r="B4268" s="57" t="s">
        <v>239</v>
      </c>
      <c r="C4268" s="58">
        <v>100</v>
      </c>
    </row>
    <row r="4269" spans="1:3" x14ac:dyDescent="0.15">
      <c r="A4269" s="48">
        <v>41817</v>
      </c>
      <c r="B4269" s="57" t="s">
        <v>240</v>
      </c>
      <c r="C4269" s="58">
        <v>100</v>
      </c>
    </row>
    <row r="4270" spans="1:3" x14ac:dyDescent="0.15">
      <c r="A4270" s="48">
        <v>41817</v>
      </c>
      <c r="B4270" s="57" t="s">
        <v>241</v>
      </c>
      <c r="C4270" s="58">
        <v>100</v>
      </c>
    </row>
    <row r="4271" spans="1:3" x14ac:dyDescent="0.15">
      <c r="A4271" s="48">
        <v>41817</v>
      </c>
      <c r="B4271" s="57" t="s">
        <v>242</v>
      </c>
      <c r="C4271" s="58">
        <v>100</v>
      </c>
    </row>
    <row r="4272" spans="1:3" x14ac:dyDescent="0.15">
      <c r="A4272" s="48">
        <v>41817</v>
      </c>
      <c r="B4272" s="57" t="s">
        <v>243</v>
      </c>
      <c r="C4272" s="58">
        <v>100</v>
      </c>
    </row>
    <row r="4273" spans="1:3" x14ac:dyDescent="0.15">
      <c r="A4273" s="48">
        <v>41817</v>
      </c>
      <c r="B4273" s="57" t="s">
        <v>244</v>
      </c>
      <c r="C4273" s="58">
        <v>100</v>
      </c>
    </row>
    <row r="4274" spans="1:3" x14ac:dyDescent="0.15">
      <c r="A4274" s="48">
        <v>41817</v>
      </c>
      <c r="B4274" s="57" t="s">
        <v>245</v>
      </c>
      <c r="C4274" s="58">
        <v>100</v>
      </c>
    </row>
    <row r="4275" spans="1:3" x14ac:dyDescent="0.15">
      <c r="A4275" s="48">
        <v>41817</v>
      </c>
      <c r="B4275" s="57" t="s">
        <v>246</v>
      </c>
      <c r="C4275" s="58">
        <v>100</v>
      </c>
    </row>
    <row r="4276" spans="1:3" x14ac:dyDescent="0.15">
      <c r="A4276" s="48">
        <v>41817</v>
      </c>
      <c r="B4276" s="57" t="s">
        <v>247</v>
      </c>
      <c r="C4276" s="58">
        <v>100</v>
      </c>
    </row>
    <row r="4277" spans="1:3" x14ac:dyDescent="0.15">
      <c r="A4277" s="48">
        <v>41817</v>
      </c>
      <c r="B4277" s="57" t="s">
        <v>248</v>
      </c>
      <c r="C4277" s="58">
        <v>100</v>
      </c>
    </row>
    <row r="4278" spans="1:3" x14ac:dyDescent="0.15">
      <c r="A4278" s="48">
        <v>41818</v>
      </c>
      <c r="B4278" s="57" t="s">
        <v>225</v>
      </c>
      <c r="C4278" s="58">
        <v>100</v>
      </c>
    </row>
    <row r="4279" spans="1:3" x14ac:dyDescent="0.15">
      <c r="A4279" s="48">
        <v>41818</v>
      </c>
      <c r="B4279" s="57" t="s">
        <v>226</v>
      </c>
      <c r="C4279" s="58">
        <v>100</v>
      </c>
    </row>
    <row r="4280" spans="1:3" x14ac:dyDescent="0.15">
      <c r="A4280" s="48">
        <v>41818</v>
      </c>
      <c r="B4280" s="57" t="s">
        <v>227</v>
      </c>
      <c r="C4280" s="58">
        <v>100</v>
      </c>
    </row>
    <row r="4281" spans="1:3" x14ac:dyDescent="0.15">
      <c r="A4281" s="48">
        <v>41818</v>
      </c>
      <c r="B4281" s="57" t="s">
        <v>228</v>
      </c>
      <c r="C4281" s="58">
        <v>100</v>
      </c>
    </row>
    <row r="4282" spans="1:3" x14ac:dyDescent="0.15">
      <c r="A4282" s="48">
        <v>41818</v>
      </c>
      <c r="B4282" s="57" t="s">
        <v>229</v>
      </c>
      <c r="C4282" s="58">
        <v>100</v>
      </c>
    </row>
    <row r="4283" spans="1:3" x14ac:dyDescent="0.15">
      <c r="A4283" s="48">
        <v>41818</v>
      </c>
      <c r="B4283" s="57" t="s">
        <v>230</v>
      </c>
      <c r="C4283" s="58">
        <v>100</v>
      </c>
    </row>
    <row r="4284" spans="1:3" x14ac:dyDescent="0.15">
      <c r="A4284" s="48">
        <v>41818</v>
      </c>
      <c r="B4284" s="57" t="s">
        <v>231</v>
      </c>
      <c r="C4284" s="58">
        <v>100</v>
      </c>
    </row>
    <row r="4285" spans="1:3" x14ac:dyDescent="0.15">
      <c r="A4285" s="48">
        <v>41818</v>
      </c>
      <c r="B4285" s="57" t="s">
        <v>232</v>
      </c>
      <c r="C4285" s="58">
        <v>100</v>
      </c>
    </row>
    <row r="4286" spans="1:3" x14ac:dyDescent="0.15">
      <c r="A4286" s="48">
        <v>41818</v>
      </c>
      <c r="B4286" s="57" t="s">
        <v>233</v>
      </c>
      <c r="C4286" s="58">
        <v>100</v>
      </c>
    </row>
    <row r="4287" spans="1:3" x14ac:dyDescent="0.15">
      <c r="A4287" s="48">
        <v>41818</v>
      </c>
      <c r="B4287" s="57" t="s">
        <v>234</v>
      </c>
      <c r="C4287" s="58">
        <v>100</v>
      </c>
    </row>
    <row r="4288" spans="1:3" x14ac:dyDescent="0.15">
      <c r="A4288" s="48">
        <v>41818</v>
      </c>
      <c r="B4288" s="57" t="s">
        <v>235</v>
      </c>
      <c r="C4288" s="58">
        <v>100</v>
      </c>
    </row>
    <row r="4289" spans="1:3" x14ac:dyDescent="0.15">
      <c r="A4289" s="48">
        <v>41818</v>
      </c>
      <c r="B4289" s="57" t="s">
        <v>236</v>
      </c>
      <c r="C4289" s="58">
        <v>100</v>
      </c>
    </row>
    <row r="4290" spans="1:3" x14ac:dyDescent="0.15">
      <c r="A4290" s="48">
        <v>41818</v>
      </c>
      <c r="B4290" s="57" t="s">
        <v>237</v>
      </c>
      <c r="C4290" s="58">
        <v>100</v>
      </c>
    </row>
    <row r="4291" spans="1:3" x14ac:dyDescent="0.15">
      <c r="A4291" s="48">
        <v>41818</v>
      </c>
      <c r="B4291" s="57" t="s">
        <v>238</v>
      </c>
      <c r="C4291" s="58">
        <v>100</v>
      </c>
    </row>
    <row r="4292" spans="1:3" x14ac:dyDescent="0.15">
      <c r="A4292" s="48">
        <v>41818</v>
      </c>
      <c r="B4292" s="57" t="s">
        <v>239</v>
      </c>
      <c r="C4292" s="58">
        <v>100</v>
      </c>
    </row>
    <row r="4293" spans="1:3" x14ac:dyDescent="0.15">
      <c r="A4293" s="48">
        <v>41818</v>
      </c>
      <c r="B4293" s="57" t="s">
        <v>240</v>
      </c>
      <c r="C4293" s="58">
        <v>100</v>
      </c>
    </row>
    <row r="4294" spans="1:3" x14ac:dyDescent="0.15">
      <c r="A4294" s="48">
        <v>41818</v>
      </c>
      <c r="B4294" s="57" t="s">
        <v>241</v>
      </c>
      <c r="C4294" s="58">
        <v>100</v>
      </c>
    </row>
    <row r="4295" spans="1:3" x14ac:dyDescent="0.15">
      <c r="A4295" s="48">
        <v>41818</v>
      </c>
      <c r="B4295" s="57" t="s">
        <v>242</v>
      </c>
      <c r="C4295" s="58">
        <v>100</v>
      </c>
    </row>
    <row r="4296" spans="1:3" x14ac:dyDescent="0.15">
      <c r="A4296" s="48">
        <v>41818</v>
      </c>
      <c r="B4296" s="57" t="s">
        <v>243</v>
      </c>
      <c r="C4296" s="58">
        <v>100</v>
      </c>
    </row>
    <row r="4297" spans="1:3" x14ac:dyDescent="0.15">
      <c r="A4297" s="48">
        <v>41818</v>
      </c>
      <c r="B4297" s="57" t="s">
        <v>244</v>
      </c>
      <c r="C4297" s="58">
        <v>100</v>
      </c>
    </row>
    <row r="4298" spans="1:3" x14ac:dyDescent="0.15">
      <c r="A4298" s="48">
        <v>41818</v>
      </c>
      <c r="B4298" s="57" t="s">
        <v>245</v>
      </c>
      <c r="C4298" s="58">
        <v>100</v>
      </c>
    </row>
    <row r="4299" spans="1:3" x14ac:dyDescent="0.15">
      <c r="A4299" s="48">
        <v>41818</v>
      </c>
      <c r="B4299" s="57" t="s">
        <v>246</v>
      </c>
      <c r="C4299" s="58">
        <v>100</v>
      </c>
    </row>
    <row r="4300" spans="1:3" x14ac:dyDescent="0.15">
      <c r="A4300" s="48">
        <v>41818</v>
      </c>
      <c r="B4300" s="57" t="s">
        <v>247</v>
      </c>
      <c r="C4300" s="58">
        <v>100</v>
      </c>
    </row>
    <row r="4301" spans="1:3" x14ac:dyDescent="0.15">
      <c r="A4301" s="48">
        <v>41818</v>
      </c>
      <c r="B4301" s="57" t="s">
        <v>248</v>
      </c>
      <c r="C4301" s="58">
        <v>100</v>
      </c>
    </row>
    <row r="4302" spans="1:3" x14ac:dyDescent="0.15">
      <c r="A4302" s="48">
        <v>41819</v>
      </c>
      <c r="B4302" s="57" t="s">
        <v>225</v>
      </c>
      <c r="C4302" s="58">
        <v>100</v>
      </c>
    </row>
    <row r="4303" spans="1:3" x14ac:dyDescent="0.15">
      <c r="A4303" s="48">
        <v>41819</v>
      </c>
      <c r="B4303" s="57" t="s">
        <v>226</v>
      </c>
      <c r="C4303" s="58">
        <v>100</v>
      </c>
    </row>
    <row r="4304" spans="1:3" x14ac:dyDescent="0.15">
      <c r="A4304" s="48">
        <v>41819</v>
      </c>
      <c r="B4304" s="57" t="s">
        <v>227</v>
      </c>
      <c r="C4304" s="58">
        <v>100</v>
      </c>
    </row>
    <row r="4305" spans="1:3" x14ac:dyDescent="0.15">
      <c r="A4305" s="48">
        <v>41819</v>
      </c>
      <c r="B4305" s="57" t="s">
        <v>228</v>
      </c>
      <c r="C4305" s="58">
        <v>100</v>
      </c>
    </row>
    <row r="4306" spans="1:3" x14ac:dyDescent="0.15">
      <c r="A4306" s="48">
        <v>41819</v>
      </c>
      <c r="B4306" s="57" t="s">
        <v>229</v>
      </c>
      <c r="C4306" s="58">
        <v>100</v>
      </c>
    </row>
    <row r="4307" spans="1:3" x14ac:dyDescent="0.15">
      <c r="A4307" s="48">
        <v>41819</v>
      </c>
      <c r="B4307" s="57" t="s">
        <v>230</v>
      </c>
      <c r="C4307" s="58">
        <v>100</v>
      </c>
    </row>
    <row r="4308" spans="1:3" x14ac:dyDescent="0.15">
      <c r="A4308" s="48">
        <v>41819</v>
      </c>
      <c r="B4308" s="57" t="s">
        <v>231</v>
      </c>
      <c r="C4308" s="58">
        <v>100</v>
      </c>
    </row>
    <row r="4309" spans="1:3" x14ac:dyDescent="0.15">
      <c r="A4309" s="48">
        <v>41819</v>
      </c>
      <c r="B4309" s="57" t="s">
        <v>232</v>
      </c>
      <c r="C4309" s="58">
        <v>100</v>
      </c>
    </row>
    <row r="4310" spans="1:3" x14ac:dyDescent="0.15">
      <c r="A4310" s="48">
        <v>41819</v>
      </c>
      <c r="B4310" s="57" t="s">
        <v>233</v>
      </c>
      <c r="C4310" s="58">
        <v>100</v>
      </c>
    </row>
    <row r="4311" spans="1:3" x14ac:dyDescent="0.15">
      <c r="A4311" s="48">
        <v>41819</v>
      </c>
      <c r="B4311" s="57" t="s">
        <v>234</v>
      </c>
      <c r="C4311" s="58">
        <v>100</v>
      </c>
    </row>
    <row r="4312" spans="1:3" x14ac:dyDescent="0.15">
      <c r="A4312" s="48">
        <v>41819</v>
      </c>
      <c r="B4312" s="57" t="s">
        <v>235</v>
      </c>
      <c r="C4312" s="58">
        <v>100</v>
      </c>
    </row>
    <row r="4313" spans="1:3" x14ac:dyDescent="0.15">
      <c r="A4313" s="48">
        <v>41819</v>
      </c>
      <c r="B4313" s="57" t="s">
        <v>236</v>
      </c>
      <c r="C4313" s="58">
        <v>100</v>
      </c>
    </row>
    <row r="4314" spans="1:3" x14ac:dyDescent="0.15">
      <c r="A4314" s="48">
        <v>41819</v>
      </c>
      <c r="B4314" s="57" t="s">
        <v>237</v>
      </c>
      <c r="C4314" s="58">
        <v>100</v>
      </c>
    </row>
    <row r="4315" spans="1:3" x14ac:dyDescent="0.15">
      <c r="A4315" s="48">
        <v>41819</v>
      </c>
      <c r="B4315" s="57" t="s">
        <v>238</v>
      </c>
      <c r="C4315" s="58">
        <v>100</v>
      </c>
    </row>
    <row r="4316" spans="1:3" x14ac:dyDescent="0.15">
      <c r="A4316" s="48">
        <v>41819</v>
      </c>
      <c r="B4316" s="57" t="s">
        <v>239</v>
      </c>
      <c r="C4316" s="58">
        <v>100</v>
      </c>
    </row>
    <row r="4317" spans="1:3" x14ac:dyDescent="0.15">
      <c r="A4317" s="48">
        <v>41819</v>
      </c>
      <c r="B4317" s="57" t="s">
        <v>240</v>
      </c>
      <c r="C4317" s="58">
        <v>100</v>
      </c>
    </row>
    <row r="4318" spans="1:3" x14ac:dyDescent="0.15">
      <c r="A4318" s="48">
        <v>41819</v>
      </c>
      <c r="B4318" s="57" t="s">
        <v>241</v>
      </c>
      <c r="C4318" s="58">
        <v>100</v>
      </c>
    </row>
    <row r="4319" spans="1:3" x14ac:dyDescent="0.15">
      <c r="A4319" s="48">
        <v>41819</v>
      </c>
      <c r="B4319" s="57" t="s">
        <v>242</v>
      </c>
      <c r="C4319" s="58">
        <v>100</v>
      </c>
    </row>
    <row r="4320" spans="1:3" x14ac:dyDescent="0.15">
      <c r="A4320" s="48">
        <v>41819</v>
      </c>
      <c r="B4320" s="57" t="s">
        <v>243</v>
      </c>
      <c r="C4320" s="58">
        <v>100</v>
      </c>
    </row>
    <row r="4321" spans="1:3" x14ac:dyDescent="0.15">
      <c r="A4321" s="48">
        <v>41819</v>
      </c>
      <c r="B4321" s="57" t="s">
        <v>244</v>
      </c>
      <c r="C4321" s="58">
        <v>100</v>
      </c>
    </row>
    <row r="4322" spans="1:3" x14ac:dyDescent="0.15">
      <c r="A4322" s="48">
        <v>41819</v>
      </c>
      <c r="B4322" s="57" t="s">
        <v>245</v>
      </c>
      <c r="C4322" s="58">
        <v>100</v>
      </c>
    </row>
    <row r="4323" spans="1:3" x14ac:dyDescent="0.15">
      <c r="A4323" s="48">
        <v>41819</v>
      </c>
      <c r="B4323" s="57" t="s">
        <v>246</v>
      </c>
      <c r="C4323" s="58">
        <v>100</v>
      </c>
    </row>
    <row r="4324" spans="1:3" x14ac:dyDescent="0.15">
      <c r="A4324" s="48">
        <v>41819</v>
      </c>
      <c r="B4324" s="57" t="s">
        <v>247</v>
      </c>
      <c r="C4324" s="58">
        <v>100</v>
      </c>
    </row>
    <row r="4325" spans="1:3" x14ac:dyDescent="0.15">
      <c r="A4325" s="48">
        <v>41819</v>
      </c>
      <c r="B4325" s="57" t="s">
        <v>248</v>
      </c>
      <c r="C4325" s="58">
        <v>100</v>
      </c>
    </row>
    <row r="4326" spans="1:3" x14ac:dyDescent="0.15">
      <c r="A4326" s="48">
        <v>41820</v>
      </c>
      <c r="B4326" s="57" t="s">
        <v>225</v>
      </c>
      <c r="C4326" s="58">
        <v>100</v>
      </c>
    </row>
    <row r="4327" spans="1:3" x14ac:dyDescent="0.15">
      <c r="A4327" s="48">
        <v>41820</v>
      </c>
      <c r="B4327" s="57" t="s">
        <v>226</v>
      </c>
      <c r="C4327" s="58">
        <v>100</v>
      </c>
    </row>
    <row r="4328" spans="1:3" x14ac:dyDescent="0.15">
      <c r="A4328" s="48">
        <v>41820</v>
      </c>
      <c r="B4328" s="57" t="s">
        <v>227</v>
      </c>
      <c r="C4328" s="58">
        <v>100</v>
      </c>
    </row>
    <row r="4329" spans="1:3" x14ac:dyDescent="0.15">
      <c r="A4329" s="48">
        <v>41820</v>
      </c>
      <c r="B4329" s="57" t="s">
        <v>228</v>
      </c>
      <c r="C4329" s="58">
        <v>100</v>
      </c>
    </row>
    <row r="4330" spans="1:3" x14ac:dyDescent="0.15">
      <c r="A4330" s="48">
        <v>41820</v>
      </c>
      <c r="B4330" s="57" t="s">
        <v>229</v>
      </c>
      <c r="C4330" s="58">
        <v>100</v>
      </c>
    </row>
    <row r="4331" spans="1:3" x14ac:dyDescent="0.15">
      <c r="A4331" s="48">
        <v>41820</v>
      </c>
      <c r="B4331" s="57" t="s">
        <v>230</v>
      </c>
      <c r="C4331" s="58">
        <v>100</v>
      </c>
    </row>
    <row r="4332" spans="1:3" x14ac:dyDescent="0.15">
      <c r="A4332" s="48">
        <v>41820</v>
      </c>
      <c r="B4332" s="57" t="s">
        <v>231</v>
      </c>
      <c r="C4332" s="58">
        <v>100</v>
      </c>
    </row>
    <row r="4333" spans="1:3" x14ac:dyDescent="0.15">
      <c r="A4333" s="48">
        <v>41820</v>
      </c>
      <c r="B4333" s="57" t="s">
        <v>232</v>
      </c>
      <c r="C4333" s="58">
        <v>100</v>
      </c>
    </row>
    <row r="4334" spans="1:3" x14ac:dyDescent="0.15">
      <c r="A4334" s="48">
        <v>41820</v>
      </c>
      <c r="B4334" s="57" t="s">
        <v>233</v>
      </c>
      <c r="C4334" s="58">
        <v>100</v>
      </c>
    </row>
    <row r="4335" spans="1:3" x14ac:dyDescent="0.15">
      <c r="A4335" s="48">
        <v>41820</v>
      </c>
      <c r="B4335" s="57" t="s">
        <v>234</v>
      </c>
      <c r="C4335" s="58">
        <v>100</v>
      </c>
    </row>
    <row r="4336" spans="1:3" x14ac:dyDescent="0.15">
      <c r="A4336" s="48">
        <v>41820</v>
      </c>
      <c r="B4336" s="57" t="s">
        <v>235</v>
      </c>
      <c r="C4336" s="58">
        <v>100</v>
      </c>
    </row>
    <row r="4337" spans="1:3" x14ac:dyDescent="0.15">
      <c r="A4337" s="48">
        <v>41820</v>
      </c>
      <c r="B4337" s="57" t="s">
        <v>236</v>
      </c>
      <c r="C4337" s="58">
        <v>100</v>
      </c>
    </row>
    <row r="4338" spans="1:3" x14ac:dyDescent="0.15">
      <c r="A4338" s="48">
        <v>41820</v>
      </c>
      <c r="B4338" s="57" t="s">
        <v>237</v>
      </c>
      <c r="C4338" s="58">
        <v>100</v>
      </c>
    </row>
    <row r="4339" spans="1:3" x14ac:dyDescent="0.15">
      <c r="A4339" s="48">
        <v>41820</v>
      </c>
      <c r="B4339" s="57" t="s">
        <v>238</v>
      </c>
      <c r="C4339" s="58">
        <v>100</v>
      </c>
    </row>
    <row r="4340" spans="1:3" x14ac:dyDescent="0.15">
      <c r="A4340" s="48">
        <v>41820</v>
      </c>
      <c r="B4340" s="57" t="s">
        <v>239</v>
      </c>
      <c r="C4340" s="58">
        <v>100</v>
      </c>
    </row>
    <row r="4341" spans="1:3" x14ac:dyDescent="0.15">
      <c r="A4341" s="48">
        <v>41820</v>
      </c>
      <c r="B4341" s="57" t="s">
        <v>240</v>
      </c>
      <c r="C4341" s="58">
        <v>100</v>
      </c>
    </row>
    <row r="4342" spans="1:3" x14ac:dyDescent="0.15">
      <c r="A4342" s="48">
        <v>41820</v>
      </c>
      <c r="B4342" s="57" t="s">
        <v>241</v>
      </c>
      <c r="C4342" s="58">
        <v>100</v>
      </c>
    </row>
    <row r="4343" spans="1:3" x14ac:dyDescent="0.15">
      <c r="A4343" s="48">
        <v>41820</v>
      </c>
      <c r="B4343" s="57" t="s">
        <v>242</v>
      </c>
      <c r="C4343" s="58">
        <v>100</v>
      </c>
    </row>
    <row r="4344" spans="1:3" x14ac:dyDescent="0.15">
      <c r="A4344" s="48">
        <v>41820</v>
      </c>
      <c r="B4344" s="57" t="s">
        <v>243</v>
      </c>
      <c r="C4344" s="58">
        <v>100</v>
      </c>
    </row>
    <row r="4345" spans="1:3" x14ac:dyDescent="0.15">
      <c r="A4345" s="48">
        <v>41820</v>
      </c>
      <c r="B4345" s="57" t="s">
        <v>244</v>
      </c>
      <c r="C4345" s="58">
        <v>100</v>
      </c>
    </row>
    <row r="4346" spans="1:3" x14ac:dyDescent="0.15">
      <c r="A4346" s="48">
        <v>41820</v>
      </c>
      <c r="B4346" s="57" t="s">
        <v>245</v>
      </c>
      <c r="C4346" s="58">
        <v>100</v>
      </c>
    </row>
    <row r="4347" spans="1:3" x14ac:dyDescent="0.15">
      <c r="A4347" s="48">
        <v>41820</v>
      </c>
      <c r="B4347" s="57" t="s">
        <v>246</v>
      </c>
      <c r="C4347" s="58">
        <v>100</v>
      </c>
    </row>
    <row r="4348" spans="1:3" x14ac:dyDescent="0.15">
      <c r="A4348" s="48">
        <v>41820</v>
      </c>
      <c r="B4348" s="57" t="s">
        <v>247</v>
      </c>
      <c r="C4348" s="58">
        <v>100</v>
      </c>
    </row>
    <row r="4349" spans="1:3" x14ac:dyDescent="0.15">
      <c r="A4349" s="48">
        <v>41820</v>
      </c>
      <c r="B4349" s="57" t="s">
        <v>248</v>
      </c>
      <c r="C4349" s="58">
        <v>100</v>
      </c>
    </row>
    <row r="4350" spans="1:3" x14ac:dyDescent="0.15">
      <c r="A4350" s="48">
        <v>41821</v>
      </c>
      <c r="B4350" s="57" t="s">
        <v>225</v>
      </c>
      <c r="C4350" s="58">
        <v>100</v>
      </c>
    </row>
    <row r="4351" spans="1:3" x14ac:dyDescent="0.15">
      <c r="A4351" s="48">
        <v>41821</v>
      </c>
      <c r="B4351" s="57" t="s">
        <v>226</v>
      </c>
      <c r="C4351" s="58">
        <v>100</v>
      </c>
    </row>
    <row r="4352" spans="1:3" x14ac:dyDescent="0.15">
      <c r="A4352" s="48">
        <v>41821</v>
      </c>
      <c r="B4352" s="57" t="s">
        <v>227</v>
      </c>
      <c r="C4352" s="58">
        <v>100</v>
      </c>
    </row>
    <row r="4353" spans="1:3" x14ac:dyDescent="0.15">
      <c r="A4353" s="48">
        <v>41821</v>
      </c>
      <c r="B4353" s="57" t="s">
        <v>228</v>
      </c>
      <c r="C4353" s="58">
        <v>100</v>
      </c>
    </row>
    <row r="4354" spans="1:3" x14ac:dyDescent="0.15">
      <c r="A4354" s="48">
        <v>41821</v>
      </c>
      <c r="B4354" s="57" t="s">
        <v>229</v>
      </c>
      <c r="C4354" s="58">
        <v>100</v>
      </c>
    </row>
    <row r="4355" spans="1:3" x14ac:dyDescent="0.15">
      <c r="A4355" s="48">
        <v>41821</v>
      </c>
      <c r="B4355" s="57" t="s">
        <v>230</v>
      </c>
      <c r="C4355" s="58">
        <v>100</v>
      </c>
    </row>
    <row r="4356" spans="1:3" x14ac:dyDescent="0.15">
      <c r="A4356" s="48">
        <v>41821</v>
      </c>
      <c r="B4356" s="57" t="s">
        <v>231</v>
      </c>
      <c r="C4356" s="58">
        <v>100</v>
      </c>
    </row>
    <row r="4357" spans="1:3" x14ac:dyDescent="0.15">
      <c r="A4357" s="48">
        <v>41821</v>
      </c>
      <c r="B4357" s="57" t="s">
        <v>232</v>
      </c>
      <c r="C4357" s="58">
        <v>100</v>
      </c>
    </row>
    <row r="4358" spans="1:3" x14ac:dyDescent="0.15">
      <c r="A4358" s="48">
        <v>41821</v>
      </c>
      <c r="B4358" s="57" t="s">
        <v>233</v>
      </c>
      <c r="C4358" s="58">
        <v>100</v>
      </c>
    </row>
    <row r="4359" spans="1:3" x14ac:dyDescent="0.15">
      <c r="A4359" s="48">
        <v>41821</v>
      </c>
      <c r="B4359" s="57" t="s">
        <v>234</v>
      </c>
      <c r="C4359" s="58">
        <v>100</v>
      </c>
    </row>
    <row r="4360" spans="1:3" x14ac:dyDescent="0.15">
      <c r="A4360" s="48">
        <v>41821</v>
      </c>
      <c r="B4360" s="57" t="s">
        <v>235</v>
      </c>
      <c r="C4360" s="58">
        <v>100</v>
      </c>
    </row>
    <row r="4361" spans="1:3" x14ac:dyDescent="0.15">
      <c r="A4361" s="48">
        <v>41821</v>
      </c>
      <c r="B4361" s="57" t="s">
        <v>236</v>
      </c>
      <c r="C4361" s="58">
        <v>100</v>
      </c>
    </row>
    <row r="4362" spans="1:3" x14ac:dyDescent="0.15">
      <c r="A4362" s="48">
        <v>41821</v>
      </c>
      <c r="B4362" s="57" t="s">
        <v>237</v>
      </c>
      <c r="C4362" s="58">
        <v>100</v>
      </c>
    </row>
    <row r="4363" spans="1:3" x14ac:dyDescent="0.15">
      <c r="A4363" s="48">
        <v>41821</v>
      </c>
      <c r="B4363" s="57" t="s">
        <v>238</v>
      </c>
      <c r="C4363" s="58">
        <v>100</v>
      </c>
    </row>
    <row r="4364" spans="1:3" x14ac:dyDescent="0.15">
      <c r="A4364" s="48">
        <v>41821</v>
      </c>
      <c r="B4364" s="57" t="s">
        <v>239</v>
      </c>
      <c r="C4364" s="58">
        <v>100</v>
      </c>
    </row>
    <row r="4365" spans="1:3" x14ac:dyDescent="0.15">
      <c r="A4365" s="48">
        <v>41821</v>
      </c>
      <c r="B4365" s="57" t="s">
        <v>240</v>
      </c>
      <c r="C4365" s="58">
        <v>100</v>
      </c>
    </row>
    <row r="4366" spans="1:3" x14ac:dyDescent="0.15">
      <c r="A4366" s="48">
        <v>41821</v>
      </c>
      <c r="B4366" s="57" t="s">
        <v>241</v>
      </c>
      <c r="C4366" s="58">
        <v>100</v>
      </c>
    </row>
    <row r="4367" spans="1:3" x14ac:dyDescent="0.15">
      <c r="A4367" s="48">
        <v>41821</v>
      </c>
      <c r="B4367" s="57" t="s">
        <v>242</v>
      </c>
      <c r="C4367" s="58">
        <v>100</v>
      </c>
    </row>
    <row r="4368" spans="1:3" x14ac:dyDescent="0.15">
      <c r="A4368" s="48">
        <v>41821</v>
      </c>
      <c r="B4368" s="57" t="s">
        <v>243</v>
      </c>
      <c r="C4368" s="58">
        <v>100</v>
      </c>
    </row>
    <row r="4369" spans="1:3" x14ac:dyDescent="0.15">
      <c r="A4369" s="48">
        <v>41821</v>
      </c>
      <c r="B4369" s="57" t="s">
        <v>244</v>
      </c>
      <c r="C4369" s="58">
        <v>100</v>
      </c>
    </row>
    <row r="4370" spans="1:3" x14ac:dyDescent="0.15">
      <c r="A4370" s="48">
        <v>41821</v>
      </c>
      <c r="B4370" s="57" t="s">
        <v>245</v>
      </c>
      <c r="C4370" s="58">
        <v>100</v>
      </c>
    </row>
    <row r="4371" spans="1:3" x14ac:dyDescent="0.15">
      <c r="A4371" s="48">
        <v>41821</v>
      </c>
      <c r="B4371" s="57" t="s">
        <v>246</v>
      </c>
      <c r="C4371" s="58">
        <v>100</v>
      </c>
    </row>
    <row r="4372" spans="1:3" x14ac:dyDescent="0.15">
      <c r="A4372" s="48">
        <v>41821</v>
      </c>
      <c r="B4372" s="57" t="s">
        <v>247</v>
      </c>
      <c r="C4372" s="58">
        <v>100</v>
      </c>
    </row>
    <row r="4373" spans="1:3" x14ac:dyDescent="0.15">
      <c r="A4373" s="48">
        <v>41821</v>
      </c>
      <c r="B4373" s="57" t="s">
        <v>248</v>
      </c>
      <c r="C4373" s="58">
        <v>100</v>
      </c>
    </row>
    <row r="4374" spans="1:3" x14ac:dyDescent="0.15">
      <c r="A4374" s="48">
        <v>41822</v>
      </c>
      <c r="B4374" s="57" t="s">
        <v>225</v>
      </c>
      <c r="C4374" s="58">
        <v>100</v>
      </c>
    </row>
    <row r="4375" spans="1:3" x14ac:dyDescent="0.15">
      <c r="A4375" s="48">
        <v>41822</v>
      </c>
      <c r="B4375" s="57" t="s">
        <v>226</v>
      </c>
      <c r="C4375" s="58">
        <v>100</v>
      </c>
    </row>
    <row r="4376" spans="1:3" x14ac:dyDescent="0.15">
      <c r="A4376" s="48">
        <v>41822</v>
      </c>
      <c r="B4376" s="57" t="s">
        <v>227</v>
      </c>
      <c r="C4376" s="58">
        <v>100</v>
      </c>
    </row>
    <row r="4377" spans="1:3" x14ac:dyDescent="0.15">
      <c r="A4377" s="48">
        <v>41822</v>
      </c>
      <c r="B4377" s="57" t="s">
        <v>228</v>
      </c>
      <c r="C4377" s="58">
        <v>100</v>
      </c>
    </row>
    <row r="4378" spans="1:3" x14ac:dyDescent="0.15">
      <c r="A4378" s="48">
        <v>41822</v>
      </c>
      <c r="B4378" s="57" t="s">
        <v>229</v>
      </c>
      <c r="C4378" s="58">
        <v>100</v>
      </c>
    </row>
    <row r="4379" spans="1:3" x14ac:dyDescent="0.15">
      <c r="A4379" s="48">
        <v>41822</v>
      </c>
      <c r="B4379" s="57" t="s">
        <v>230</v>
      </c>
      <c r="C4379" s="58">
        <v>100</v>
      </c>
    </row>
    <row r="4380" spans="1:3" x14ac:dyDescent="0.15">
      <c r="A4380" s="48">
        <v>41822</v>
      </c>
      <c r="B4380" s="57" t="s">
        <v>231</v>
      </c>
      <c r="C4380" s="58">
        <v>100</v>
      </c>
    </row>
    <row r="4381" spans="1:3" x14ac:dyDescent="0.15">
      <c r="A4381" s="48">
        <v>41822</v>
      </c>
      <c r="B4381" s="57" t="s">
        <v>232</v>
      </c>
      <c r="C4381" s="58">
        <v>100</v>
      </c>
    </row>
    <row r="4382" spans="1:3" x14ac:dyDescent="0.15">
      <c r="A4382" s="48">
        <v>41822</v>
      </c>
      <c r="B4382" s="57" t="s">
        <v>233</v>
      </c>
      <c r="C4382" s="58">
        <v>100</v>
      </c>
    </row>
    <row r="4383" spans="1:3" x14ac:dyDescent="0.15">
      <c r="A4383" s="48">
        <v>41822</v>
      </c>
      <c r="B4383" s="57" t="s">
        <v>234</v>
      </c>
      <c r="C4383" s="58">
        <v>100</v>
      </c>
    </row>
    <row r="4384" spans="1:3" x14ac:dyDescent="0.15">
      <c r="A4384" s="48">
        <v>41822</v>
      </c>
      <c r="B4384" s="57" t="s">
        <v>235</v>
      </c>
      <c r="C4384" s="58">
        <v>100</v>
      </c>
    </row>
    <row r="4385" spans="1:3" x14ac:dyDescent="0.15">
      <c r="A4385" s="48">
        <v>41822</v>
      </c>
      <c r="B4385" s="57" t="s">
        <v>236</v>
      </c>
      <c r="C4385" s="58">
        <v>100</v>
      </c>
    </row>
    <row r="4386" spans="1:3" x14ac:dyDescent="0.15">
      <c r="A4386" s="48">
        <v>41822</v>
      </c>
      <c r="B4386" s="57" t="s">
        <v>237</v>
      </c>
      <c r="C4386" s="58">
        <v>100</v>
      </c>
    </row>
    <row r="4387" spans="1:3" x14ac:dyDescent="0.15">
      <c r="A4387" s="48">
        <v>41822</v>
      </c>
      <c r="B4387" s="57" t="s">
        <v>238</v>
      </c>
      <c r="C4387" s="58">
        <v>100</v>
      </c>
    </row>
    <row r="4388" spans="1:3" x14ac:dyDescent="0.15">
      <c r="A4388" s="48">
        <v>41822</v>
      </c>
      <c r="B4388" s="57" t="s">
        <v>239</v>
      </c>
      <c r="C4388" s="58">
        <v>100</v>
      </c>
    </row>
    <row r="4389" spans="1:3" x14ac:dyDescent="0.15">
      <c r="A4389" s="48">
        <v>41822</v>
      </c>
      <c r="B4389" s="57" t="s">
        <v>240</v>
      </c>
      <c r="C4389" s="58">
        <v>100</v>
      </c>
    </row>
    <row r="4390" spans="1:3" x14ac:dyDescent="0.15">
      <c r="A4390" s="48">
        <v>41822</v>
      </c>
      <c r="B4390" s="57" t="s">
        <v>241</v>
      </c>
      <c r="C4390" s="58">
        <v>100</v>
      </c>
    </row>
    <row r="4391" spans="1:3" x14ac:dyDescent="0.15">
      <c r="A4391" s="48">
        <v>41822</v>
      </c>
      <c r="B4391" s="57" t="s">
        <v>242</v>
      </c>
      <c r="C4391" s="58">
        <v>100</v>
      </c>
    </row>
    <row r="4392" spans="1:3" x14ac:dyDescent="0.15">
      <c r="A4392" s="48">
        <v>41822</v>
      </c>
      <c r="B4392" s="57" t="s">
        <v>243</v>
      </c>
      <c r="C4392" s="58">
        <v>100</v>
      </c>
    </row>
    <row r="4393" spans="1:3" x14ac:dyDescent="0.15">
      <c r="A4393" s="48">
        <v>41822</v>
      </c>
      <c r="B4393" s="57" t="s">
        <v>244</v>
      </c>
      <c r="C4393" s="58">
        <v>100</v>
      </c>
    </row>
    <row r="4394" spans="1:3" x14ac:dyDescent="0.15">
      <c r="A4394" s="48">
        <v>41822</v>
      </c>
      <c r="B4394" s="57" t="s">
        <v>245</v>
      </c>
      <c r="C4394" s="58">
        <v>100</v>
      </c>
    </row>
    <row r="4395" spans="1:3" x14ac:dyDescent="0.15">
      <c r="A4395" s="48">
        <v>41822</v>
      </c>
      <c r="B4395" s="57" t="s">
        <v>246</v>
      </c>
      <c r="C4395" s="58">
        <v>100</v>
      </c>
    </row>
    <row r="4396" spans="1:3" x14ac:dyDescent="0.15">
      <c r="A4396" s="48">
        <v>41822</v>
      </c>
      <c r="B4396" s="57" t="s">
        <v>247</v>
      </c>
      <c r="C4396" s="58">
        <v>100</v>
      </c>
    </row>
    <row r="4397" spans="1:3" x14ac:dyDescent="0.15">
      <c r="A4397" s="48">
        <v>41822</v>
      </c>
      <c r="B4397" s="57" t="s">
        <v>248</v>
      </c>
      <c r="C4397" s="58">
        <v>100</v>
      </c>
    </row>
    <row r="4398" spans="1:3" x14ac:dyDescent="0.15">
      <c r="A4398" s="48">
        <v>41823</v>
      </c>
      <c r="B4398" s="57" t="s">
        <v>225</v>
      </c>
      <c r="C4398" s="58">
        <v>100</v>
      </c>
    </row>
    <row r="4399" spans="1:3" x14ac:dyDescent="0.15">
      <c r="A4399" s="48">
        <v>41823</v>
      </c>
      <c r="B4399" s="57" t="s">
        <v>226</v>
      </c>
      <c r="C4399" s="58">
        <v>100</v>
      </c>
    </row>
    <row r="4400" spans="1:3" x14ac:dyDescent="0.15">
      <c r="A4400" s="48">
        <v>41823</v>
      </c>
      <c r="B4400" s="57" t="s">
        <v>227</v>
      </c>
      <c r="C4400" s="58">
        <v>100</v>
      </c>
    </row>
    <row r="4401" spans="1:3" x14ac:dyDescent="0.15">
      <c r="A4401" s="48">
        <v>41823</v>
      </c>
      <c r="B4401" s="57" t="s">
        <v>228</v>
      </c>
      <c r="C4401" s="58">
        <v>100</v>
      </c>
    </row>
    <row r="4402" spans="1:3" x14ac:dyDescent="0.15">
      <c r="A4402" s="48">
        <v>41823</v>
      </c>
      <c r="B4402" s="57" t="s">
        <v>229</v>
      </c>
      <c r="C4402" s="58">
        <v>100</v>
      </c>
    </row>
    <row r="4403" spans="1:3" x14ac:dyDescent="0.15">
      <c r="A4403" s="48">
        <v>41823</v>
      </c>
      <c r="B4403" s="57" t="s">
        <v>230</v>
      </c>
      <c r="C4403" s="58">
        <v>100</v>
      </c>
    </row>
    <row r="4404" spans="1:3" x14ac:dyDescent="0.15">
      <c r="A4404" s="48">
        <v>41823</v>
      </c>
      <c r="B4404" s="57" t="s">
        <v>231</v>
      </c>
      <c r="C4404" s="58">
        <v>100</v>
      </c>
    </row>
    <row r="4405" spans="1:3" x14ac:dyDescent="0.15">
      <c r="A4405" s="48">
        <v>41823</v>
      </c>
      <c r="B4405" s="57" t="s">
        <v>232</v>
      </c>
      <c r="C4405" s="58">
        <v>100</v>
      </c>
    </row>
    <row r="4406" spans="1:3" x14ac:dyDescent="0.15">
      <c r="A4406" s="48">
        <v>41823</v>
      </c>
      <c r="B4406" s="57" t="s">
        <v>233</v>
      </c>
      <c r="C4406" s="58">
        <v>100</v>
      </c>
    </row>
    <row r="4407" spans="1:3" x14ac:dyDescent="0.15">
      <c r="A4407" s="48">
        <v>41823</v>
      </c>
      <c r="B4407" s="57" t="s">
        <v>234</v>
      </c>
      <c r="C4407" s="58">
        <v>100</v>
      </c>
    </row>
    <row r="4408" spans="1:3" x14ac:dyDescent="0.15">
      <c r="A4408" s="48">
        <v>41823</v>
      </c>
      <c r="B4408" s="57" t="s">
        <v>235</v>
      </c>
      <c r="C4408" s="58">
        <v>100</v>
      </c>
    </row>
    <row r="4409" spans="1:3" x14ac:dyDescent="0.15">
      <c r="A4409" s="48">
        <v>41823</v>
      </c>
      <c r="B4409" s="57" t="s">
        <v>236</v>
      </c>
      <c r="C4409" s="58">
        <v>100</v>
      </c>
    </row>
    <row r="4410" spans="1:3" x14ac:dyDescent="0.15">
      <c r="A4410" s="48">
        <v>41823</v>
      </c>
      <c r="B4410" s="57" t="s">
        <v>237</v>
      </c>
      <c r="C4410" s="58">
        <v>100</v>
      </c>
    </row>
    <row r="4411" spans="1:3" x14ac:dyDescent="0.15">
      <c r="A4411" s="48">
        <v>41823</v>
      </c>
      <c r="B4411" s="57" t="s">
        <v>238</v>
      </c>
      <c r="C4411" s="58">
        <v>100</v>
      </c>
    </row>
    <row r="4412" spans="1:3" x14ac:dyDescent="0.15">
      <c r="A4412" s="48">
        <v>41823</v>
      </c>
      <c r="B4412" s="57" t="s">
        <v>239</v>
      </c>
      <c r="C4412" s="58">
        <v>100</v>
      </c>
    </row>
    <row r="4413" spans="1:3" x14ac:dyDescent="0.15">
      <c r="A4413" s="48">
        <v>41823</v>
      </c>
      <c r="B4413" s="57" t="s">
        <v>240</v>
      </c>
      <c r="C4413" s="58">
        <v>100</v>
      </c>
    </row>
    <row r="4414" spans="1:3" x14ac:dyDescent="0.15">
      <c r="A4414" s="48">
        <v>41823</v>
      </c>
      <c r="B4414" s="57" t="s">
        <v>241</v>
      </c>
      <c r="C4414" s="58">
        <v>100</v>
      </c>
    </row>
    <row r="4415" spans="1:3" x14ac:dyDescent="0.15">
      <c r="A4415" s="48">
        <v>41823</v>
      </c>
      <c r="B4415" s="57" t="s">
        <v>242</v>
      </c>
      <c r="C4415" s="58">
        <v>100</v>
      </c>
    </row>
    <row r="4416" spans="1:3" x14ac:dyDescent="0.15">
      <c r="A4416" s="48">
        <v>41823</v>
      </c>
      <c r="B4416" s="57" t="s">
        <v>243</v>
      </c>
      <c r="C4416" s="58">
        <v>100</v>
      </c>
    </row>
    <row r="4417" spans="1:3" x14ac:dyDescent="0.15">
      <c r="A4417" s="48">
        <v>41823</v>
      </c>
      <c r="B4417" s="57" t="s">
        <v>244</v>
      </c>
      <c r="C4417" s="58">
        <v>100</v>
      </c>
    </row>
    <row r="4418" spans="1:3" x14ac:dyDescent="0.15">
      <c r="A4418" s="48">
        <v>41823</v>
      </c>
      <c r="B4418" s="57" t="s">
        <v>245</v>
      </c>
      <c r="C4418" s="58">
        <v>100</v>
      </c>
    </row>
    <row r="4419" spans="1:3" x14ac:dyDescent="0.15">
      <c r="A4419" s="48">
        <v>41823</v>
      </c>
      <c r="B4419" s="57" t="s">
        <v>246</v>
      </c>
      <c r="C4419" s="58">
        <v>100</v>
      </c>
    </row>
    <row r="4420" spans="1:3" x14ac:dyDescent="0.15">
      <c r="A4420" s="48">
        <v>41823</v>
      </c>
      <c r="B4420" s="57" t="s">
        <v>247</v>
      </c>
      <c r="C4420" s="58">
        <v>100</v>
      </c>
    </row>
    <row r="4421" spans="1:3" x14ac:dyDescent="0.15">
      <c r="A4421" s="48">
        <v>41823</v>
      </c>
      <c r="B4421" s="57" t="s">
        <v>248</v>
      </c>
      <c r="C4421" s="58">
        <v>100</v>
      </c>
    </row>
    <row r="4422" spans="1:3" x14ac:dyDescent="0.15">
      <c r="A4422" s="48">
        <v>41824</v>
      </c>
      <c r="B4422" s="57" t="s">
        <v>225</v>
      </c>
      <c r="C4422" s="58">
        <v>100</v>
      </c>
    </row>
    <row r="4423" spans="1:3" x14ac:dyDescent="0.15">
      <c r="A4423" s="48">
        <v>41824</v>
      </c>
      <c r="B4423" s="57" t="s">
        <v>226</v>
      </c>
      <c r="C4423" s="58">
        <v>100</v>
      </c>
    </row>
    <row r="4424" spans="1:3" x14ac:dyDescent="0.15">
      <c r="A4424" s="48">
        <v>41824</v>
      </c>
      <c r="B4424" s="57" t="s">
        <v>227</v>
      </c>
      <c r="C4424" s="58">
        <v>100</v>
      </c>
    </row>
    <row r="4425" spans="1:3" x14ac:dyDescent="0.15">
      <c r="A4425" s="48">
        <v>41824</v>
      </c>
      <c r="B4425" s="57" t="s">
        <v>228</v>
      </c>
      <c r="C4425" s="58">
        <v>100</v>
      </c>
    </row>
    <row r="4426" spans="1:3" x14ac:dyDescent="0.15">
      <c r="A4426" s="48">
        <v>41824</v>
      </c>
      <c r="B4426" s="57" t="s">
        <v>229</v>
      </c>
      <c r="C4426" s="58">
        <v>100</v>
      </c>
    </row>
    <row r="4427" spans="1:3" x14ac:dyDescent="0.15">
      <c r="A4427" s="48">
        <v>41824</v>
      </c>
      <c r="B4427" s="57" t="s">
        <v>230</v>
      </c>
      <c r="C4427" s="58">
        <v>100</v>
      </c>
    </row>
    <row r="4428" spans="1:3" x14ac:dyDescent="0.15">
      <c r="A4428" s="48">
        <v>41824</v>
      </c>
      <c r="B4428" s="57" t="s">
        <v>231</v>
      </c>
      <c r="C4428" s="58">
        <v>100</v>
      </c>
    </row>
    <row r="4429" spans="1:3" x14ac:dyDescent="0.15">
      <c r="A4429" s="48">
        <v>41824</v>
      </c>
      <c r="B4429" s="57" t="s">
        <v>232</v>
      </c>
      <c r="C4429" s="58">
        <v>100</v>
      </c>
    </row>
    <row r="4430" spans="1:3" x14ac:dyDescent="0.15">
      <c r="A4430" s="48">
        <v>41824</v>
      </c>
      <c r="B4430" s="57" t="s">
        <v>233</v>
      </c>
      <c r="C4430" s="58">
        <v>100</v>
      </c>
    </row>
    <row r="4431" spans="1:3" x14ac:dyDescent="0.15">
      <c r="A4431" s="48">
        <v>41824</v>
      </c>
      <c r="B4431" s="57" t="s">
        <v>234</v>
      </c>
      <c r="C4431" s="58">
        <v>100</v>
      </c>
    </row>
    <row r="4432" spans="1:3" x14ac:dyDescent="0.15">
      <c r="A4432" s="48">
        <v>41824</v>
      </c>
      <c r="B4432" s="57" t="s">
        <v>235</v>
      </c>
      <c r="C4432" s="58">
        <v>100</v>
      </c>
    </row>
    <row r="4433" spans="1:3" x14ac:dyDescent="0.15">
      <c r="A4433" s="48">
        <v>41824</v>
      </c>
      <c r="B4433" s="57" t="s">
        <v>236</v>
      </c>
      <c r="C4433" s="58">
        <v>100</v>
      </c>
    </row>
    <row r="4434" spans="1:3" x14ac:dyDescent="0.15">
      <c r="A4434" s="48">
        <v>41824</v>
      </c>
      <c r="B4434" s="57" t="s">
        <v>237</v>
      </c>
      <c r="C4434" s="58">
        <v>100</v>
      </c>
    </row>
    <row r="4435" spans="1:3" x14ac:dyDescent="0.15">
      <c r="A4435" s="48">
        <v>41824</v>
      </c>
      <c r="B4435" s="57" t="s">
        <v>238</v>
      </c>
      <c r="C4435" s="58">
        <v>100</v>
      </c>
    </row>
    <row r="4436" spans="1:3" x14ac:dyDescent="0.15">
      <c r="A4436" s="48">
        <v>41824</v>
      </c>
      <c r="B4436" s="57" t="s">
        <v>239</v>
      </c>
      <c r="C4436" s="58">
        <v>100</v>
      </c>
    </row>
    <row r="4437" spans="1:3" x14ac:dyDescent="0.15">
      <c r="A4437" s="48">
        <v>41824</v>
      </c>
      <c r="B4437" s="57" t="s">
        <v>240</v>
      </c>
      <c r="C4437" s="58">
        <v>100</v>
      </c>
    </row>
    <row r="4438" spans="1:3" x14ac:dyDescent="0.15">
      <c r="A4438" s="48">
        <v>41824</v>
      </c>
      <c r="B4438" s="57" t="s">
        <v>241</v>
      </c>
      <c r="C4438" s="58">
        <v>100</v>
      </c>
    </row>
    <row r="4439" spans="1:3" x14ac:dyDescent="0.15">
      <c r="A4439" s="48">
        <v>41824</v>
      </c>
      <c r="B4439" s="57" t="s">
        <v>242</v>
      </c>
      <c r="C4439" s="58">
        <v>100</v>
      </c>
    </row>
    <row r="4440" spans="1:3" x14ac:dyDescent="0.15">
      <c r="A4440" s="48">
        <v>41824</v>
      </c>
      <c r="B4440" s="57" t="s">
        <v>243</v>
      </c>
      <c r="C4440" s="58">
        <v>100</v>
      </c>
    </row>
    <row r="4441" spans="1:3" x14ac:dyDescent="0.15">
      <c r="A4441" s="48">
        <v>41824</v>
      </c>
      <c r="B4441" s="57" t="s">
        <v>244</v>
      </c>
      <c r="C4441" s="58">
        <v>100</v>
      </c>
    </row>
    <row r="4442" spans="1:3" x14ac:dyDescent="0.15">
      <c r="A4442" s="48">
        <v>41824</v>
      </c>
      <c r="B4442" s="57" t="s">
        <v>245</v>
      </c>
      <c r="C4442" s="58">
        <v>100</v>
      </c>
    </row>
    <row r="4443" spans="1:3" x14ac:dyDescent="0.15">
      <c r="A4443" s="48">
        <v>41824</v>
      </c>
      <c r="B4443" s="57" t="s">
        <v>246</v>
      </c>
      <c r="C4443" s="58">
        <v>100</v>
      </c>
    </row>
    <row r="4444" spans="1:3" x14ac:dyDescent="0.15">
      <c r="A4444" s="48">
        <v>41824</v>
      </c>
      <c r="B4444" s="57" t="s">
        <v>247</v>
      </c>
      <c r="C4444" s="58">
        <v>100</v>
      </c>
    </row>
    <row r="4445" spans="1:3" x14ac:dyDescent="0.15">
      <c r="A4445" s="48">
        <v>41824</v>
      </c>
      <c r="B4445" s="57" t="s">
        <v>248</v>
      </c>
      <c r="C4445" s="58">
        <v>100</v>
      </c>
    </row>
    <row r="4446" spans="1:3" x14ac:dyDescent="0.15">
      <c r="A4446" s="48">
        <v>41825</v>
      </c>
      <c r="B4446" s="57" t="s">
        <v>225</v>
      </c>
      <c r="C4446" s="58">
        <v>100</v>
      </c>
    </row>
    <row r="4447" spans="1:3" x14ac:dyDescent="0.15">
      <c r="A4447" s="48">
        <v>41825</v>
      </c>
      <c r="B4447" s="57" t="s">
        <v>226</v>
      </c>
      <c r="C4447" s="58">
        <v>100</v>
      </c>
    </row>
    <row r="4448" spans="1:3" x14ac:dyDescent="0.15">
      <c r="A4448" s="48">
        <v>41825</v>
      </c>
      <c r="B4448" s="57" t="s">
        <v>227</v>
      </c>
      <c r="C4448" s="58">
        <v>100</v>
      </c>
    </row>
    <row r="4449" spans="1:3" x14ac:dyDescent="0.15">
      <c r="A4449" s="48">
        <v>41825</v>
      </c>
      <c r="B4449" s="57" t="s">
        <v>228</v>
      </c>
      <c r="C4449" s="58">
        <v>100</v>
      </c>
    </row>
    <row r="4450" spans="1:3" x14ac:dyDescent="0.15">
      <c r="A4450" s="48">
        <v>41825</v>
      </c>
      <c r="B4450" s="57" t="s">
        <v>229</v>
      </c>
      <c r="C4450" s="58">
        <v>100</v>
      </c>
    </row>
    <row r="4451" spans="1:3" x14ac:dyDescent="0.15">
      <c r="A4451" s="48">
        <v>41825</v>
      </c>
      <c r="B4451" s="57" t="s">
        <v>230</v>
      </c>
      <c r="C4451" s="58">
        <v>100</v>
      </c>
    </row>
    <row r="4452" spans="1:3" x14ac:dyDescent="0.15">
      <c r="A4452" s="48">
        <v>41825</v>
      </c>
      <c r="B4452" s="57" t="s">
        <v>231</v>
      </c>
      <c r="C4452" s="58">
        <v>100</v>
      </c>
    </row>
    <row r="4453" spans="1:3" x14ac:dyDescent="0.15">
      <c r="A4453" s="48">
        <v>41825</v>
      </c>
      <c r="B4453" s="57" t="s">
        <v>232</v>
      </c>
      <c r="C4453" s="58">
        <v>100</v>
      </c>
    </row>
    <row r="4454" spans="1:3" x14ac:dyDescent="0.15">
      <c r="A4454" s="48">
        <v>41825</v>
      </c>
      <c r="B4454" s="57" t="s">
        <v>233</v>
      </c>
      <c r="C4454" s="58">
        <v>100</v>
      </c>
    </row>
    <row r="4455" spans="1:3" x14ac:dyDescent="0.15">
      <c r="A4455" s="48">
        <v>41825</v>
      </c>
      <c r="B4455" s="57" t="s">
        <v>234</v>
      </c>
      <c r="C4455" s="58">
        <v>100</v>
      </c>
    </row>
    <row r="4456" spans="1:3" x14ac:dyDescent="0.15">
      <c r="A4456" s="48">
        <v>41825</v>
      </c>
      <c r="B4456" s="57" t="s">
        <v>235</v>
      </c>
      <c r="C4456" s="58">
        <v>100</v>
      </c>
    </row>
    <row r="4457" spans="1:3" x14ac:dyDescent="0.15">
      <c r="A4457" s="48">
        <v>41825</v>
      </c>
      <c r="B4457" s="57" t="s">
        <v>236</v>
      </c>
      <c r="C4457" s="58">
        <v>100</v>
      </c>
    </row>
    <row r="4458" spans="1:3" x14ac:dyDescent="0.15">
      <c r="A4458" s="48">
        <v>41825</v>
      </c>
      <c r="B4458" s="57" t="s">
        <v>237</v>
      </c>
      <c r="C4458" s="58">
        <v>100</v>
      </c>
    </row>
    <row r="4459" spans="1:3" x14ac:dyDescent="0.15">
      <c r="A4459" s="48">
        <v>41825</v>
      </c>
      <c r="B4459" s="57" t="s">
        <v>238</v>
      </c>
      <c r="C4459" s="58">
        <v>100</v>
      </c>
    </row>
    <row r="4460" spans="1:3" x14ac:dyDescent="0.15">
      <c r="A4460" s="48">
        <v>41825</v>
      </c>
      <c r="B4460" s="57" t="s">
        <v>239</v>
      </c>
      <c r="C4460" s="58">
        <v>100</v>
      </c>
    </row>
    <row r="4461" spans="1:3" x14ac:dyDescent="0.15">
      <c r="A4461" s="48">
        <v>41825</v>
      </c>
      <c r="B4461" s="57" t="s">
        <v>240</v>
      </c>
      <c r="C4461" s="58">
        <v>100</v>
      </c>
    </row>
    <row r="4462" spans="1:3" x14ac:dyDescent="0.15">
      <c r="A4462" s="48">
        <v>41825</v>
      </c>
      <c r="B4462" s="57" t="s">
        <v>241</v>
      </c>
      <c r="C4462" s="58">
        <v>100</v>
      </c>
    </row>
    <row r="4463" spans="1:3" x14ac:dyDescent="0.15">
      <c r="A4463" s="48">
        <v>41825</v>
      </c>
      <c r="B4463" s="57" t="s">
        <v>242</v>
      </c>
      <c r="C4463" s="58">
        <v>100</v>
      </c>
    </row>
    <row r="4464" spans="1:3" x14ac:dyDescent="0.15">
      <c r="A4464" s="48">
        <v>41825</v>
      </c>
      <c r="B4464" s="57" t="s">
        <v>243</v>
      </c>
      <c r="C4464" s="58">
        <v>100</v>
      </c>
    </row>
    <row r="4465" spans="1:3" x14ac:dyDescent="0.15">
      <c r="A4465" s="48">
        <v>41825</v>
      </c>
      <c r="B4465" s="57" t="s">
        <v>244</v>
      </c>
      <c r="C4465" s="58">
        <v>100</v>
      </c>
    </row>
    <row r="4466" spans="1:3" x14ac:dyDescent="0.15">
      <c r="A4466" s="48">
        <v>41825</v>
      </c>
      <c r="B4466" s="57" t="s">
        <v>245</v>
      </c>
      <c r="C4466" s="58">
        <v>100</v>
      </c>
    </row>
    <row r="4467" spans="1:3" x14ac:dyDescent="0.15">
      <c r="A4467" s="48">
        <v>41825</v>
      </c>
      <c r="B4467" s="57" t="s">
        <v>246</v>
      </c>
      <c r="C4467" s="58">
        <v>100</v>
      </c>
    </row>
    <row r="4468" spans="1:3" x14ac:dyDescent="0.15">
      <c r="A4468" s="48">
        <v>41825</v>
      </c>
      <c r="B4468" s="57" t="s">
        <v>247</v>
      </c>
      <c r="C4468" s="58">
        <v>100</v>
      </c>
    </row>
    <row r="4469" spans="1:3" x14ac:dyDescent="0.15">
      <c r="A4469" s="48">
        <v>41825</v>
      </c>
      <c r="B4469" s="57" t="s">
        <v>248</v>
      </c>
      <c r="C4469" s="58">
        <v>100</v>
      </c>
    </row>
    <row r="4470" spans="1:3" x14ac:dyDescent="0.15">
      <c r="A4470" s="48">
        <v>41826</v>
      </c>
      <c r="B4470" s="57" t="s">
        <v>225</v>
      </c>
      <c r="C4470" s="58">
        <v>100</v>
      </c>
    </row>
    <row r="4471" spans="1:3" x14ac:dyDescent="0.15">
      <c r="A4471" s="48">
        <v>41826</v>
      </c>
      <c r="B4471" s="57" t="s">
        <v>226</v>
      </c>
      <c r="C4471" s="58">
        <v>100</v>
      </c>
    </row>
    <row r="4472" spans="1:3" x14ac:dyDescent="0.15">
      <c r="A4472" s="48">
        <v>41826</v>
      </c>
      <c r="B4472" s="57" t="s">
        <v>227</v>
      </c>
      <c r="C4472" s="58">
        <v>100</v>
      </c>
    </row>
    <row r="4473" spans="1:3" x14ac:dyDescent="0.15">
      <c r="A4473" s="48">
        <v>41826</v>
      </c>
      <c r="B4473" s="57" t="s">
        <v>228</v>
      </c>
      <c r="C4473" s="58">
        <v>100</v>
      </c>
    </row>
    <row r="4474" spans="1:3" x14ac:dyDescent="0.15">
      <c r="A4474" s="48">
        <v>41826</v>
      </c>
      <c r="B4474" s="57" t="s">
        <v>229</v>
      </c>
      <c r="C4474" s="58">
        <v>100</v>
      </c>
    </row>
    <row r="4475" spans="1:3" x14ac:dyDescent="0.15">
      <c r="A4475" s="48">
        <v>41826</v>
      </c>
      <c r="B4475" s="57" t="s">
        <v>230</v>
      </c>
      <c r="C4475" s="58">
        <v>100</v>
      </c>
    </row>
    <row r="4476" spans="1:3" x14ac:dyDescent="0.15">
      <c r="A4476" s="48">
        <v>41826</v>
      </c>
      <c r="B4476" s="57" t="s">
        <v>231</v>
      </c>
      <c r="C4476" s="58">
        <v>100</v>
      </c>
    </row>
    <row r="4477" spans="1:3" x14ac:dyDescent="0.15">
      <c r="A4477" s="48">
        <v>41826</v>
      </c>
      <c r="B4477" s="57" t="s">
        <v>232</v>
      </c>
      <c r="C4477" s="58">
        <v>100</v>
      </c>
    </row>
    <row r="4478" spans="1:3" x14ac:dyDescent="0.15">
      <c r="A4478" s="48">
        <v>41826</v>
      </c>
      <c r="B4478" s="57" t="s">
        <v>233</v>
      </c>
      <c r="C4478" s="58">
        <v>100</v>
      </c>
    </row>
    <row r="4479" spans="1:3" x14ac:dyDescent="0.15">
      <c r="A4479" s="48">
        <v>41826</v>
      </c>
      <c r="B4479" s="57" t="s">
        <v>234</v>
      </c>
      <c r="C4479" s="58">
        <v>100</v>
      </c>
    </row>
    <row r="4480" spans="1:3" x14ac:dyDescent="0.15">
      <c r="A4480" s="48">
        <v>41826</v>
      </c>
      <c r="B4480" s="57" t="s">
        <v>235</v>
      </c>
      <c r="C4480" s="58">
        <v>100</v>
      </c>
    </row>
    <row r="4481" spans="1:3" x14ac:dyDescent="0.15">
      <c r="A4481" s="48">
        <v>41826</v>
      </c>
      <c r="B4481" s="57" t="s">
        <v>236</v>
      </c>
      <c r="C4481" s="58">
        <v>100</v>
      </c>
    </row>
    <row r="4482" spans="1:3" x14ac:dyDescent="0.15">
      <c r="A4482" s="48">
        <v>41826</v>
      </c>
      <c r="B4482" s="57" t="s">
        <v>237</v>
      </c>
      <c r="C4482" s="58">
        <v>100</v>
      </c>
    </row>
    <row r="4483" spans="1:3" x14ac:dyDescent="0.15">
      <c r="A4483" s="48">
        <v>41826</v>
      </c>
      <c r="B4483" s="57" t="s">
        <v>238</v>
      </c>
      <c r="C4483" s="58">
        <v>100</v>
      </c>
    </row>
    <row r="4484" spans="1:3" x14ac:dyDescent="0.15">
      <c r="A4484" s="48">
        <v>41826</v>
      </c>
      <c r="B4484" s="57" t="s">
        <v>239</v>
      </c>
      <c r="C4484" s="58">
        <v>100</v>
      </c>
    </row>
    <row r="4485" spans="1:3" x14ac:dyDescent="0.15">
      <c r="A4485" s="48">
        <v>41826</v>
      </c>
      <c r="B4485" s="57" t="s">
        <v>240</v>
      </c>
      <c r="C4485" s="58">
        <v>100</v>
      </c>
    </row>
    <row r="4486" spans="1:3" x14ac:dyDescent="0.15">
      <c r="A4486" s="48">
        <v>41826</v>
      </c>
      <c r="B4486" s="57" t="s">
        <v>241</v>
      </c>
      <c r="C4486" s="58">
        <v>100</v>
      </c>
    </row>
    <row r="4487" spans="1:3" x14ac:dyDescent="0.15">
      <c r="A4487" s="48">
        <v>41826</v>
      </c>
      <c r="B4487" s="57" t="s">
        <v>242</v>
      </c>
      <c r="C4487" s="58">
        <v>100</v>
      </c>
    </row>
    <row r="4488" spans="1:3" x14ac:dyDescent="0.15">
      <c r="A4488" s="48">
        <v>41826</v>
      </c>
      <c r="B4488" s="57" t="s">
        <v>243</v>
      </c>
      <c r="C4488" s="58">
        <v>100</v>
      </c>
    </row>
    <row r="4489" spans="1:3" x14ac:dyDescent="0.15">
      <c r="A4489" s="48">
        <v>41826</v>
      </c>
      <c r="B4489" s="57" t="s">
        <v>244</v>
      </c>
      <c r="C4489" s="58">
        <v>100</v>
      </c>
    </row>
    <row r="4490" spans="1:3" x14ac:dyDescent="0.15">
      <c r="A4490" s="48">
        <v>41826</v>
      </c>
      <c r="B4490" s="57" t="s">
        <v>245</v>
      </c>
      <c r="C4490" s="58">
        <v>100</v>
      </c>
    </row>
    <row r="4491" spans="1:3" x14ac:dyDescent="0.15">
      <c r="A4491" s="48">
        <v>41826</v>
      </c>
      <c r="B4491" s="57" t="s">
        <v>246</v>
      </c>
      <c r="C4491" s="58">
        <v>100</v>
      </c>
    </row>
    <row r="4492" spans="1:3" x14ac:dyDescent="0.15">
      <c r="A4492" s="48">
        <v>41826</v>
      </c>
      <c r="B4492" s="57" t="s">
        <v>247</v>
      </c>
      <c r="C4492" s="58">
        <v>100</v>
      </c>
    </row>
    <row r="4493" spans="1:3" x14ac:dyDescent="0.15">
      <c r="A4493" s="48">
        <v>41826</v>
      </c>
      <c r="B4493" s="57" t="s">
        <v>248</v>
      </c>
      <c r="C4493" s="58">
        <v>100</v>
      </c>
    </row>
    <row r="4494" spans="1:3" x14ac:dyDescent="0.15">
      <c r="A4494" s="48">
        <v>41827</v>
      </c>
      <c r="B4494" s="57" t="s">
        <v>225</v>
      </c>
      <c r="C4494" s="58">
        <v>100</v>
      </c>
    </row>
    <row r="4495" spans="1:3" x14ac:dyDescent="0.15">
      <c r="A4495" s="48">
        <v>41827</v>
      </c>
      <c r="B4495" s="57" t="s">
        <v>226</v>
      </c>
      <c r="C4495" s="58">
        <v>100</v>
      </c>
    </row>
    <row r="4496" spans="1:3" x14ac:dyDescent="0.15">
      <c r="A4496" s="48">
        <v>41827</v>
      </c>
      <c r="B4496" s="57" t="s">
        <v>227</v>
      </c>
      <c r="C4496" s="58">
        <v>100</v>
      </c>
    </row>
    <row r="4497" spans="1:3" x14ac:dyDescent="0.15">
      <c r="A4497" s="48">
        <v>41827</v>
      </c>
      <c r="B4497" s="57" t="s">
        <v>228</v>
      </c>
      <c r="C4497" s="58">
        <v>100</v>
      </c>
    </row>
    <row r="4498" spans="1:3" x14ac:dyDescent="0.15">
      <c r="A4498" s="48">
        <v>41827</v>
      </c>
      <c r="B4498" s="57" t="s">
        <v>229</v>
      </c>
      <c r="C4498" s="58">
        <v>100</v>
      </c>
    </row>
    <row r="4499" spans="1:3" x14ac:dyDescent="0.15">
      <c r="A4499" s="48">
        <v>41827</v>
      </c>
      <c r="B4499" s="57" t="s">
        <v>230</v>
      </c>
      <c r="C4499" s="58">
        <v>100</v>
      </c>
    </row>
    <row r="4500" spans="1:3" x14ac:dyDescent="0.15">
      <c r="A4500" s="48">
        <v>41827</v>
      </c>
      <c r="B4500" s="57" t="s">
        <v>231</v>
      </c>
      <c r="C4500" s="58">
        <v>100</v>
      </c>
    </row>
    <row r="4501" spans="1:3" x14ac:dyDescent="0.15">
      <c r="A4501" s="48">
        <v>41827</v>
      </c>
      <c r="B4501" s="57" t="s">
        <v>232</v>
      </c>
      <c r="C4501" s="58">
        <v>100</v>
      </c>
    </row>
    <row r="4502" spans="1:3" x14ac:dyDescent="0.15">
      <c r="A4502" s="48">
        <v>41827</v>
      </c>
      <c r="B4502" s="57" t="s">
        <v>233</v>
      </c>
      <c r="C4502" s="58">
        <v>100</v>
      </c>
    </row>
    <row r="4503" spans="1:3" x14ac:dyDescent="0.15">
      <c r="A4503" s="48">
        <v>41827</v>
      </c>
      <c r="B4503" s="57" t="s">
        <v>234</v>
      </c>
      <c r="C4503" s="58">
        <v>100</v>
      </c>
    </row>
    <row r="4504" spans="1:3" x14ac:dyDescent="0.15">
      <c r="A4504" s="48">
        <v>41827</v>
      </c>
      <c r="B4504" s="57" t="s">
        <v>235</v>
      </c>
      <c r="C4504" s="58">
        <v>100</v>
      </c>
    </row>
    <row r="4505" spans="1:3" x14ac:dyDescent="0.15">
      <c r="A4505" s="48">
        <v>41827</v>
      </c>
      <c r="B4505" s="57" t="s">
        <v>236</v>
      </c>
      <c r="C4505" s="58">
        <v>100</v>
      </c>
    </row>
    <row r="4506" spans="1:3" x14ac:dyDescent="0.15">
      <c r="A4506" s="48">
        <v>41827</v>
      </c>
      <c r="B4506" s="57" t="s">
        <v>237</v>
      </c>
      <c r="C4506" s="58">
        <v>100</v>
      </c>
    </row>
    <row r="4507" spans="1:3" x14ac:dyDescent="0.15">
      <c r="A4507" s="48">
        <v>41827</v>
      </c>
      <c r="B4507" s="57" t="s">
        <v>238</v>
      </c>
      <c r="C4507" s="58">
        <v>100</v>
      </c>
    </row>
    <row r="4508" spans="1:3" x14ac:dyDescent="0.15">
      <c r="A4508" s="48">
        <v>41827</v>
      </c>
      <c r="B4508" s="57" t="s">
        <v>239</v>
      </c>
      <c r="C4508" s="58">
        <v>100</v>
      </c>
    </row>
    <row r="4509" spans="1:3" x14ac:dyDescent="0.15">
      <c r="A4509" s="48">
        <v>41827</v>
      </c>
      <c r="B4509" s="57" t="s">
        <v>240</v>
      </c>
      <c r="C4509" s="58">
        <v>100</v>
      </c>
    </row>
    <row r="4510" spans="1:3" x14ac:dyDescent="0.15">
      <c r="A4510" s="48">
        <v>41827</v>
      </c>
      <c r="B4510" s="57" t="s">
        <v>241</v>
      </c>
      <c r="C4510" s="58">
        <v>100</v>
      </c>
    </row>
    <row r="4511" spans="1:3" x14ac:dyDescent="0.15">
      <c r="A4511" s="48">
        <v>41827</v>
      </c>
      <c r="B4511" s="57" t="s">
        <v>242</v>
      </c>
      <c r="C4511" s="58">
        <v>100</v>
      </c>
    </row>
    <row r="4512" spans="1:3" x14ac:dyDescent="0.15">
      <c r="A4512" s="48">
        <v>41827</v>
      </c>
      <c r="B4512" s="57" t="s">
        <v>243</v>
      </c>
      <c r="C4512" s="58">
        <v>100</v>
      </c>
    </row>
    <row r="4513" spans="1:3" x14ac:dyDescent="0.15">
      <c r="A4513" s="48">
        <v>41827</v>
      </c>
      <c r="B4513" s="57" t="s">
        <v>244</v>
      </c>
      <c r="C4513" s="58">
        <v>100</v>
      </c>
    </row>
    <row r="4514" spans="1:3" x14ac:dyDescent="0.15">
      <c r="A4514" s="48">
        <v>41827</v>
      </c>
      <c r="B4514" s="57" t="s">
        <v>245</v>
      </c>
      <c r="C4514" s="58">
        <v>100</v>
      </c>
    </row>
    <row r="4515" spans="1:3" x14ac:dyDescent="0.15">
      <c r="A4515" s="48">
        <v>41827</v>
      </c>
      <c r="B4515" s="57" t="s">
        <v>246</v>
      </c>
      <c r="C4515" s="58">
        <v>100</v>
      </c>
    </row>
    <row r="4516" spans="1:3" x14ac:dyDescent="0.15">
      <c r="A4516" s="48">
        <v>41827</v>
      </c>
      <c r="B4516" s="57" t="s">
        <v>247</v>
      </c>
      <c r="C4516" s="58">
        <v>100</v>
      </c>
    </row>
    <row r="4517" spans="1:3" x14ac:dyDescent="0.15">
      <c r="A4517" s="48">
        <v>41827</v>
      </c>
      <c r="B4517" s="57" t="s">
        <v>248</v>
      </c>
      <c r="C4517" s="58">
        <v>100</v>
      </c>
    </row>
    <row r="4518" spans="1:3" x14ac:dyDescent="0.15">
      <c r="A4518" s="48">
        <v>41828</v>
      </c>
      <c r="B4518" s="57" t="s">
        <v>225</v>
      </c>
      <c r="C4518" s="58">
        <v>100</v>
      </c>
    </row>
    <row r="4519" spans="1:3" x14ac:dyDescent="0.15">
      <c r="A4519" s="48">
        <v>41828</v>
      </c>
      <c r="B4519" s="57" t="s">
        <v>226</v>
      </c>
      <c r="C4519" s="58">
        <v>100</v>
      </c>
    </row>
    <row r="4520" spans="1:3" x14ac:dyDescent="0.15">
      <c r="A4520" s="48">
        <v>41828</v>
      </c>
      <c r="B4520" s="57" t="s">
        <v>227</v>
      </c>
      <c r="C4520" s="58">
        <v>100</v>
      </c>
    </row>
    <row r="4521" spans="1:3" x14ac:dyDescent="0.15">
      <c r="A4521" s="48">
        <v>41828</v>
      </c>
      <c r="B4521" s="57" t="s">
        <v>228</v>
      </c>
      <c r="C4521" s="58">
        <v>100</v>
      </c>
    </row>
    <row r="4522" spans="1:3" x14ac:dyDescent="0.15">
      <c r="A4522" s="48">
        <v>41828</v>
      </c>
      <c r="B4522" s="57" t="s">
        <v>229</v>
      </c>
      <c r="C4522" s="58">
        <v>100</v>
      </c>
    </row>
    <row r="4523" spans="1:3" x14ac:dyDescent="0.15">
      <c r="A4523" s="48">
        <v>41828</v>
      </c>
      <c r="B4523" s="57" t="s">
        <v>230</v>
      </c>
      <c r="C4523" s="58">
        <v>100</v>
      </c>
    </row>
    <row r="4524" spans="1:3" x14ac:dyDescent="0.15">
      <c r="A4524" s="48">
        <v>41828</v>
      </c>
      <c r="B4524" s="57" t="s">
        <v>231</v>
      </c>
      <c r="C4524" s="58">
        <v>100</v>
      </c>
    </row>
    <row r="4525" spans="1:3" x14ac:dyDescent="0.15">
      <c r="A4525" s="48">
        <v>41828</v>
      </c>
      <c r="B4525" s="57" t="s">
        <v>232</v>
      </c>
      <c r="C4525" s="58">
        <v>100</v>
      </c>
    </row>
    <row r="4526" spans="1:3" x14ac:dyDescent="0.15">
      <c r="A4526" s="48">
        <v>41828</v>
      </c>
      <c r="B4526" s="57" t="s">
        <v>233</v>
      </c>
      <c r="C4526" s="58">
        <v>100</v>
      </c>
    </row>
    <row r="4527" spans="1:3" x14ac:dyDescent="0.15">
      <c r="A4527" s="48">
        <v>41828</v>
      </c>
      <c r="B4527" s="57" t="s">
        <v>234</v>
      </c>
      <c r="C4527" s="58">
        <v>100</v>
      </c>
    </row>
    <row r="4528" spans="1:3" x14ac:dyDescent="0.15">
      <c r="A4528" s="48">
        <v>41828</v>
      </c>
      <c r="B4528" s="57" t="s">
        <v>235</v>
      </c>
      <c r="C4528" s="58">
        <v>100</v>
      </c>
    </row>
    <row r="4529" spans="1:3" x14ac:dyDescent="0.15">
      <c r="A4529" s="48">
        <v>41828</v>
      </c>
      <c r="B4529" s="57" t="s">
        <v>236</v>
      </c>
      <c r="C4529" s="58">
        <v>100</v>
      </c>
    </row>
    <row r="4530" spans="1:3" x14ac:dyDescent="0.15">
      <c r="A4530" s="48">
        <v>41828</v>
      </c>
      <c r="B4530" s="57" t="s">
        <v>237</v>
      </c>
      <c r="C4530" s="58">
        <v>100</v>
      </c>
    </row>
    <row r="4531" spans="1:3" x14ac:dyDescent="0.15">
      <c r="A4531" s="48">
        <v>41828</v>
      </c>
      <c r="B4531" s="57" t="s">
        <v>238</v>
      </c>
      <c r="C4531" s="58">
        <v>100</v>
      </c>
    </row>
    <row r="4532" spans="1:3" x14ac:dyDescent="0.15">
      <c r="A4532" s="48">
        <v>41828</v>
      </c>
      <c r="B4532" s="57" t="s">
        <v>239</v>
      </c>
      <c r="C4532" s="58">
        <v>100</v>
      </c>
    </row>
    <row r="4533" spans="1:3" x14ac:dyDescent="0.15">
      <c r="A4533" s="48">
        <v>41828</v>
      </c>
      <c r="B4533" s="57" t="s">
        <v>240</v>
      </c>
      <c r="C4533" s="58">
        <v>100</v>
      </c>
    </row>
    <row r="4534" spans="1:3" x14ac:dyDescent="0.15">
      <c r="A4534" s="48">
        <v>41828</v>
      </c>
      <c r="B4534" s="57" t="s">
        <v>241</v>
      </c>
      <c r="C4534" s="58">
        <v>100</v>
      </c>
    </row>
    <row r="4535" spans="1:3" x14ac:dyDescent="0.15">
      <c r="A4535" s="48">
        <v>41828</v>
      </c>
      <c r="B4535" s="57" t="s">
        <v>242</v>
      </c>
      <c r="C4535" s="58">
        <v>100</v>
      </c>
    </row>
    <row r="4536" spans="1:3" x14ac:dyDescent="0.15">
      <c r="A4536" s="48">
        <v>41828</v>
      </c>
      <c r="B4536" s="57" t="s">
        <v>243</v>
      </c>
      <c r="C4536" s="58">
        <v>100</v>
      </c>
    </row>
    <row r="4537" spans="1:3" x14ac:dyDescent="0.15">
      <c r="A4537" s="48">
        <v>41828</v>
      </c>
      <c r="B4537" s="57" t="s">
        <v>244</v>
      </c>
      <c r="C4537" s="58">
        <v>100</v>
      </c>
    </row>
    <row r="4538" spans="1:3" x14ac:dyDescent="0.15">
      <c r="A4538" s="48">
        <v>41828</v>
      </c>
      <c r="B4538" s="57" t="s">
        <v>245</v>
      </c>
      <c r="C4538" s="58">
        <v>100</v>
      </c>
    </row>
    <row r="4539" spans="1:3" x14ac:dyDescent="0.15">
      <c r="A4539" s="48">
        <v>41828</v>
      </c>
      <c r="B4539" s="57" t="s">
        <v>246</v>
      </c>
      <c r="C4539" s="58">
        <v>100</v>
      </c>
    </row>
    <row r="4540" spans="1:3" x14ac:dyDescent="0.15">
      <c r="A4540" s="48">
        <v>41828</v>
      </c>
      <c r="B4540" s="57" t="s">
        <v>247</v>
      </c>
      <c r="C4540" s="58">
        <v>100</v>
      </c>
    </row>
    <row r="4541" spans="1:3" x14ac:dyDescent="0.15">
      <c r="A4541" s="48">
        <v>41828</v>
      </c>
      <c r="B4541" s="57" t="s">
        <v>248</v>
      </c>
      <c r="C4541" s="58">
        <v>100</v>
      </c>
    </row>
    <row r="4542" spans="1:3" x14ac:dyDescent="0.15">
      <c r="A4542" s="48">
        <v>41829</v>
      </c>
      <c r="B4542" s="57" t="s">
        <v>225</v>
      </c>
      <c r="C4542" s="58">
        <v>100</v>
      </c>
    </row>
    <row r="4543" spans="1:3" x14ac:dyDescent="0.15">
      <c r="A4543" s="48">
        <v>41829</v>
      </c>
      <c r="B4543" s="57" t="s">
        <v>226</v>
      </c>
      <c r="C4543" s="58">
        <v>100</v>
      </c>
    </row>
    <row r="4544" spans="1:3" x14ac:dyDescent="0.15">
      <c r="A4544" s="48">
        <v>41829</v>
      </c>
      <c r="B4544" s="57" t="s">
        <v>227</v>
      </c>
      <c r="C4544" s="58">
        <v>100</v>
      </c>
    </row>
    <row r="4545" spans="1:3" x14ac:dyDescent="0.15">
      <c r="A4545" s="48">
        <v>41829</v>
      </c>
      <c r="B4545" s="57" t="s">
        <v>228</v>
      </c>
      <c r="C4545" s="58">
        <v>100</v>
      </c>
    </row>
    <row r="4546" spans="1:3" x14ac:dyDescent="0.15">
      <c r="A4546" s="48">
        <v>41829</v>
      </c>
      <c r="B4546" s="57" t="s">
        <v>229</v>
      </c>
      <c r="C4546" s="58">
        <v>100</v>
      </c>
    </row>
    <row r="4547" spans="1:3" x14ac:dyDescent="0.15">
      <c r="A4547" s="48">
        <v>41829</v>
      </c>
      <c r="B4547" s="57" t="s">
        <v>230</v>
      </c>
      <c r="C4547" s="58">
        <v>100</v>
      </c>
    </row>
    <row r="4548" spans="1:3" x14ac:dyDescent="0.15">
      <c r="A4548" s="48">
        <v>41829</v>
      </c>
      <c r="B4548" s="57" t="s">
        <v>231</v>
      </c>
      <c r="C4548" s="58">
        <v>100</v>
      </c>
    </row>
    <row r="4549" spans="1:3" x14ac:dyDescent="0.15">
      <c r="A4549" s="48">
        <v>41829</v>
      </c>
      <c r="B4549" s="57" t="s">
        <v>232</v>
      </c>
      <c r="C4549" s="58">
        <v>100</v>
      </c>
    </row>
    <row r="4550" spans="1:3" x14ac:dyDescent="0.15">
      <c r="A4550" s="48">
        <v>41829</v>
      </c>
      <c r="B4550" s="57" t="s">
        <v>233</v>
      </c>
      <c r="C4550" s="58">
        <v>100</v>
      </c>
    </row>
    <row r="4551" spans="1:3" x14ac:dyDescent="0.15">
      <c r="A4551" s="48">
        <v>41829</v>
      </c>
      <c r="B4551" s="57" t="s">
        <v>234</v>
      </c>
      <c r="C4551" s="58">
        <v>100</v>
      </c>
    </row>
    <row r="4552" spans="1:3" x14ac:dyDescent="0.15">
      <c r="A4552" s="48">
        <v>41829</v>
      </c>
      <c r="B4552" s="57" t="s">
        <v>235</v>
      </c>
      <c r="C4552" s="58">
        <v>100</v>
      </c>
    </row>
    <row r="4553" spans="1:3" x14ac:dyDescent="0.15">
      <c r="A4553" s="48">
        <v>41829</v>
      </c>
      <c r="B4553" s="57" t="s">
        <v>236</v>
      </c>
      <c r="C4553" s="58">
        <v>100</v>
      </c>
    </row>
    <row r="4554" spans="1:3" x14ac:dyDescent="0.15">
      <c r="A4554" s="48">
        <v>41829</v>
      </c>
      <c r="B4554" s="57" t="s">
        <v>237</v>
      </c>
      <c r="C4554" s="58">
        <v>100</v>
      </c>
    </row>
    <row r="4555" spans="1:3" x14ac:dyDescent="0.15">
      <c r="A4555" s="48">
        <v>41829</v>
      </c>
      <c r="B4555" s="57" t="s">
        <v>238</v>
      </c>
      <c r="C4555" s="58">
        <v>100</v>
      </c>
    </row>
    <row r="4556" spans="1:3" x14ac:dyDescent="0.15">
      <c r="A4556" s="48">
        <v>41829</v>
      </c>
      <c r="B4556" s="57" t="s">
        <v>239</v>
      </c>
      <c r="C4556" s="58">
        <v>100</v>
      </c>
    </row>
    <row r="4557" spans="1:3" x14ac:dyDescent="0.15">
      <c r="A4557" s="48">
        <v>41829</v>
      </c>
      <c r="B4557" s="57" t="s">
        <v>240</v>
      </c>
      <c r="C4557" s="58">
        <v>100</v>
      </c>
    </row>
    <row r="4558" spans="1:3" x14ac:dyDescent="0.15">
      <c r="A4558" s="48">
        <v>41829</v>
      </c>
      <c r="B4558" s="57" t="s">
        <v>241</v>
      </c>
      <c r="C4558" s="58">
        <v>100</v>
      </c>
    </row>
    <row r="4559" spans="1:3" x14ac:dyDescent="0.15">
      <c r="A4559" s="48">
        <v>41829</v>
      </c>
      <c r="B4559" s="57" t="s">
        <v>242</v>
      </c>
      <c r="C4559" s="58">
        <v>100</v>
      </c>
    </row>
    <row r="4560" spans="1:3" x14ac:dyDescent="0.15">
      <c r="A4560" s="48">
        <v>41829</v>
      </c>
      <c r="B4560" s="57" t="s">
        <v>243</v>
      </c>
      <c r="C4560" s="58">
        <v>100</v>
      </c>
    </row>
    <row r="4561" spans="1:3" x14ac:dyDescent="0.15">
      <c r="A4561" s="48">
        <v>41829</v>
      </c>
      <c r="B4561" s="57" t="s">
        <v>244</v>
      </c>
      <c r="C4561" s="58">
        <v>100</v>
      </c>
    </row>
    <row r="4562" spans="1:3" x14ac:dyDescent="0.15">
      <c r="A4562" s="48">
        <v>41829</v>
      </c>
      <c r="B4562" s="57" t="s">
        <v>245</v>
      </c>
      <c r="C4562" s="58">
        <v>100</v>
      </c>
    </row>
    <row r="4563" spans="1:3" x14ac:dyDescent="0.15">
      <c r="A4563" s="48">
        <v>41829</v>
      </c>
      <c r="B4563" s="57" t="s">
        <v>246</v>
      </c>
      <c r="C4563" s="58">
        <v>100</v>
      </c>
    </row>
    <row r="4564" spans="1:3" x14ac:dyDescent="0.15">
      <c r="A4564" s="48">
        <v>41829</v>
      </c>
      <c r="B4564" s="57" t="s">
        <v>247</v>
      </c>
      <c r="C4564" s="58">
        <v>100</v>
      </c>
    </row>
    <row r="4565" spans="1:3" x14ac:dyDescent="0.15">
      <c r="A4565" s="48">
        <v>41829</v>
      </c>
      <c r="B4565" s="57" t="s">
        <v>248</v>
      </c>
      <c r="C4565" s="58">
        <v>100</v>
      </c>
    </row>
    <row r="4566" spans="1:3" x14ac:dyDescent="0.15">
      <c r="A4566" s="48">
        <v>41830</v>
      </c>
      <c r="B4566" s="57" t="s">
        <v>225</v>
      </c>
      <c r="C4566" s="58">
        <v>100</v>
      </c>
    </row>
    <row r="4567" spans="1:3" x14ac:dyDescent="0.15">
      <c r="A4567" s="48">
        <v>41830</v>
      </c>
      <c r="B4567" s="57" t="s">
        <v>226</v>
      </c>
      <c r="C4567" s="58">
        <v>100</v>
      </c>
    </row>
    <row r="4568" spans="1:3" x14ac:dyDescent="0.15">
      <c r="A4568" s="48">
        <v>41830</v>
      </c>
      <c r="B4568" s="57" t="s">
        <v>227</v>
      </c>
      <c r="C4568" s="58">
        <v>100</v>
      </c>
    </row>
    <row r="4569" spans="1:3" x14ac:dyDescent="0.15">
      <c r="A4569" s="48">
        <v>41830</v>
      </c>
      <c r="B4569" s="57" t="s">
        <v>228</v>
      </c>
      <c r="C4569" s="58">
        <v>100</v>
      </c>
    </row>
    <row r="4570" spans="1:3" x14ac:dyDescent="0.15">
      <c r="A4570" s="48">
        <v>41830</v>
      </c>
      <c r="B4570" s="57" t="s">
        <v>229</v>
      </c>
      <c r="C4570" s="58">
        <v>100</v>
      </c>
    </row>
    <row r="4571" spans="1:3" x14ac:dyDescent="0.15">
      <c r="A4571" s="48">
        <v>41830</v>
      </c>
      <c r="B4571" s="57" t="s">
        <v>230</v>
      </c>
      <c r="C4571" s="58">
        <v>100</v>
      </c>
    </row>
    <row r="4572" spans="1:3" x14ac:dyDescent="0.15">
      <c r="A4572" s="48">
        <v>41830</v>
      </c>
      <c r="B4572" s="57" t="s">
        <v>231</v>
      </c>
      <c r="C4572" s="58">
        <v>100</v>
      </c>
    </row>
    <row r="4573" spans="1:3" x14ac:dyDescent="0.15">
      <c r="A4573" s="48">
        <v>41830</v>
      </c>
      <c r="B4573" s="57" t="s">
        <v>232</v>
      </c>
      <c r="C4573" s="58">
        <v>100</v>
      </c>
    </row>
    <row r="4574" spans="1:3" x14ac:dyDescent="0.15">
      <c r="A4574" s="48">
        <v>41830</v>
      </c>
      <c r="B4574" s="57" t="s">
        <v>233</v>
      </c>
      <c r="C4574" s="58">
        <v>100</v>
      </c>
    </row>
    <row r="4575" spans="1:3" x14ac:dyDescent="0.15">
      <c r="A4575" s="48">
        <v>41830</v>
      </c>
      <c r="B4575" s="57" t="s">
        <v>234</v>
      </c>
      <c r="C4575" s="58">
        <v>100</v>
      </c>
    </row>
    <row r="4576" spans="1:3" x14ac:dyDescent="0.15">
      <c r="A4576" s="48">
        <v>41830</v>
      </c>
      <c r="B4576" s="57" t="s">
        <v>235</v>
      </c>
      <c r="C4576" s="58">
        <v>100</v>
      </c>
    </row>
    <row r="4577" spans="1:3" x14ac:dyDescent="0.15">
      <c r="A4577" s="48">
        <v>41830</v>
      </c>
      <c r="B4577" s="57" t="s">
        <v>236</v>
      </c>
      <c r="C4577" s="58">
        <v>100</v>
      </c>
    </row>
    <row r="4578" spans="1:3" x14ac:dyDescent="0.15">
      <c r="A4578" s="48">
        <v>41830</v>
      </c>
      <c r="B4578" s="57" t="s">
        <v>237</v>
      </c>
      <c r="C4578" s="58">
        <v>100</v>
      </c>
    </row>
    <row r="4579" spans="1:3" x14ac:dyDescent="0.15">
      <c r="A4579" s="48">
        <v>41830</v>
      </c>
      <c r="B4579" s="57" t="s">
        <v>238</v>
      </c>
      <c r="C4579" s="58">
        <v>100</v>
      </c>
    </row>
    <row r="4580" spans="1:3" x14ac:dyDescent="0.15">
      <c r="A4580" s="48">
        <v>41830</v>
      </c>
      <c r="B4580" s="57" t="s">
        <v>239</v>
      </c>
      <c r="C4580" s="58">
        <v>100</v>
      </c>
    </row>
    <row r="4581" spans="1:3" x14ac:dyDescent="0.15">
      <c r="A4581" s="48">
        <v>41830</v>
      </c>
      <c r="B4581" s="57" t="s">
        <v>240</v>
      </c>
      <c r="C4581" s="58">
        <v>100</v>
      </c>
    </row>
    <row r="4582" spans="1:3" x14ac:dyDescent="0.15">
      <c r="A4582" s="48">
        <v>41830</v>
      </c>
      <c r="B4582" s="57" t="s">
        <v>241</v>
      </c>
      <c r="C4582" s="58">
        <v>100</v>
      </c>
    </row>
    <row r="4583" spans="1:3" x14ac:dyDescent="0.15">
      <c r="A4583" s="48">
        <v>41830</v>
      </c>
      <c r="B4583" s="57" t="s">
        <v>242</v>
      </c>
      <c r="C4583" s="58">
        <v>100</v>
      </c>
    </row>
    <row r="4584" spans="1:3" x14ac:dyDescent="0.15">
      <c r="A4584" s="48">
        <v>41830</v>
      </c>
      <c r="B4584" s="57" t="s">
        <v>243</v>
      </c>
      <c r="C4584" s="58">
        <v>100</v>
      </c>
    </row>
    <row r="4585" spans="1:3" x14ac:dyDescent="0.15">
      <c r="A4585" s="48">
        <v>41830</v>
      </c>
      <c r="B4585" s="57" t="s">
        <v>244</v>
      </c>
      <c r="C4585" s="58">
        <v>100</v>
      </c>
    </row>
    <row r="4586" spans="1:3" x14ac:dyDescent="0.15">
      <c r="A4586" s="48">
        <v>41830</v>
      </c>
      <c r="B4586" s="57" t="s">
        <v>245</v>
      </c>
      <c r="C4586" s="58">
        <v>100</v>
      </c>
    </row>
    <row r="4587" spans="1:3" x14ac:dyDescent="0.15">
      <c r="A4587" s="48">
        <v>41830</v>
      </c>
      <c r="B4587" s="57" t="s">
        <v>246</v>
      </c>
      <c r="C4587" s="58">
        <v>100</v>
      </c>
    </row>
    <row r="4588" spans="1:3" x14ac:dyDescent="0.15">
      <c r="A4588" s="48">
        <v>41830</v>
      </c>
      <c r="B4588" s="57" t="s">
        <v>247</v>
      </c>
      <c r="C4588" s="58">
        <v>100</v>
      </c>
    </row>
    <row r="4589" spans="1:3" x14ac:dyDescent="0.15">
      <c r="A4589" s="48">
        <v>41830</v>
      </c>
      <c r="B4589" s="57" t="s">
        <v>248</v>
      </c>
      <c r="C4589" s="58">
        <v>100</v>
      </c>
    </row>
    <row r="4590" spans="1:3" x14ac:dyDescent="0.15">
      <c r="A4590" s="48">
        <v>41831</v>
      </c>
      <c r="B4590" s="57" t="s">
        <v>225</v>
      </c>
      <c r="C4590" s="58">
        <v>100</v>
      </c>
    </row>
    <row r="4591" spans="1:3" x14ac:dyDescent="0.15">
      <c r="A4591" s="48">
        <v>41831</v>
      </c>
      <c r="B4591" s="57" t="s">
        <v>226</v>
      </c>
      <c r="C4591" s="58">
        <v>100</v>
      </c>
    </row>
    <row r="4592" spans="1:3" x14ac:dyDescent="0.15">
      <c r="A4592" s="48">
        <v>41831</v>
      </c>
      <c r="B4592" s="57" t="s">
        <v>227</v>
      </c>
      <c r="C4592" s="58">
        <v>100</v>
      </c>
    </row>
    <row r="4593" spans="1:3" x14ac:dyDescent="0.15">
      <c r="A4593" s="48">
        <v>41831</v>
      </c>
      <c r="B4593" s="57" t="s">
        <v>228</v>
      </c>
      <c r="C4593" s="58">
        <v>100</v>
      </c>
    </row>
    <row r="4594" spans="1:3" x14ac:dyDescent="0.15">
      <c r="A4594" s="48">
        <v>41831</v>
      </c>
      <c r="B4594" s="57" t="s">
        <v>229</v>
      </c>
      <c r="C4594" s="58">
        <v>100</v>
      </c>
    </row>
    <row r="4595" spans="1:3" x14ac:dyDescent="0.15">
      <c r="A4595" s="48">
        <v>41831</v>
      </c>
      <c r="B4595" s="57" t="s">
        <v>230</v>
      </c>
      <c r="C4595" s="58">
        <v>100</v>
      </c>
    </row>
    <row r="4596" spans="1:3" x14ac:dyDescent="0.15">
      <c r="A4596" s="48">
        <v>41831</v>
      </c>
      <c r="B4596" s="57" t="s">
        <v>231</v>
      </c>
      <c r="C4596" s="58">
        <v>100</v>
      </c>
    </row>
    <row r="4597" spans="1:3" x14ac:dyDescent="0.15">
      <c r="A4597" s="48">
        <v>41831</v>
      </c>
      <c r="B4597" s="57" t="s">
        <v>232</v>
      </c>
      <c r="C4597" s="58">
        <v>100</v>
      </c>
    </row>
    <row r="4598" spans="1:3" x14ac:dyDescent="0.15">
      <c r="A4598" s="48">
        <v>41831</v>
      </c>
      <c r="B4598" s="57" t="s">
        <v>233</v>
      </c>
      <c r="C4598" s="58">
        <v>100</v>
      </c>
    </row>
    <row r="4599" spans="1:3" x14ac:dyDescent="0.15">
      <c r="A4599" s="48">
        <v>41831</v>
      </c>
      <c r="B4599" s="57" t="s">
        <v>234</v>
      </c>
      <c r="C4599" s="58">
        <v>100</v>
      </c>
    </row>
    <row r="4600" spans="1:3" x14ac:dyDescent="0.15">
      <c r="A4600" s="48">
        <v>41831</v>
      </c>
      <c r="B4600" s="57" t="s">
        <v>235</v>
      </c>
      <c r="C4600" s="58">
        <v>100</v>
      </c>
    </row>
    <row r="4601" spans="1:3" x14ac:dyDescent="0.15">
      <c r="A4601" s="48">
        <v>41831</v>
      </c>
      <c r="B4601" s="57" t="s">
        <v>236</v>
      </c>
      <c r="C4601" s="58">
        <v>100</v>
      </c>
    </row>
    <row r="4602" spans="1:3" x14ac:dyDescent="0.15">
      <c r="A4602" s="48">
        <v>41831</v>
      </c>
      <c r="B4602" s="57" t="s">
        <v>237</v>
      </c>
      <c r="C4602" s="58">
        <v>100</v>
      </c>
    </row>
    <row r="4603" spans="1:3" x14ac:dyDescent="0.15">
      <c r="A4603" s="48">
        <v>41831</v>
      </c>
      <c r="B4603" s="57" t="s">
        <v>238</v>
      </c>
      <c r="C4603" s="58">
        <v>100</v>
      </c>
    </row>
    <row r="4604" spans="1:3" x14ac:dyDescent="0.15">
      <c r="A4604" s="48">
        <v>41831</v>
      </c>
      <c r="B4604" s="57" t="s">
        <v>239</v>
      </c>
      <c r="C4604" s="58">
        <v>100</v>
      </c>
    </row>
    <row r="4605" spans="1:3" x14ac:dyDescent="0.15">
      <c r="A4605" s="48">
        <v>41831</v>
      </c>
      <c r="B4605" s="57" t="s">
        <v>240</v>
      </c>
      <c r="C4605" s="58">
        <v>100</v>
      </c>
    </row>
    <row r="4606" spans="1:3" x14ac:dyDescent="0.15">
      <c r="A4606" s="48">
        <v>41831</v>
      </c>
      <c r="B4606" s="57" t="s">
        <v>241</v>
      </c>
      <c r="C4606" s="58">
        <v>100</v>
      </c>
    </row>
    <row r="4607" spans="1:3" x14ac:dyDescent="0.15">
      <c r="A4607" s="48">
        <v>41831</v>
      </c>
      <c r="B4607" s="57" t="s">
        <v>242</v>
      </c>
      <c r="C4607" s="58">
        <v>100</v>
      </c>
    </row>
    <row r="4608" spans="1:3" x14ac:dyDescent="0.15">
      <c r="A4608" s="48">
        <v>41831</v>
      </c>
      <c r="B4608" s="57" t="s">
        <v>243</v>
      </c>
      <c r="C4608" s="58">
        <v>100</v>
      </c>
    </row>
    <row r="4609" spans="1:3" x14ac:dyDescent="0.15">
      <c r="A4609" s="48">
        <v>41831</v>
      </c>
      <c r="B4609" s="57" t="s">
        <v>244</v>
      </c>
      <c r="C4609" s="58">
        <v>100</v>
      </c>
    </row>
    <row r="4610" spans="1:3" x14ac:dyDescent="0.15">
      <c r="A4610" s="48">
        <v>41831</v>
      </c>
      <c r="B4610" s="57" t="s">
        <v>245</v>
      </c>
      <c r="C4610" s="58">
        <v>100</v>
      </c>
    </row>
    <row r="4611" spans="1:3" x14ac:dyDescent="0.15">
      <c r="A4611" s="48">
        <v>41831</v>
      </c>
      <c r="B4611" s="57" t="s">
        <v>246</v>
      </c>
      <c r="C4611" s="58">
        <v>100</v>
      </c>
    </row>
    <row r="4612" spans="1:3" x14ac:dyDescent="0.15">
      <c r="A4612" s="48">
        <v>41831</v>
      </c>
      <c r="B4612" s="57" t="s">
        <v>247</v>
      </c>
      <c r="C4612" s="58">
        <v>100</v>
      </c>
    </row>
    <row r="4613" spans="1:3" x14ac:dyDescent="0.15">
      <c r="A4613" s="48">
        <v>41831</v>
      </c>
      <c r="B4613" s="57" t="s">
        <v>248</v>
      </c>
      <c r="C4613" s="58">
        <v>100</v>
      </c>
    </row>
    <row r="4614" spans="1:3" x14ac:dyDescent="0.15">
      <c r="A4614" s="48">
        <v>41832</v>
      </c>
      <c r="B4614" s="57" t="s">
        <v>225</v>
      </c>
      <c r="C4614" s="58">
        <v>100</v>
      </c>
    </row>
    <row r="4615" spans="1:3" x14ac:dyDescent="0.15">
      <c r="A4615" s="48">
        <v>41832</v>
      </c>
      <c r="B4615" s="57" t="s">
        <v>226</v>
      </c>
      <c r="C4615" s="58">
        <v>100</v>
      </c>
    </row>
    <row r="4616" spans="1:3" x14ac:dyDescent="0.15">
      <c r="A4616" s="48">
        <v>41832</v>
      </c>
      <c r="B4616" s="57" t="s">
        <v>227</v>
      </c>
      <c r="C4616" s="58">
        <v>100</v>
      </c>
    </row>
    <row r="4617" spans="1:3" x14ac:dyDescent="0.15">
      <c r="A4617" s="48">
        <v>41832</v>
      </c>
      <c r="B4617" s="57" t="s">
        <v>228</v>
      </c>
      <c r="C4617" s="58">
        <v>100</v>
      </c>
    </row>
    <row r="4618" spans="1:3" x14ac:dyDescent="0.15">
      <c r="A4618" s="48">
        <v>41832</v>
      </c>
      <c r="B4618" s="57" t="s">
        <v>229</v>
      </c>
      <c r="C4618" s="58">
        <v>100</v>
      </c>
    </row>
    <row r="4619" spans="1:3" x14ac:dyDescent="0.15">
      <c r="A4619" s="48">
        <v>41832</v>
      </c>
      <c r="B4619" s="57" t="s">
        <v>230</v>
      </c>
      <c r="C4619" s="58">
        <v>100</v>
      </c>
    </row>
    <row r="4620" spans="1:3" x14ac:dyDescent="0.15">
      <c r="A4620" s="48">
        <v>41832</v>
      </c>
      <c r="B4620" s="57" t="s">
        <v>231</v>
      </c>
      <c r="C4620" s="58">
        <v>100</v>
      </c>
    </row>
    <row r="4621" spans="1:3" x14ac:dyDescent="0.15">
      <c r="A4621" s="48">
        <v>41832</v>
      </c>
      <c r="B4621" s="57" t="s">
        <v>232</v>
      </c>
      <c r="C4621" s="58">
        <v>100</v>
      </c>
    </row>
    <row r="4622" spans="1:3" x14ac:dyDescent="0.15">
      <c r="A4622" s="48">
        <v>41832</v>
      </c>
      <c r="B4622" s="57" t="s">
        <v>233</v>
      </c>
      <c r="C4622" s="58">
        <v>100</v>
      </c>
    </row>
    <row r="4623" spans="1:3" x14ac:dyDescent="0.15">
      <c r="A4623" s="48">
        <v>41832</v>
      </c>
      <c r="B4623" s="57" t="s">
        <v>234</v>
      </c>
      <c r="C4623" s="58">
        <v>100</v>
      </c>
    </row>
    <row r="4624" spans="1:3" x14ac:dyDescent="0.15">
      <c r="A4624" s="48">
        <v>41832</v>
      </c>
      <c r="B4624" s="57" t="s">
        <v>235</v>
      </c>
      <c r="C4624" s="58">
        <v>100</v>
      </c>
    </row>
    <row r="4625" spans="1:3" x14ac:dyDescent="0.15">
      <c r="A4625" s="48">
        <v>41832</v>
      </c>
      <c r="B4625" s="57" t="s">
        <v>236</v>
      </c>
      <c r="C4625" s="58">
        <v>100</v>
      </c>
    </row>
    <row r="4626" spans="1:3" x14ac:dyDescent="0.15">
      <c r="A4626" s="48">
        <v>41832</v>
      </c>
      <c r="B4626" s="57" t="s">
        <v>237</v>
      </c>
      <c r="C4626" s="58">
        <v>100</v>
      </c>
    </row>
    <row r="4627" spans="1:3" x14ac:dyDescent="0.15">
      <c r="A4627" s="48">
        <v>41832</v>
      </c>
      <c r="B4627" s="57" t="s">
        <v>238</v>
      </c>
      <c r="C4627" s="58">
        <v>100</v>
      </c>
    </row>
    <row r="4628" spans="1:3" x14ac:dyDescent="0.15">
      <c r="A4628" s="48">
        <v>41832</v>
      </c>
      <c r="B4628" s="57" t="s">
        <v>239</v>
      </c>
      <c r="C4628" s="58">
        <v>100</v>
      </c>
    </row>
    <row r="4629" spans="1:3" x14ac:dyDescent="0.15">
      <c r="A4629" s="48">
        <v>41832</v>
      </c>
      <c r="B4629" s="57" t="s">
        <v>240</v>
      </c>
      <c r="C4629" s="58">
        <v>100</v>
      </c>
    </row>
    <row r="4630" spans="1:3" x14ac:dyDescent="0.15">
      <c r="A4630" s="48">
        <v>41832</v>
      </c>
      <c r="B4630" s="57" t="s">
        <v>241</v>
      </c>
      <c r="C4630" s="58">
        <v>100</v>
      </c>
    </row>
    <row r="4631" spans="1:3" x14ac:dyDescent="0.15">
      <c r="A4631" s="48">
        <v>41832</v>
      </c>
      <c r="B4631" s="57" t="s">
        <v>242</v>
      </c>
      <c r="C4631" s="58">
        <v>100</v>
      </c>
    </row>
    <row r="4632" spans="1:3" x14ac:dyDescent="0.15">
      <c r="A4632" s="48">
        <v>41832</v>
      </c>
      <c r="B4632" s="57" t="s">
        <v>243</v>
      </c>
      <c r="C4632" s="58">
        <v>100</v>
      </c>
    </row>
    <row r="4633" spans="1:3" x14ac:dyDescent="0.15">
      <c r="A4633" s="48">
        <v>41832</v>
      </c>
      <c r="B4633" s="57" t="s">
        <v>244</v>
      </c>
      <c r="C4633" s="58">
        <v>100</v>
      </c>
    </row>
    <row r="4634" spans="1:3" x14ac:dyDescent="0.15">
      <c r="A4634" s="48">
        <v>41832</v>
      </c>
      <c r="B4634" s="57" t="s">
        <v>245</v>
      </c>
      <c r="C4634" s="58">
        <v>100</v>
      </c>
    </row>
    <row r="4635" spans="1:3" x14ac:dyDescent="0.15">
      <c r="A4635" s="48">
        <v>41832</v>
      </c>
      <c r="B4635" s="57" t="s">
        <v>246</v>
      </c>
      <c r="C4635" s="58">
        <v>100</v>
      </c>
    </row>
    <row r="4636" spans="1:3" x14ac:dyDescent="0.15">
      <c r="A4636" s="48">
        <v>41832</v>
      </c>
      <c r="B4636" s="57" t="s">
        <v>247</v>
      </c>
      <c r="C4636" s="58">
        <v>100</v>
      </c>
    </row>
    <row r="4637" spans="1:3" x14ac:dyDescent="0.15">
      <c r="A4637" s="48">
        <v>41832</v>
      </c>
      <c r="B4637" s="57" t="s">
        <v>248</v>
      </c>
      <c r="C4637" s="58">
        <v>100</v>
      </c>
    </row>
    <row r="4638" spans="1:3" x14ac:dyDescent="0.15">
      <c r="A4638" s="48">
        <v>41833</v>
      </c>
      <c r="B4638" s="57" t="s">
        <v>225</v>
      </c>
      <c r="C4638" s="58">
        <v>100</v>
      </c>
    </row>
    <row r="4639" spans="1:3" x14ac:dyDescent="0.15">
      <c r="A4639" s="48">
        <v>41833</v>
      </c>
      <c r="B4639" s="57" t="s">
        <v>226</v>
      </c>
      <c r="C4639" s="58">
        <v>100</v>
      </c>
    </row>
    <row r="4640" spans="1:3" x14ac:dyDescent="0.15">
      <c r="A4640" s="48">
        <v>41833</v>
      </c>
      <c r="B4640" s="57" t="s">
        <v>227</v>
      </c>
      <c r="C4640" s="58">
        <v>100</v>
      </c>
    </row>
    <row r="4641" spans="1:3" x14ac:dyDescent="0.15">
      <c r="A4641" s="48">
        <v>41833</v>
      </c>
      <c r="B4641" s="57" t="s">
        <v>228</v>
      </c>
      <c r="C4641" s="58">
        <v>100</v>
      </c>
    </row>
    <row r="4642" spans="1:3" x14ac:dyDescent="0.15">
      <c r="A4642" s="48">
        <v>41833</v>
      </c>
      <c r="B4642" s="57" t="s">
        <v>229</v>
      </c>
      <c r="C4642" s="58">
        <v>100</v>
      </c>
    </row>
    <row r="4643" spans="1:3" x14ac:dyDescent="0.15">
      <c r="A4643" s="48">
        <v>41833</v>
      </c>
      <c r="B4643" s="57" t="s">
        <v>230</v>
      </c>
      <c r="C4643" s="58">
        <v>100</v>
      </c>
    </row>
    <row r="4644" spans="1:3" x14ac:dyDescent="0.15">
      <c r="A4644" s="48">
        <v>41833</v>
      </c>
      <c r="B4644" s="57" t="s">
        <v>231</v>
      </c>
      <c r="C4644" s="58">
        <v>100</v>
      </c>
    </row>
    <row r="4645" spans="1:3" x14ac:dyDescent="0.15">
      <c r="A4645" s="48">
        <v>41833</v>
      </c>
      <c r="B4645" s="57" t="s">
        <v>232</v>
      </c>
      <c r="C4645" s="58">
        <v>100</v>
      </c>
    </row>
    <row r="4646" spans="1:3" x14ac:dyDescent="0.15">
      <c r="A4646" s="48">
        <v>41833</v>
      </c>
      <c r="B4646" s="57" t="s">
        <v>233</v>
      </c>
      <c r="C4646" s="58">
        <v>100</v>
      </c>
    </row>
    <row r="4647" spans="1:3" x14ac:dyDescent="0.15">
      <c r="A4647" s="48">
        <v>41833</v>
      </c>
      <c r="B4647" s="57" t="s">
        <v>234</v>
      </c>
      <c r="C4647" s="58">
        <v>100</v>
      </c>
    </row>
    <row r="4648" spans="1:3" x14ac:dyDescent="0.15">
      <c r="A4648" s="48">
        <v>41833</v>
      </c>
      <c r="B4648" s="57" t="s">
        <v>235</v>
      </c>
      <c r="C4648" s="58">
        <v>100</v>
      </c>
    </row>
    <row r="4649" spans="1:3" x14ac:dyDescent="0.15">
      <c r="A4649" s="48">
        <v>41833</v>
      </c>
      <c r="B4649" s="57" t="s">
        <v>236</v>
      </c>
      <c r="C4649" s="58">
        <v>100</v>
      </c>
    </row>
    <row r="4650" spans="1:3" x14ac:dyDescent="0.15">
      <c r="A4650" s="48">
        <v>41833</v>
      </c>
      <c r="B4650" s="57" t="s">
        <v>237</v>
      </c>
      <c r="C4650" s="58">
        <v>100</v>
      </c>
    </row>
    <row r="4651" spans="1:3" x14ac:dyDescent="0.15">
      <c r="A4651" s="48">
        <v>41833</v>
      </c>
      <c r="B4651" s="57" t="s">
        <v>238</v>
      </c>
      <c r="C4651" s="58">
        <v>100</v>
      </c>
    </row>
    <row r="4652" spans="1:3" x14ac:dyDescent="0.15">
      <c r="A4652" s="48">
        <v>41833</v>
      </c>
      <c r="B4652" s="57" t="s">
        <v>239</v>
      </c>
      <c r="C4652" s="58">
        <v>100</v>
      </c>
    </row>
    <row r="4653" spans="1:3" x14ac:dyDescent="0.15">
      <c r="A4653" s="48">
        <v>41833</v>
      </c>
      <c r="B4653" s="57" t="s">
        <v>240</v>
      </c>
      <c r="C4653" s="58">
        <v>100</v>
      </c>
    </row>
    <row r="4654" spans="1:3" x14ac:dyDescent="0.15">
      <c r="A4654" s="48">
        <v>41833</v>
      </c>
      <c r="B4654" s="57" t="s">
        <v>241</v>
      </c>
      <c r="C4654" s="58">
        <v>100</v>
      </c>
    </row>
    <row r="4655" spans="1:3" x14ac:dyDescent="0.15">
      <c r="A4655" s="48">
        <v>41833</v>
      </c>
      <c r="B4655" s="57" t="s">
        <v>242</v>
      </c>
      <c r="C4655" s="58">
        <v>100</v>
      </c>
    </row>
    <row r="4656" spans="1:3" x14ac:dyDescent="0.15">
      <c r="A4656" s="48">
        <v>41833</v>
      </c>
      <c r="B4656" s="57" t="s">
        <v>243</v>
      </c>
      <c r="C4656" s="58">
        <v>100</v>
      </c>
    </row>
    <row r="4657" spans="1:3" x14ac:dyDescent="0.15">
      <c r="A4657" s="48">
        <v>41833</v>
      </c>
      <c r="B4657" s="57" t="s">
        <v>244</v>
      </c>
      <c r="C4657" s="58">
        <v>100</v>
      </c>
    </row>
    <row r="4658" spans="1:3" x14ac:dyDescent="0.15">
      <c r="A4658" s="48">
        <v>41833</v>
      </c>
      <c r="B4658" s="57" t="s">
        <v>245</v>
      </c>
      <c r="C4658" s="58">
        <v>100</v>
      </c>
    </row>
    <row r="4659" spans="1:3" x14ac:dyDescent="0.15">
      <c r="A4659" s="48">
        <v>41833</v>
      </c>
      <c r="B4659" s="57" t="s">
        <v>246</v>
      </c>
      <c r="C4659" s="58">
        <v>100</v>
      </c>
    </row>
    <row r="4660" spans="1:3" x14ac:dyDescent="0.15">
      <c r="A4660" s="48">
        <v>41833</v>
      </c>
      <c r="B4660" s="57" t="s">
        <v>247</v>
      </c>
      <c r="C4660" s="58">
        <v>100</v>
      </c>
    </row>
    <row r="4661" spans="1:3" x14ac:dyDescent="0.15">
      <c r="A4661" s="48">
        <v>41833</v>
      </c>
      <c r="B4661" s="57" t="s">
        <v>248</v>
      </c>
      <c r="C4661" s="58">
        <v>100</v>
      </c>
    </row>
    <row r="4662" spans="1:3" x14ac:dyDescent="0.15">
      <c r="A4662" s="48">
        <v>41834</v>
      </c>
      <c r="B4662" s="57" t="s">
        <v>225</v>
      </c>
      <c r="C4662" s="58">
        <v>100</v>
      </c>
    </row>
    <row r="4663" spans="1:3" x14ac:dyDescent="0.15">
      <c r="A4663" s="48">
        <v>41834</v>
      </c>
      <c r="B4663" s="57" t="s">
        <v>226</v>
      </c>
      <c r="C4663" s="58">
        <v>100</v>
      </c>
    </row>
    <row r="4664" spans="1:3" x14ac:dyDescent="0.15">
      <c r="A4664" s="48">
        <v>41834</v>
      </c>
      <c r="B4664" s="57" t="s">
        <v>227</v>
      </c>
      <c r="C4664" s="58">
        <v>100</v>
      </c>
    </row>
    <row r="4665" spans="1:3" x14ac:dyDescent="0.15">
      <c r="A4665" s="48">
        <v>41834</v>
      </c>
      <c r="B4665" s="57" t="s">
        <v>228</v>
      </c>
      <c r="C4665" s="58">
        <v>100</v>
      </c>
    </row>
    <row r="4666" spans="1:3" x14ac:dyDescent="0.15">
      <c r="A4666" s="48">
        <v>41834</v>
      </c>
      <c r="B4666" s="57" t="s">
        <v>229</v>
      </c>
      <c r="C4666" s="58">
        <v>100</v>
      </c>
    </row>
    <row r="4667" spans="1:3" x14ac:dyDescent="0.15">
      <c r="A4667" s="48">
        <v>41834</v>
      </c>
      <c r="B4667" s="57" t="s">
        <v>230</v>
      </c>
      <c r="C4667" s="58">
        <v>100</v>
      </c>
    </row>
    <row r="4668" spans="1:3" x14ac:dyDescent="0.15">
      <c r="A4668" s="48">
        <v>41834</v>
      </c>
      <c r="B4668" s="57" t="s">
        <v>231</v>
      </c>
      <c r="C4668" s="58">
        <v>100</v>
      </c>
    </row>
    <row r="4669" spans="1:3" x14ac:dyDescent="0.15">
      <c r="A4669" s="48">
        <v>41834</v>
      </c>
      <c r="B4669" s="57" t="s">
        <v>232</v>
      </c>
      <c r="C4669" s="58">
        <v>100</v>
      </c>
    </row>
    <row r="4670" spans="1:3" x14ac:dyDescent="0.15">
      <c r="A4670" s="48">
        <v>41834</v>
      </c>
      <c r="B4670" s="57" t="s">
        <v>233</v>
      </c>
      <c r="C4670" s="58">
        <v>100</v>
      </c>
    </row>
    <row r="4671" spans="1:3" x14ac:dyDescent="0.15">
      <c r="A4671" s="48">
        <v>41834</v>
      </c>
      <c r="B4671" s="57" t="s">
        <v>234</v>
      </c>
      <c r="C4671" s="58">
        <v>100</v>
      </c>
    </row>
    <row r="4672" spans="1:3" x14ac:dyDescent="0.15">
      <c r="A4672" s="48">
        <v>41834</v>
      </c>
      <c r="B4672" s="57" t="s">
        <v>235</v>
      </c>
      <c r="C4672" s="58">
        <v>100</v>
      </c>
    </row>
    <row r="4673" spans="1:3" x14ac:dyDescent="0.15">
      <c r="A4673" s="48">
        <v>41834</v>
      </c>
      <c r="B4673" s="57" t="s">
        <v>236</v>
      </c>
      <c r="C4673" s="58">
        <v>100</v>
      </c>
    </row>
    <row r="4674" spans="1:3" x14ac:dyDescent="0.15">
      <c r="A4674" s="48">
        <v>41834</v>
      </c>
      <c r="B4674" s="57" t="s">
        <v>237</v>
      </c>
      <c r="C4674" s="58">
        <v>100</v>
      </c>
    </row>
    <row r="4675" spans="1:3" x14ac:dyDescent="0.15">
      <c r="A4675" s="48">
        <v>41834</v>
      </c>
      <c r="B4675" s="57" t="s">
        <v>238</v>
      </c>
      <c r="C4675" s="58">
        <v>100</v>
      </c>
    </row>
    <row r="4676" spans="1:3" x14ac:dyDescent="0.15">
      <c r="A4676" s="48">
        <v>41834</v>
      </c>
      <c r="B4676" s="57" t="s">
        <v>239</v>
      </c>
      <c r="C4676" s="58">
        <v>100</v>
      </c>
    </row>
    <row r="4677" spans="1:3" x14ac:dyDescent="0.15">
      <c r="A4677" s="48">
        <v>41834</v>
      </c>
      <c r="B4677" s="57" t="s">
        <v>240</v>
      </c>
      <c r="C4677" s="58">
        <v>100</v>
      </c>
    </row>
    <row r="4678" spans="1:3" x14ac:dyDescent="0.15">
      <c r="A4678" s="48">
        <v>41834</v>
      </c>
      <c r="B4678" s="57" t="s">
        <v>241</v>
      </c>
      <c r="C4678" s="58">
        <v>100</v>
      </c>
    </row>
    <row r="4679" spans="1:3" x14ac:dyDescent="0.15">
      <c r="A4679" s="48">
        <v>41834</v>
      </c>
      <c r="B4679" s="57" t="s">
        <v>242</v>
      </c>
      <c r="C4679" s="58">
        <v>100</v>
      </c>
    </row>
    <row r="4680" spans="1:3" x14ac:dyDescent="0.15">
      <c r="A4680" s="48">
        <v>41834</v>
      </c>
      <c r="B4680" s="57" t="s">
        <v>243</v>
      </c>
      <c r="C4680" s="58">
        <v>100</v>
      </c>
    </row>
    <row r="4681" spans="1:3" x14ac:dyDescent="0.15">
      <c r="A4681" s="48">
        <v>41834</v>
      </c>
      <c r="B4681" s="57" t="s">
        <v>244</v>
      </c>
      <c r="C4681" s="58">
        <v>100</v>
      </c>
    </row>
    <row r="4682" spans="1:3" x14ac:dyDescent="0.15">
      <c r="A4682" s="48">
        <v>41834</v>
      </c>
      <c r="B4682" s="57" t="s">
        <v>245</v>
      </c>
      <c r="C4682" s="58">
        <v>100</v>
      </c>
    </row>
    <row r="4683" spans="1:3" x14ac:dyDescent="0.15">
      <c r="A4683" s="48">
        <v>41834</v>
      </c>
      <c r="B4683" s="57" t="s">
        <v>246</v>
      </c>
      <c r="C4683" s="58">
        <v>100</v>
      </c>
    </row>
    <row r="4684" spans="1:3" x14ac:dyDescent="0.15">
      <c r="A4684" s="48">
        <v>41834</v>
      </c>
      <c r="B4684" s="57" t="s">
        <v>247</v>
      </c>
      <c r="C4684" s="58">
        <v>100</v>
      </c>
    </row>
    <row r="4685" spans="1:3" x14ac:dyDescent="0.15">
      <c r="A4685" s="48">
        <v>41834</v>
      </c>
      <c r="B4685" s="57" t="s">
        <v>248</v>
      </c>
      <c r="C4685" s="58">
        <v>100</v>
      </c>
    </row>
    <row r="4686" spans="1:3" x14ac:dyDescent="0.15">
      <c r="A4686" s="48">
        <v>41835</v>
      </c>
      <c r="B4686" s="57" t="s">
        <v>225</v>
      </c>
      <c r="C4686" s="58">
        <v>100</v>
      </c>
    </row>
    <row r="4687" spans="1:3" x14ac:dyDescent="0.15">
      <c r="A4687" s="48">
        <v>41835</v>
      </c>
      <c r="B4687" s="57" t="s">
        <v>226</v>
      </c>
      <c r="C4687" s="58">
        <v>100</v>
      </c>
    </row>
    <row r="4688" spans="1:3" x14ac:dyDescent="0.15">
      <c r="A4688" s="48">
        <v>41835</v>
      </c>
      <c r="B4688" s="57" t="s">
        <v>227</v>
      </c>
      <c r="C4688" s="58">
        <v>100</v>
      </c>
    </row>
    <row r="4689" spans="1:3" x14ac:dyDescent="0.15">
      <c r="A4689" s="48">
        <v>41835</v>
      </c>
      <c r="B4689" s="57" t="s">
        <v>228</v>
      </c>
      <c r="C4689" s="58">
        <v>100</v>
      </c>
    </row>
    <row r="4690" spans="1:3" x14ac:dyDescent="0.15">
      <c r="A4690" s="48">
        <v>41835</v>
      </c>
      <c r="B4690" s="57" t="s">
        <v>229</v>
      </c>
      <c r="C4690" s="58">
        <v>100</v>
      </c>
    </row>
    <row r="4691" spans="1:3" x14ac:dyDescent="0.15">
      <c r="A4691" s="48">
        <v>41835</v>
      </c>
      <c r="B4691" s="57" t="s">
        <v>230</v>
      </c>
      <c r="C4691" s="58">
        <v>100</v>
      </c>
    </row>
    <row r="4692" spans="1:3" x14ac:dyDescent="0.15">
      <c r="A4692" s="48">
        <v>41835</v>
      </c>
      <c r="B4692" s="57" t="s">
        <v>231</v>
      </c>
      <c r="C4692" s="58">
        <v>100</v>
      </c>
    </row>
    <row r="4693" spans="1:3" x14ac:dyDescent="0.15">
      <c r="A4693" s="48">
        <v>41835</v>
      </c>
      <c r="B4693" s="57" t="s">
        <v>232</v>
      </c>
      <c r="C4693" s="58">
        <v>100</v>
      </c>
    </row>
    <row r="4694" spans="1:3" x14ac:dyDescent="0.15">
      <c r="A4694" s="48">
        <v>41835</v>
      </c>
      <c r="B4694" s="57" t="s">
        <v>233</v>
      </c>
      <c r="C4694" s="58">
        <v>100</v>
      </c>
    </row>
    <row r="4695" spans="1:3" x14ac:dyDescent="0.15">
      <c r="A4695" s="48">
        <v>41835</v>
      </c>
      <c r="B4695" s="57" t="s">
        <v>234</v>
      </c>
      <c r="C4695" s="58">
        <v>100</v>
      </c>
    </row>
    <row r="4696" spans="1:3" x14ac:dyDescent="0.15">
      <c r="A4696" s="48">
        <v>41835</v>
      </c>
      <c r="B4696" s="57" t="s">
        <v>235</v>
      </c>
      <c r="C4696" s="58">
        <v>100</v>
      </c>
    </row>
    <row r="4697" spans="1:3" x14ac:dyDescent="0.15">
      <c r="A4697" s="48">
        <v>41835</v>
      </c>
      <c r="B4697" s="57" t="s">
        <v>236</v>
      </c>
      <c r="C4697" s="58">
        <v>100</v>
      </c>
    </row>
    <row r="4698" spans="1:3" x14ac:dyDescent="0.15">
      <c r="A4698" s="48">
        <v>41835</v>
      </c>
      <c r="B4698" s="57" t="s">
        <v>237</v>
      </c>
      <c r="C4698" s="58">
        <v>100</v>
      </c>
    </row>
    <row r="4699" spans="1:3" x14ac:dyDescent="0.15">
      <c r="A4699" s="48">
        <v>41835</v>
      </c>
      <c r="B4699" s="57" t="s">
        <v>238</v>
      </c>
      <c r="C4699" s="58">
        <v>100</v>
      </c>
    </row>
    <row r="4700" spans="1:3" x14ac:dyDescent="0.15">
      <c r="A4700" s="48">
        <v>41835</v>
      </c>
      <c r="B4700" s="57" t="s">
        <v>239</v>
      </c>
      <c r="C4700" s="58">
        <v>100</v>
      </c>
    </row>
    <row r="4701" spans="1:3" x14ac:dyDescent="0.15">
      <c r="A4701" s="48">
        <v>41835</v>
      </c>
      <c r="B4701" s="57" t="s">
        <v>240</v>
      </c>
      <c r="C4701" s="58">
        <v>100</v>
      </c>
    </row>
    <row r="4702" spans="1:3" x14ac:dyDescent="0.15">
      <c r="A4702" s="48">
        <v>41835</v>
      </c>
      <c r="B4702" s="57" t="s">
        <v>241</v>
      </c>
      <c r="C4702" s="58">
        <v>100</v>
      </c>
    </row>
    <row r="4703" spans="1:3" x14ac:dyDescent="0.15">
      <c r="A4703" s="48">
        <v>41835</v>
      </c>
      <c r="B4703" s="57" t="s">
        <v>242</v>
      </c>
      <c r="C4703" s="58">
        <v>100</v>
      </c>
    </row>
    <row r="4704" spans="1:3" x14ac:dyDescent="0.15">
      <c r="A4704" s="48">
        <v>41835</v>
      </c>
      <c r="B4704" s="57" t="s">
        <v>243</v>
      </c>
      <c r="C4704" s="58">
        <v>100</v>
      </c>
    </row>
    <row r="4705" spans="1:3" x14ac:dyDescent="0.15">
      <c r="A4705" s="48">
        <v>41835</v>
      </c>
      <c r="B4705" s="57" t="s">
        <v>244</v>
      </c>
      <c r="C4705" s="58">
        <v>100</v>
      </c>
    </row>
    <row r="4706" spans="1:3" x14ac:dyDescent="0.15">
      <c r="A4706" s="48">
        <v>41835</v>
      </c>
      <c r="B4706" s="57" t="s">
        <v>245</v>
      </c>
      <c r="C4706" s="58">
        <v>100</v>
      </c>
    </row>
    <row r="4707" spans="1:3" x14ac:dyDescent="0.15">
      <c r="A4707" s="48">
        <v>41835</v>
      </c>
      <c r="B4707" s="57" t="s">
        <v>246</v>
      </c>
      <c r="C4707" s="58">
        <v>100</v>
      </c>
    </row>
    <row r="4708" spans="1:3" x14ac:dyDescent="0.15">
      <c r="A4708" s="48">
        <v>41835</v>
      </c>
      <c r="B4708" s="57" t="s">
        <v>247</v>
      </c>
      <c r="C4708" s="58">
        <v>100</v>
      </c>
    </row>
    <row r="4709" spans="1:3" x14ac:dyDescent="0.15">
      <c r="A4709" s="48">
        <v>41835</v>
      </c>
      <c r="B4709" s="57" t="s">
        <v>248</v>
      </c>
      <c r="C4709" s="58">
        <v>100</v>
      </c>
    </row>
    <row r="4710" spans="1:3" x14ac:dyDescent="0.15">
      <c r="A4710" s="48">
        <v>41836</v>
      </c>
      <c r="B4710" s="57" t="s">
        <v>225</v>
      </c>
      <c r="C4710" s="58">
        <v>100</v>
      </c>
    </row>
    <row r="4711" spans="1:3" x14ac:dyDescent="0.15">
      <c r="A4711" s="48">
        <v>41836</v>
      </c>
      <c r="B4711" s="57" t="s">
        <v>226</v>
      </c>
      <c r="C4711" s="58">
        <v>100</v>
      </c>
    </row>
    <row r="4712" spans="1:3" x14ac:dyDescent="0.15">
      <c r="A4712" s="48">
        <v>41836</v>
      </c>
      <c r="B4712" s="57" t="s">
        <v>227</v>
      </c>
      <c r="C4712" s="58">
        <v>100</v>
      </c>
    </row>
    <row r="4713" spans="1:3" x14ac:dyDescent="0.15">
      <c r="A4713" s="48">
        <v>41836</v>
      </c>
      <c r="B4713" s="57" t="s">
        <v>228</v>
      </c>
      <c r="C4713" s="58">
        <v>100</v>
      </c>
    </row>
    <row r="4714" spans="1:3" x14ac:dyDescent="0.15">
      <c r="A4714" s="48">
        <v>41836</v>
      </c>
      <c r="B4714" s="57" t="s">
        <v>229</v>
      </c>
      <c r="C4714" s="58">
        <v>100</v>
      </c>
    </row>
    <row r="4715" spans="1:3" x14ac:dyDescent="0.15">
      <c r="A4715" s="48">
        <v>41836</v>
      </c>
      <c r="B4715" s="57" t="s">
        <v>230</v>
      </c>
      <c r="C4715" s="58">
        <v>100</v>
      </c>
    </row>
    <row r="4716" spans="1:3" x14ac:dyDescent="0.15">
      <c r="A4716" s="48">
        <v>41836</v>
      </c>
      <c r="B4716" s="57" t="s">
        <v>231</v>
      </c>
      <c r="C4716" s="58">
        <v>100</v>
      </c>
    </row>
    <row r="4717" spans="1:3" x14ac:dyDescent="0.15">
      <c r="A4717" s="48">
        <v>41836</v>
      </c>
      <c r="B4717" s="57" t="s">
        <v>232</v>
      </c>
      <c r="C4717" s="58">
        <v>100</v>
      </c>
    </row>
    <row r="4718" spans="1:3" x14ac:dyDescent="0.15">
      <c r="A4718" s="48">
        <v>41836</v>
      </c>
      <c r="B4718" s="57" t="s">
        <v>233</v>
      </c>
      <c r="C4718" s="58">
        <v>100</v>
      </c>
    </row>
    <row r="4719" spans="1:3" x14ac:dyDescent="0.15">
      <c r="A4719" s="48">
        <v>41836</v>
      </c>
      <c r="B4719" s="57" t="s">
        <v>234</v>
      </c>
      <c r="C4719" s="58">
        <v>100</v>
      </c>
    </row>
    <row r="4720" spans="1:3" x14ac:dyDescent="0.15">
      <c r="A4720" s="48">
        <v>41836</v>
      </c>
      <c r="B4720" s="57" t="s">
        <v>235</v>
      </c>
      <c r="C4720" s="58">
        <v>100</v>
      </c>
    </row>
    <row r="4721" spans="1:3" x14ac:dyDescent="0.15">
      <c r="A4721" s="48">
        <v>41836</v>
      </c>
      <c r="B4721" s="57" t="s">
        <v>236</v>
      </c>
      <c r="C4721" s="58">
        <v>100</v>
      </c>
    </row>
    <row r="4722" spans="1:3" x14ac:dyDescent="0.15">
      <c r="A4722" s="48">
        <v>41836</v>
      </c>
      <c r="B4722" s="57" t="s">
        <v>237</v>
      </c>
      <c r="C4722" s="58">
        <v>100</v>
      </c>
    </row>
    <row r="4723" spans="1:3" x14ac:dyDescent="0.15">
      <c r="A4723" s="48">
        <v>41836</v>
      </c>
      <c r="B4723" s="57" t="s">
        <v>238</v>
      </c>
      <c r="C4723" s="58">
        <v>100</v>
      </c>
    </row>
    <row r="4724" spans="1:3" x14ac:dyDescent="0.15">
      <c r="A4724" s="48">
        <v>41836</v>
      </c>
      <c r="B4724" s="57" t="s">
        <v>239</v>
      </c>
      <c r="C4724" s="58">
        <v>100</v>
      </c>
    </row>
    <row r="4725" spans="1:3" x14ac:dyDescent="0.15">
      <c r="A4725" s="48">
        <v>41836</v>
      </c>
      <c r="B4725" s="57" t="s">
        <v>240</v>
      </c>
      <c r="C4725" s="58">
        <v>100</v>
      </c>
    </row>
    <row r="4726" spans="1:3" x14ac:dyDescent="0.15">
      <c r="A4726" s="48">
        <v>41836</v>
      </c>
      <c r="B4726" s="57" t="s">
        <v>241</v>
      </c>
      <c r="C4726" s="58">
        <v>100</v>
      </c>
    </row>
    <row r="4727" spans="1:3" x14ac:dyDescent="0.15">
      <c r="A4727" s="48">
        <v>41836</v>
      </c>
      <c r="B4727" s="57" t="s">
        <v>242</v>
      </c>
      <c r="C4727" s="58">
        <v>100</v>
      </c>
    </row>
    <row r="4728" spans="1:3" x14ac:dyDescent="0.15">
      <c r="A4728" s="48">
        <v>41836</v>
      </c>
      <c r="B4728" s="57" t="s">
        <v>243</v>
      </c>
      <c r="C4728" s="58">
        <v>100</v>
      </c>
    </row>
    <row r="4729" spans="1:3" x14ac:dyDescent="0.15">
      <c r="A4729" s="48">
        <v>41836</v>
      </c>
      <c r="B4729" s="57" t="s">
        <v>244</v>
      </c>
      <c r="C4729" s="58">
        <v>100</v>
      </c>
    </row>
    <row r="4730" spans="1:3" x14ac:dyDescent="0.15">
      <c r="A4730" s="48">
        <v>41836</v>
      </c>
      <c r="B4730" s="57" t="s">
        <v>245</v>
      </c>
      <c r="C4730" s="58">
        <v>100</v>
      </c>
    </row>
    <row r="4731" spans="1:3" x14ac:dyDescent="0.15">
      <c r="A4731" s="48">
        <v>41836</v>
      </c>
      <c r="B4731" s="57" t="s">
        <v>246</v>
      </c>
      <c r="C4731" s="58">
        <v>100</v>
      </c>
    </row>
    <row r="4732" spans="1:3" x14ac:dyDescent="0.15">
      <c r="A4732" s="48">
        <v>41836</v>
      </c>
      <c r="B4732" s="57" t="s">
        <v>247</v>
      </c>
      <c r="C4732" s="58">
        <v>100</v>
      </c>
    </row>
    <row r="4733" spans="1:3" x14ac:dyDescent="0.15">
      <c r="A4733" s="48">
        <v>41836</v>
      </c>
      <c r="B4733" s="57" t="s">
        <v>248</v>
      </c>
      <c r="C4733" s="58">
        <v>100</v>
      </c>
    </row>
    <row r="4734" spans="1:3" x14ac:dyDescent="0.15">
      <c r="A4734" s="48">
        <v>41837</v>
      </c>
      <c r="B4734" s="57" t="s">
        <v>225</v>
      </c>
      <c r="C4734" s="58">
        <v>100</v>
      </c>
    </row>
    <row r="4735" spans="1:3" x14ac:dyDescent="0.15">
      <c r="A4735" s="48">
        <v>41837</v>
      </c>
      <c r="B4735" s="57" t="s">
        <v>226</v>
      </c>
      <c r="C4735" s="58">
        <v>100</v>
      </c>
    </row>
    <row r="4736" spans="1:3" x14ac:dyDescent="0.15">
      <c r="A4736" s="48">
        <v>41837</v>
      </c>
      <c r="B4736" s="57" t="s">
        <v>227</v>
      </c>
      <c r="C4736" s="58">
        <v>100</v>
      </c>
    </row>
    <row r="4737" spans="1:3" x14ac:dyDescent="0.15">
      <c r="A4737" s="48">
        <v>41837</v>
      </c>
      <c r="B4737" s="57" t="s">
        <v>228</v>
      </c>
      <c r="C4737" s="58">
        <v>100</v>
      </c>
    </row>
    <row r="4738" spans="1:3" x14ac:dyDescent="0.15">
      <c r="A4738" s="48">
        <v>41837</v>
      </c>
      <c r="B4738" s="57" t="s">
        <v>229</v>
      </c>
      <c r="C4738" s="58">
        <v>100</v>
      </c>
    </row>
    <row r="4739" spans="1:3" x14ac:dyDescent="0.15">
      <c r="A4739" s="48">
        <v>41837</v>
      </c>
      <c r="B4739" s="57" t="s">
        <v>230</v>
      </c>
      <c r="C4739" s="58">
        <v>100</v>
      </c>
    </row>
    <row r="4740" spans="1:3" x14ac:dyDescent="0.15">
      <c r="A4740" s="48">
        <v>41837</v>
      </c>
      <c r="B4740" s="57" t="s">
        <v>231</v>
      </c>
      <c r="C4740" s="58">
        <v>100</v>
      </c>
    </row>
    <row r="4741" spans="1:3" x14ac:dyDescent="0.15">
      <c r="A4741" s="48">
        <v>41837</v>
      </c>
      <c r="B4741" s="57" t="s">
        <v>232</v>
      </c>
      <c r="C4741" s="58">
        <v>100</v>
      </c>
    </row>
    <row r="4742" spans="1:3" x14ac:dyDescent="0.15">
      <c r="A4742" s="48">
        <v>41837</v>
      </c>
      <c r="B4742" s="57" t="s">
        <v>233</v>
      </c>
      <c r="C4742" s="58">
        <v>100</v>
      </c>
    </row>
    <row r="4743" spans="1:3" x14ac:dyDescent="0.15">
      <c r="A4743" s="48">
        <v>41837</v>
      </c>
      <c r="B4743" s="57" t="s">
        <v>234</v>
      </c>
      <c r="C4743" s="58">
        <v>100</v>
      </c>
    </row>
    <row r="4744" spans="1:3" x14ac:dyDescent="0.15">
      <c r="A4744" s="48">
        <v>41837</v>
      </c>
      <c r="B4744" s="57" t="s">
        <v>235</v>
      </c>
      <c r="C4744" s="58">
        <v>100</v>
      </c>
    </row>
    <row r="4745" spans="1:3" x14ac:dyDescent="0.15">
      <c r="A4745" s="48">
        <v>41837</v>
      </c>
      <c r="B4745" s="57" t="s">
        <v>236</v>
      </c>
      <c r="C4745" s="58">
        <v>100</v>
      </c>
    </row>
    <row r="4746" spans="1:3" x14ac:dyDescent="0.15">
      <c r="A4746" s="48">
        <v>41837</v>
      </c>
      <c r="B4746" s="57" t="s">
        <v>237</v>
      </c>
      <c r="C4746" s="58">
        <v>100</v>
      </c>
    </row>
    <row r="4747" spans="1:3" x14ac:dyDescent="0.15">
      <c r="A4747" s="48">
        <v>41837</v>
      </c>
      <c r="B4747" s="57" t="s">
        <v>238</v>
      </c>
      <c r="C4747" s="58">
        <v>100</v>
      </c>
    </row>
    <row r="4748" spans="1:3" x14ac:dyDescent="0.15">
      <c r="A4748" s="48">
        <v>41837</v>
      </c>
      <c r="B4748" s="57" t="s">
        <v>239</v>
      </c>
      <c r="C4748" s="58">
        <v>100</v>
      </c>
    </row>
    <row r="4749" spans="1:3" x14ac:dyDescent="0.15">
      <c r="A4749" s="48">
        <v>41837</v>
      </c>
      <c r="B4749" s="57" t="s">
        <v>240</v>
      </c>
      <c r="C4749" s="58">
        <v>100</v>
      </c>
    </row>
    <row r="4750" spans="1:3" x14ac:dyDescent="0.15">
      <c r="A4750" s="48">
        <v>41837</v>
      </c>
      <c r="B4750" s="57" t="s">
        <v>241</v>
      </c>
      <c r="C4750" s="58">
        <v>100</v>
      </c>
    </row>
    <row r="4751" spans="1:3" x14ac:dyDescent="0.15">
      <c r="A4751" s="48">
        <v>41837</v>
      </c>
      <c r="B4751" s="57" t="s">
        <v>242</v>
      </c>
      <c r="C4751" s="58">
        <v>100</v>
      </c>
    </row>
    <row r="4752" spans="1:3" x14ac:dyDescent="0.15">
      <c r="A4752" s="48">
        <v>41837</v>
      </c>
      <c r="B4752" s="57" t="s">
        <v>243</v>
      </c>
      <c r="C4752" s="58">
        <v>100</v>
      </c>
    </row>
    <row r="4753" spans="1:3" x14ac:dyDescent="0.15">
      <c r="A4753" s="48">
        <v>41837</v>
      </c>
      <c r="B4753" s="57" t="s">
        <v>244</v>
      </c>
      <c r="C4753" s="58">
        <v>100</v>
      </c>
    </row>
    <row r="4754" spans="1:3" x14ac:dyDescent="0.15">
      <c r="A4754" s="48">
        <v>41837</v>
      </c>
      <c r="B4754" s="57" t="s">
        <v>245</v>
      </c>
      <c r="C4754" s="58">
        <v>100</v>
      </c>
    </row>
    <row r="4755" spans="1:3" x14ac:dyDescent="0.15">
      <c r="A4755" s="48">
        <v>41837</v>
      </c>
      <c r="B4755" s="57" t="s">
        <v>246</v>
      </c>
      <c r="C4755" s="58">
        <v>100</v>
      </c>
    </row>
    <row r="4756" spans="1:3" x14ac:dyDescent="0.15">
      <c r="A4756" s="48">
        <v>41837</v>
      </c>
      <c r="B4756" s="57" t="s">
        <v>247</v>
      </c>
      <c r="C4756" s="58">
        <v>100</v>
      </c>
    </row>
    <row r="4757" spans="1:3" x14ac:dyDescent="0.15">
      <c r="A4757" s="48">
        <v>41837</v>
      </c>
      <c r="B4757" s="57" t="s">
        <v>248</v>
      </c>
      <c r="C4757" s="58">
        <v>100</v>
      </c>
    </row>
    <row r="4758" spans="1:3" x14ac:dyDescent="0.15">
      <c r="A4758" s="48">
        <v>41838</v>
      </c>
      <c r="B4758" s="57" t="s">
        <v>225</v>
      </c>
      <c r="C4758" s="58">
        <v>100</v>
      </c>
    </row>
    <row r="4759" spans="1:3" x14ac:dyDescent="0.15">
      <c r="A4759" s="48">
        <v>41838</v>
      </c>
      <c r="B4759" s="57" t="s">
        <v>226</v>
      </c>
      <c r="C4759" s="58">
        <v>100</v>
      </c>
    </row>
    <row r="4760" spans="1:3" x14ac:dyDescent="0.15">
      <c r="A4760" s="48">
        <v>41838</v>
      </c>
      <c r="B4760" s="57" t="s">
        <v>227</v>
      </c>
      <c r="C4760" s="58">
        <v>100</v>
      </c>
    </row>
    <row r="4761" spans="1:3" x14ac:dyDescent="0.15">
      <c r="A4761" s="48">
        <v>41838</v>
      </c>
      <c r="B4761" s="57" t="s">
        <v>228</v>
      </c>
      <c r="C4761" s="58">
        <v>100</v>
      </c>
    </row>
    <row r="4762" spans="1:3" x14ac:dyDescent="0.15">
      <c r="A4762" s="48">
        <v>41838</v>
      </c>
      <c r="B4762" s="57" t="s">
        <v>229</v>
      </c>
      <c r="C4762" s="58">
        <v>100</v>
      </c>
    </row>
    <row r="4763" spans="1:3" x14ac:dyDescent="0.15">
      <c r="A4763" s="48">
        <v>41838</v>
      </c>
      <c r="B4763" s="57" t="s">
        <v>230</v>
      </c>
      <c r="C4763" s="58">
        <v>100</v>
      </c>
    </row>
    <row r="4764" spans="1:3" x14ac:dyDescent="0.15">
      <c r="A4764" s="48">
        <v>41838</v>
      </c>
      <c r="B4764" s="57" t="s">
        <v>231</v>
      </c>
      <c r="C4764" s="58">
        <v>100</v>
      </c>
    </row>
    <row r="4765" spans="1:3" x14ac:dyDescent="0.15">
      <c r="A4765" s="48">
        <v>41838</v>
      </c>
      <c r="B4765" s="57" t="s">
        <v>232</v>
      </c>
      <c r="C4765" s="58">
        <v>100</v>
      </c>
    </row>
    <row r="4766" spans="1:3" x14ac:dyDescent="0.15">
      <c r="A4766" s="48">
        <v>41838</v>
      </c>
      <c r="B4766" s="57" t="s">
        <v>233</v>
      </c>
      <c r="C4766" s="58">
        <v>100</v>
      </c>
    </row>
    <row r="4767" spans="1:3" x14ac:dyDescent="0.15">
      <c r="A4767" s="48">
        <v>41838</v>
      </c>
      <c r="B4767" s="57" t="s">
        <v>234</v>
      </c>
      <c r="C4767" s="58">
        <v>100</v>
      </c>
    </row>
    <row r="4768" spans="1:3" x14ac:dyDescent="0.15">
      <c r="A4768" s="48">
        <v>41838</v>
      </c>
      <c r="B4768" s="57" t="s">
        <v>235</v>
      </c>
      <c r="C4768" s="58">
        <v>100</v>
      </c>
    </row>
    <row r="4769" spans="1:3" x14ac:dyDescent="0.15">
      <c r="A4769" s="48">
        <v>41838</v>
      </c>
      <c r="B4769" s="57" t="s">
        <v>236</v>
      </c>
      <c r="C4769" s="58">
        <v>100</v>
      </c>
    </row>
    <row r="4770" spans="1:3" x14ac:dyDescent="0.15">
      <c r="A4770" s="48">
        <v>41838</v>
      </c>
      <c r="B4770" s="57" t="s">
        <v>237</v>
      </c>
      <c r="C4770" s="58">
        <v>100</v>
      </c>
    </row>
    <row r="4771" spans="1:3" x14ac:dyDescent="0.15">
      <c r="A4771" s="48">
        <v>41838</v>
      </c>
      <c r="B4771" s="57" t="s">
        <v>238</v>
      </c>
      <c r="C4771" s="58">
        <v>100</v>
      </c>
    </row>
    <row r="4772" spans="1:3" x14ac:dyDescent="0.15">
      <c r="A4772" s="48">
        <v>41838</v>
      </c>
      <c r="B4772" s="57" t="s">
        <v>239</v>
      </c>
      <c r="C4772" s="58">
        <v>100</v>
      </c>
    </row>
    <row r="4773" spans="1:3" x14ac:dyDescent="0.15">
      <c r="A4773" s="48">
        <v>41838</v>
      </c>
      <c r="B4773" s="57" t="s">
        <v>240</v>
      </c>
      <c r="C4773" s="58">
        <v>100</v>
      </c>
    </row>
    <row r="4774" spans="1:3" x14ac:dyDescent="0.15">
      <c r="A4774" s="48">
        <v>41838</v>
      </c>
      <c r="B4774" s="57" t="s">
        <v>241</v>
      </c>
      <c r="C4774" s="58">
        <v>100</v>
      </c>
    </row>
    <row r="4775" spans="1:3" x14ac:dyDescent="0.15">
      <c r="A4775" s="48">
        <v>41838</v>
      </c>
      <c r="B4775" s="57" t="s">
        <v>242</v>
      </c>
      <c r="C4775" s="58">
        <v>100</v>
      </c>
    </row>
    <row r="4776" spans="1:3" x14ac:dyDescent="0.15">
      <c r="A4776" s="48">
        <v>41838</v>
      </c>
      <c r="B4776" s="57" t="s">
        <v>243</v>
      </c>
      <c r="C4776" s="58">
        <v>100</v>
      </c>
    </row>
    <row r="4777" spans="1:3" x14ac:dyDescent="0.15">
      <c r="A4777" s="48">
        <v>41838</v>
      </c>
      <c r="B4777" s="57" t="s">
        <v>244</v>
      </c>
      <c r="C4777" s="58">
        <v>100</v>
      </c>
    </row>
    <row r="4778" spans="1:3" x14ac:dyDescent="0.15">
      <c r="A4778" s="48">
        <v>41838</v>
      </c>
      <c r="B4778" s="57" t="s">
        <v>245</v>
      </c>
      <c r="C4778" s="58">
        <v>100</v>
      </c>
    </row>
    <row r="4779" spans="1:3" x14ac:dyDescent="0.15">
      <c r="A4779" s="48">
        <v>41838</v>
      </c>
      <c r="B4779" s="57" t="s">
        <v>246</v>
      </c>
      <c r="C4779" s="58">
        <v>100</v>
      </c>
    </row>
    <row r="4780" spans="1:3" x14ac:dyDescent="0.15">
      <c r="A4780" s="48">
        <v>41838</v>
      </c>
      <c r="B4780" s="57" t="s">
        <v>247</v>
      </c>
      <c r="C4780" s="58">
        <v>100</v>
      </c>
    </row>
    <row r="4781" spans="1:3" x14ac:dyDescent="0.15">
      <c r="A4781" s="48">
        <v>41838</v>
      </c>
      <c r="B4781" s="57" t="s">
        <v>248</v>
      </c>
      <c r="C4781" s="58">
        <v>100</v>
      </c>
    </row>
    <row r="4782" spans="1:3" x14ac:dyDescent="0.15">
      <c r="A4782" s="48">
        <v>41839</v>
      </c>
      <c r="B4782" s="57" t="s">
        <v>225</v>
      </c>
      <c r="C4782" s="58">
        <v>100</v>
      </c>
    </row>
    <row r="4783" spans="1:3" x14ac:dyDescent="0.15">
      <c r="A4783" s="48">
        <v>41839</v>
      </c>
      <c r="B4783" s="57" t="s">
        <v>226</v>
      </c>
      <c r="C4783" s="58">
        <v>100</v>
      </c>
    </row>
    <row r="4784" spans="1:3" x14ac:dyDescent="0.15">
      <c r="A4784" s="48">
        <v>41839</v>
      </c>
      <c r="B4784" s="57" t="s">
        <v>227</v>
      </c>
      <c r="C4784" s="58">
        <v>100</v>
      </c>
    </row>
    <row r="4785" spans="1:3" x14ac:dyDescent="0.15">
      <c r="A4785" s="48">
        <v>41839</v>
      </c>
      <c r="B4785" s="57" t="s">
        <v>228</v>
      </c>
      <c r="C4785" s="58">
        <v>100</v>
      </c>
    </row>
    <row r="4786" spans="1:3" x14ac:dyDescent="0.15">
      <c r="A4786" s="48">
        <v>41839</v>
      </c>
      <c r="B4786" s="57" t="s">
        <v>229</v>
      </c>
      <c r="C4786" s="58">
        <v>100</v>
      </c>
    </row>
    <row r="4787" spans="1:3" x14ac:dyDescent="0.15">
      <c r="A4787" s="48">
        <v>41839</v>
      </c>
      <c r="B4787" s="57" t="s">
        <v>230</v>
      </c>
      <c r="C4787" s="58">
        <v>100</v>
      </c>
    </row>
    <row r="4788" spans="1:3" x14ac:dyDescent="0.15">
      <c r="A4788" s="48">
        <v>41839</v>
      </c>
      <c r="B4788" s="57" t="s">
        <v>231</v>
      </c>
      <c r="C4788" s="58">
        <v>100</v>
      </c>
    </row>
    <row r="4789" spans="1:3" x14ac:dyDescent="0.15">
      <c r="A4789" s="48">
        <v>41839</v>
      </c>
      <c r="B4789" s="57" t="s">
        <v>232</v>
      </c>
      <c r="C4789" s="58">
        <v>100</v>
      </c>
    </row>
    <row r="4790" spans="1:3" x14ac:dyDescent="0.15">
      <c r="A4790" s="48">
        <v>41839</v>
      </c>
      <c r="B4790" s="57" t="s">
        <v>233</v>
      </c>
      <c r="C4790" s="58">
        <v>100</v>
      </c>
    </row>
    <row r="4791" spans="1:3" x14ac:dyDescent="0.15">
      <c r="A4791" s="48">
        <v>41839</v>
      </c>
      <c r="B4791" s="57" t="s">
        <v>234</v>
      </c>
      <c r="C4791" s="58">
        <v>100</v>
      </c>
    </row>
    <row r="4792" spans="1:3" x14ac:dyDescent="0.15">
      <c r="A4792" s="48">
        <v>41839</v>
      </c>
      <c r="B4792" s="57" t="s">
        <v>235</v>
      </c>
      <c r="C4792" s="58">
        <v>100</v>
      </c>
    </row>
    <row r="4793" spans="1:3" x14ac:dyDescent="0.15">
      <c r="A4793" s="48">
        <v>41839</v>
      </c>
      <c r="B4793" s="57" t="s">
        <v>236</v>
      </c>
      <c r="C4793" s="58">
        <v>100</v>
      </c>
    </row>
    <row r="4794" spans="1:3" x14ac:dyDescent="0.15">
      <c r="A4794" s="48">
        <v>41839</v>
      </c>
      <c r="B4794" s="57" t="s">
        <v>237</v>
      </c>
      <c r="C4794" s="58">
        <v>100</v>
      </c>
    </row>
    <row r="4795" spans="1:3" x14ac:dyDescent="0.15">
      <c r="A4795" s="48">
        <v>41839</v>
      </c>
      <c r="B4795" s="57" t="s">
        <v>238</v>
      </c>
      <c r="C4795" s="58">
        <v>100</v>
      </c>
    </row>
    <row r="4796" spans="1:3" x14ac:dyDescent="0.15">
      <c r="A4796" s="48">
        <v>41839</v>
      </c>
      <c r="B4796" s="57" t="s">
        <v>239</v>
      </c>
      <c r="C4796" s="58">
        <v>100</v>
      </c>
    </row>
    <row r="4797" spans="1:3" x14ac:dyDescent="0.15">
      <c r="A4797" s="48">
        <v>41839</v>
      </c>
      <c r="B4797" s="57" t="s">
        <v>240</v>
      </c>
      <c r="C4797" s="58">
        <v>100</v>
      </c>
    </row>
    <row r="4798" spans="1:3" x14ac:dyDescent="0.15">
      <c r="A4798" s="48">
        <v>41839</v>
      </c>
      <c r="B4798" s="57" t="s">
        <v>241</v>
      </c>
      <c r="C4798" s="58">
        <v>100</v>
      </c>
    </row>
    <row r="4799" spans="1:3" x14ac:dyDescent="0.15">
      <c r="A4799" s="48">
        <v>41839</v>
      </c>
      <c r="B4799" s="57" t="s">
        <v>242</v>
      </c>
      <c r="C4799" s="58">
        <v>100</v>
      </c>
    </row>
    <row r="4800" spans="1:3" x14ac:dyDescent="0.15">
      <c r="A4800" s="48">
        <v>41839</v>
      </c>
      <c r="B4800" s="57" t="s">
        <v>243</v>
      </c>
      <c r="C4800" s="58">
        <v>100</v>
      </c>
    </row>
    <row r="4801" spans="1:3" x14ac:dyDescent="0.15">
      <c r="A4801" s="48">
        <v>41839</v>
      </c>
      <c r="B4801" s="57" t="s">
        <v>244</v>
      </c>
      <c r="C4801" s="58">
        <v>100</v>
      </c>
    </row>
    <row r="4802" spans="1:3" x14ac:dyDescent="0.15">
      <c r="A4802" s="48">
        <v>41839</v>
      </c>
      <c r="B4802" s="57" t="s">
        <v>245</v>
      </c>
      <c r="C4802" s="58">
        <v>100</v>
      </c>
    </row>
    <row r="4803" spans="1:3" x14ac:dyDescent="0.15">
      <c r="A4803" s="48">
        <v>41839</v>
      </c>
      <c r="B4803" s="57" t="s">
        <v>246</v>
      </c>
      <c r="C4803" s="58">
        <v>100</v>
      </c>
    </row>
    <row r="4804" spans="1:3" x14ac:dyDescent="0.15">
      <c r="A4804" s="48">
        <v>41839</v>
      </c>
      <c r="B4804" s="57" t="s">
        <v>247</v>
      </c>
      <c r="C4804" s="58">
        <v>100</v>
      </c>
    </row>
    <row r="4805" spans="1:3" x14ac:dyDescent="0.15">
      <c r="A4805" s="48">
        <v>41839</v>
      </c>
      <c r="B4805" s="57" t="s">
        <v>248</v>
      </c>
      <c r="C4805" s="58">
        <v>100</v>
      </c>
    </row>
    <row r="4806" spans="1:3" x14ac:dyDescent="0.15">
      <c r="A4806" s="48">
        <v>41840</v>
      </c>
      <c r="B4806" s="57" t="s">
        <v>225</v>
      </c>
      <c r="C4806" s="58">
        <v>100</v>
      </c>
    </row>
    <row r="4807" spans="1:3" x14ac:dyDescent="0.15">
      <c r="A4807" s="48">
        <v>41840</v>
      </c>
      <c r="B4807" s="57" t="s">
        <v>226</v>
      </c>
      <c r="C4807" s="58">
        <v>100</v>
      </c>
    </row>
    <row r="4808" spans="1:3" x14ac:dyDescent="0.15">
      <c r="A4808" s="48">
        <v>41840</v>
      </c>
      <c r="B4808" s="57" t="s">
        <v>227</v>
      </c>
      <c r="C4808" s="58">
        <v>100</v>
      </c>
    </row>
    <row r="4809" spans="1:3" x14ac:dyDescent="0.15">
      <c r="A4809" s="48">
        <v>41840</v>
      </c>
      <c r="B4809" s="57" t="s">
        <v>228</v>
      </c>
      <c r="C4809" s="58">
        <v>100</v>
      </c>
    </row>
    <row r="4810" spans="1:3" x14ac:dyDescent="0.15">
      <c r="A4810" s="48">
        <v>41840</v>
      </c>
      <c r="B4810" s="57" t="s">
        <v>229</v>
      </c>
      <c r="C4810" s="58">
        <v>100</v>
      </c>
    </row>
    <row r="4811" spans="1:3" x14ac:dyDescent="0.15">
      <c r="A4811" s="48">
        <v>41840</v>
      </c>
      <c r="B4811" s="57" t="s">
        <v>230</v>
      </c>
      <c r="C4811" s="58">
        <v>100</v>
      </c>
    </row>
    <row r="4812" spans="1:3" x14ac:dyDescent="0.15">
      <c r="A4812" s="48">
        <v>41840</v>
      </c>
      <c r="B4812" s="57" t="s">
        <v>231</v>
      </c>
      <c r="C4812" s="58">
        <v>100</v>
      </c>
    </row>
    <row r="4813" spans="1:3" x14ac:dyDescent="0.15">
      <c r="A4813" s="48">
        <v>41840</v>
      </c>
      <c r="B4813" s="57" t="s">
        <v>232</v>
      </c>
      <c r="C4813" s="58">
        <v>100</v>
      </c>
    </row>
    <row r="4814" spans="1:3" x14ac:dyDescent="0.15">
      <c r="A4814" s="48">
        <v>41840</v>
      </c>
      <c r="B4814" s="57" t="s">
        <v>233</v>
      </c>
      <c r="C4814" s="58">
        <v>100</v>
      </c>
    </row>
    <row r="4815" spans="1:3" x14ac:dyDescent="0.15">
      <c r="A4815" s="48">
        <v>41840</v>
      </c>
      <c r="B4815" s="57" t="s">
        <v>234</v>
      </c>
      <c r="C4815" s="58">
        <v>100</v>
      </c>
    </row>
    <row r="4816" spans="1:3" x14ac:dyDescent="0.15">
      <c r="A4816" s="48">
        <v>41840</v>
      </c>
      <c r="B4816" s="57" t="s">
        <v>235</v>
      </c>
      <c r="C4816" s="58">
        <v>100</v>
      </c>
    </row>
    <row r="4817" spans="1:3" x14ac:dyDescent="0.15">
      <c r="A4817" s="48">
        <v>41840</v>
      </c>
      <c r="B4817" s="57" t="s">
        <v>236</v>
      </c>
      <c r="C4817" s="58">
        <v>100</v>
      </c>
    </row>
    <row r="4818" spans="1:3" x14ac:dyDescent="0.15">
      <c r="A4818" s="48">
        <v>41840</v>
      </c>
      <c r="B4818" s="57" t="s">
        <v>237</v>
      </c>
      <c r="C4818" s="58">
        <v>100</v>
      </c>
    </row>
    <row r="4819" spans="1:3" x14ac:dyDescent="0.15">
      <c r="A4819" s="48">
        <v>41840</v>
      </c>
      <c r="B4819" s="57" t="s">
        <v>238</v>
      </c>
      <c r="C4819" s="58">
        <v>100</v>
      </c>
    </row>
    <row r="4820" spans="1:3" x14ac:dyDescent="0.15">
      <c r="A4820" s="48">
        <v>41840</v>
      </c>
      <c r="B4820" s="57" t="s">
        <v>239</v>
      </c>
      <c r="C4820" s="58">
        <v>100</v>
      </c>
    </row>
    <row r="4821" spans="1:3" x14ac:dyDescent="0.15">
      <c r="A4821" s="48">
        <v>41840</v>
      </c>
      <c r="B4821" s="57" t="s">
        <v>240</v>
      </c>
      <c r="C4821" s="58">
        <v>100</v>
      </c>
    </row>
    <row r="4822" spans="1:3" x14ac:dyDescent="0.15">
      <c r="A4822" s="48">
        <v>41840</v>
      </c>
      <c r="B4822" s="57" t="s">
        <v>241</v>
      </c>
      <c r="C4822" s="58">
        <v>100</v>
      </c>
    </row>
    <row r="4823" spans="1:3" x14ac:dyDescent="0.15">
      <c r="A4823" s="48">
        <v>41840</v>
      </c>
      <c r="B4823" s="57" t="s">
        <v>242</v>
      </c>
      <c r="C4823" s="58">
        <v>100</v>
      </c>
    </row>
    <row r="4824" spans="1:3" x14ac:dyDescent="0.15">
      <c r="A4824" s="48">
        <v>41840</v>
      </c>
      <c r="B4824" s="57" t="s">
        <v>243</v>
      </c>
      <c r="C4824" s="58">
        <v>100</v>
      </c>
    </row>
    <row r="4825" spans="1:3" x14ac:dyDescent="0.15">
      <c r="A4825" s="48">
        <v>41840</v>
      </c>
      <c r="B4825" s="57" t="s">
        <v>244</v>
      </c>
      <c r="C4825" s="58">
        <v>100</v>
      </c>
    </row>
    <row r="4826" spans="1:3" x14ac:dyDescent="0.15">
      <c r="A4826" s="48">
        <v>41840</v>
      </c>
      <c r="B4826" s="57" t="s">
        <v>245</v>
      </c>
      <c r="C4826" s="58">
        <v>100</v>
      </c>
    </row>
    <row r="4827" spans="1:3" x14ac:dyDescent="0.15">
      <c r="A4827" s="48">
        <v>41840</v>
      </c>
      <c r="B4827" s="57" t="s">
        <v>246</v>
      </c>
      <c r="C4827" s="58">
        <v>100</v>
      </c>
    </row>
    <row r="4828" spans="1:3" x14ac:dyDescent="0.15">
      <c r="A4828" s="48">
        <v>41840</v>
      </c>
      <c r="B4828" s="57" t="s">
        <v>247</v>
      </c>
      <c r="C4828" s="58">
        <v>100</v>
      </c>
    </row>
    <row r="4829" spans="1:3" x14ac:dyDescent="0.15">
      <c r="A4829" s="48">
        <v>41840</v>
      </c>
      <c r="B4829" s="57" t="s">
        <v>248</v>
      </c>
      <c r="C4829" s="58">
        <v>100</v>
      </c>
    </row>
    <row r="4830" spans="1:3" x14ac:dyDescent="0.15">
      <c r="A4830" s="48">
        <v>41841</v>
      </c>
      <c r="B4830" s="57" t="s">
        <v>225</v>
      </c>
      <c r="C4830" s="58">
        <v>100</v>
      </c>
    </row>
    <row r="4831" spans="1:3" x14ac:dyDescent="0.15">
      <c r="A4831" s="48">
        <v>41841</v>
      </c>
      <c r="B4831" s="57" t="s">
        <v>226</v>
      </c>
      <c r="C4831" s="58">
        <v>100</v>
      </c>
    </row>
    <row r="4832" spans="1:3" x14ac:dyDescent="0.15">
      <c r="A4832" s="48">
        <v>41841</v>
      </c>
      <c r="B4832" s="57" t="s">
        <v>227</v>
      </c>
      <c r="C4832" s="58">
        <v>100</v>
      </c>
    </row>
    <row r="4833" spans="1:3" x14ac:dyDescent="0.15">
      <c r="A4833" s="48">
        <v>41841</v>
      </c>
      <c r="B4833" s="57" t="s">
        <v>228</v>
      </c>
      <c r="C4833" s="58">
        <v>100</v>
      </c>
    </row>
    <row r="4834" spans="1:3" x14ac:dyDescent="0.15">
      <c r="A4834" s="48">
        <v>41841</v>
      </c>
      <c r="B4834" s="57" t="s">
        <v>229</v>
      </c>
      <c r="C4834" s="58">
        <v>100</v>
      </c>
    </row>
    <row r="4835" spans="1:3" x14ac:dyDescent="0.15">
      <c r="A4835" s="48">
        <v>41841</v>
      </c>
      <c r="B4835" s="57" t="s">
        <v>230</v>
      </c>
      <c r="C4835" s="58">
        <v>100</v>
      </c>
    </row>
    <row r="4836" spans="1:3" x14ac:dyDescent="0.15">
      <c r="A4836" s="48">
        <v>41841</v>
      </c>
      <c r="B4836" s="57" t="s">
        <v>231</v>
      </c>
      <c r="C4836" s="58">
        <v>100</v>
      </c>
    </row>
    <row r="4837" spans="1:3" x14ac:dyDescent="0.15">
      <c r="A4837" s="48">
        <v>41841</v>
      </c>
      <c r="B4837" s="57" t="s">
        <v>232</v>
      </c>
      <c r="C4837" s="58">
        <v>100</v>
      </c>
    </row>
    <row r="4838" spans="1:3" x14ac:dyDescent="0.15">
      <c r="A4838" s="48">
        <v>41841</v>
      </c>
      <c r="B4838" s="57" t="s">
        <v>233</v>
      </c>
      <c r="C4838" s="58">
        <v>100</v>
      </c>
    </row>
    <row r="4839" spans="1:3" x14ac:dyDescent="0.15">
      <c r="A4839" s="48">
        <v>41841</v>
      </c>
      <c r="B4839" s="57" t="s">
        <v>234</v>
      </c>
      <c r="C4839" s="58">
        <v>100</v>
      </c>
    </row>
    <row r="4840" spans="1:3" x14ac:dyDescent="0.15">
      <c r="A4840" s="48">
        <v>41841</v>
      </c>
      <c r="B4840" s="57" t="s">
        <v>235</v>
      </c>
      <c r="C4840" s="58">
        <v>100</v>
      </c>
    </row>
    <row r="4841" spans="1:3" x14ac:dyDescent="0.15">
      <c r="A4841" s="48">
        <v>41841</v>
      </c>
      <c r="B4841" s="57" t="s">
        <v>236</v>
      </c>
      <c r="C4841" s="58">
        <v>100</v>
      </c>
    </row>
    <row r="4842" spans="1:3" x14ac:dyDescent="0.15">
      <c r="A4842" s="48">
        <v>41841</v>
      </c>
      <c r="B4842" s="57" t="s">
        <v>237</v>
      </c>
      <c r="C4842" s="58">
        <v>100</v>
      </c>
    </row>
    <row r="4843" spans="1:3" x14ac:dyDescent="0.15">
      <c r="A4843" s="48">
        <v>41841</v>
      </c>
      <c r="B4843" s="57" t="s">
        <v>238</v>
      </c>
      <c r="C4843" s="58">
        <v>100</v>
      </c>
    </row>
    <row r="4844" spans="1:3" x14ac:dyDescent="0.15">
      <c r="A4844" s="48">
        <v>41841</v>
      </c>
      <c r="B4844" s="57" t="s">
        <v>239</v>
      </c>
      <c r="C4844" s="58">
        <v>100</v>
      </c>
    </row>
    <row r="4845" spans="1:3" x14ac:dyDescent="0.15">
      <c r="A4845" s="48">
        <v>41841</v>
      </c>
      <c r="B4845" s="57" t="s">
        <v>240</v>
      </c>
      <c r="C4845" s="58">
        <v>100</v>
      </c>
    </row>
    <row r="4846" spans="1:3" x14ac:dyDescent="0.15">
      <c r="A4846" s="48">
        <v>41841</v>
      </c>
      <c r="B4846" s="57" t="s">
        <v>241</v>
      </c>
      <c r="C4846" s="58">
        <v>100</v>
      </c>
    </row>
    <row r="4847" spans="1:3" x14ac:dyDescent="0.15">
      <c r="A4847" s="48">
        <v>41841</v>
      </c>
      <c r="B4847" s="57" t="s">
        <v>242</v>
      </c>
      <c r="C4847" s="58">
        <v>100</v>
      </c>
    </row>
    <row r="4848" spans="1:3" x14ac:dyDescent="0.15">
      <c r="A4848" s="48">
        <v>41841</v>
      </c>
      <c r="B4848" s="57" t="s">
        <v>243</v>
      </c>
      <c r="C4848" s="58">
        <v>100</v>
      </c>
    </row>
    <row r="4849" spans="1:3" x14ac:dyDescent="0.15">
      <c r="A4849" s="48">
        <v>41841</v>
      </c>
      <c r="B4849" s="57" t="s">
        <v>244</v>
      </c>
      <c r="C4849" s="58">
        <v>100</v>
      </c>
    </row>
    <row r="4850" spans="1:3" x14ac:dyDescent="0.15">
      <c r="A4850" s="48">
        <v>41841</v>
      </c>
      <c r="B4850" s="57" t="s">
        <v>245</v>
      </c>
      <c r="C4850" s="58">
        <v>100</v>
      </c>
    </row>
    <row r="4851" spans="1:3" x14ac:dyDescent="0.15">
      <c r="A4851" s="48">
        <v>41841</v>
      </c>
      <c r="B4851" s="57" t="s">
        <v>246</v>
      </c>
      <c r="C4851" s="58">
        <v>100</v>
      </c>
    </row>
    <row r="4852" spans="1:3" x14ac:dyDescent="0.15">
      <c r="A4852" s="48">
        <v>41841</v>
      </c>
      <c r="B4852" s="57" t="s">
        <v>247</v>
      </c>
      <c r="C4852" s="58">
        <v>100</v>
      </c>
    </row>
    <row r="4853" spans="1:3" x14ac:dyDescent="0.15">
      <c r="A4853" s="48">
        <v>41841</v>
      </c>
      <c r="B4853" s="57" t="s">
        <v>248</v>
      </c>
      <c r="C4853" s="58">
        <v>100</v>
      </c>
    </row>
    <row r="4854" spans="1:3" x14ac:dyDescent="0.15">
      <c r="A4854" s="48">
        <v>41842</v>
      </c>
      <c r="B4854" s="57" t="s">
        <v>225</v>
      </c>
      <c r="C4854" s="58">
        <v>100</v>
      </c>
    </row>
    <row r="4855" spans="1:3" x14ac:dyDescent="0.15">
      <c r="A4855" s="48">
        <v>41842</v>
      </c>
      <c r="B4855" s="57" t="s">
        <v>226</v>
      </c>
      <c r="C4855" s="58">
        <v>100</v>
      </c>
    </row>
    <row r="4856" spans="1:3" x14ac:dyDescent="0.15">
      <c r="A4856" s="48">
        <v>41842</v>
      </c>
      <c r="B4856" s="57" t="s">
        <v>227</v>
      </c>
      <c r="C4856" s="58">
        <v>100</v>
      </c>
    </row>
    <row r="4857" spans="1:3" x14ac:dyDescent="0.15">
      <c r="A4857" s="48">
        <v>41842</v>
      </c>
      <c r="B4857" s="57" t="s">
        <v>228</v>
      </c>
      <c r="C4857" s="58">
        <v>100</v>
      </c>
    </row>
    <row r="4858" spans="1:3" x14ac:dyDescent="0.15">
      <c r="A4858" s="48">
        <v>41842</v>
      </c>
      <c r="B4858" s="57" t="s">
        <v>229</v>
      </c>
      <c r="C4858" s="58">
        <v>100</v>
      </c>
    </row>
    <row r="4859" spans="1:3" x14ac:dyDescent="0.15">
      <c r="A4859" s="48">
        <v>41842</v>
      </c>
      <c r="B4859" s="57" t="s">
        <v>230</v>
      </c>
      <c r="C4859" s="58">
        <v>100</v>
      </c>
    </row>
    <row r="4860" spans="1:3" x14ac:dyDescent="0.15">
      <c r="A4860" s="48">
        <v>41842</v>
      </c>
      <c r="B4860" s="57" t="s">
        <v>231</v>
      </c>
      <c r="C4860" s="58">
        <v>100</v>
      </c>
    </row>
    <row r="4861" spans="1:3" x14ac:dyDescent="0.15">
      <c r="A4861" s="48">
        <v>41842</v>
      </c>
      <c r="B4861" s="57" t="s">
        <v>232</v>
      </c>
      <c r="C4861" s="58">
        <v>100</v>
      </c>
    </row>
    <row r="4862" spans="1:3" x14ac:dyDescent="0.15">
      <c r="A4862" s="48">
        <v>41842</v>
      </c>
      <c r="B4862" s="57" t="s">
        <v>233</v>
      </c>
      <c r="C4862" s="58">
        <v>100</v>
      </c>
    </row>
    <row r="4863" spans="1:3" x14ac:dyDescent="0.15">
      <c r="A4863" s="48">
        <v>41842</v>
      </c>
      <c r="B4863" s="57" t="s">
        <v>234</v>
      </c>
      <c r="C4863" s="58">
        <v>100</v>
      </c>
    </row>
    <row r="4864" spans="1:3" x14ac:dyDescent="0.15">
      <c r="A4864" s="48">
        <v>41842</v>
      </c>
      <c r="B4864" s="57" t="s">
        <v>235</v>
      </c>
      <c r="C4864" s="58">
        <v>100</v>
      </c>
    </row>
    <row r="4865" spans="1:3" x14ac:dyDescent="0.15">
      <c r="A4865" s="48">
        <v>41842</v>
      </c>
      <c r="B4865" s="57" t="s">
        <v>236</v>
      </c>
      <c r="C4865" s="58">
        <v>100</v>
      </c>
    </row>
    <row r="4866" spans="1:3" x14ac:dyDescent="0.15">
      <c r="A4866" s="48">
        <v>41842</v>
      </c>
      <c r="B4866" s="57" t="s">
        <v>237</v>
      </c>
      <c r="C4866" s="58">
        <v>100</v>
      </c>
    </row>
    <row r="4867" spans="1:3" x14ac:dyDescent="0.15">
      <c r="A4867" s="48">
        <v>41842</v>
      </c>
      <c r="B4867" s="57" t="s">
        <v>238</v>
      </c>
      <c r="C4867" s="58">
        <v>100</v>
      </c>
    </row>
    <row r="4868" spans="1:3" x14ac:dyDescent="0.15">
      <c r="A4868" s="48">
        <v>41842</v>
      </c>
      <c r="B4868" s="57" t="s">
        <v>239</v>
      </c>
      <c r="C4868" s="58">
        <v>100</v>
      </c>
    </row>
    <row r="4869" spans="1:3" x14ac:dyDescent="0.15">
      <c r="A4869" s="48">
        <v>41842</v>
      </c>
      <c r="B4869" s="57" t="s">
        <v>240</v>
      </c>
      <c r="C4869" s="58">
        <v>100</v>
      </c>
    </row>
    <row r="4870" spans="1:3" x14ac:dyDescent="0.15">
      <c r="A4870" s="48">
        <v>41842</v>
      </c>
      <c r="B4870" s="57" t="s">
        <v>241</v>
      </c>
      <c r="C4870" s="58">
        <v>100</v>
      </c>
    </row>
    <row r="4871" spans="1:3" x14ac:dyDescent="0.15">
      <c r="A4871" s="48">
        <v>41842</v>
      </c>
      <c r="B4871" s="57" t="s">
        <v>242</v>
      </c>
      <c r="C4871" s="58">
        <v>100</v>
      </c>
    </row>
    <row r="4872" spans="1:3" x14ac:dyDescent="0.15">
      <c r="A4872" s="48">
        <v>41842</v>
      </c>
      <c r="B4872" s="57" t="s">
        <v>243</v>
      </c>
      <c r="C4872" s="58">
        <v>100</v>
      </c>
    </row>
    <row r="4873" spans="1:3" x14ac:dyDescent="0.15">
      <c r="A4873" s="48">
        <v>41842</v>
      </c>
      <c r="B4873" s="57" t="s">
        <v>244</v>
      </c>
      <c r="C4873" s="58">
        <v>100</v>
      </c>
    </row>
    <row r="4874" spans="1:3" x14ac:dyDescent="0.15">
      <c r="A4874" s="48">
        <v>41842</v>
      </c>
      <c r="B4874" s="57" t="s">
        <v>245</v>
      </c>
      <c r="C4874" s="58">
        <v>100</v>
      </c>
    </row>
    <row r="4875" spans="1:3" x14ac:dyDescent="0.15">
      <c r="A4875" s="48">
        <v>41842</v>
      </c>
      <c r="B4875" s="57" t="s">
        <v>246</v>
      </c>
      <c r="C4875" s="58">
        <v>100</v>
      </c>
    </row>
    <row r="4876" spans="1:3" x14ac:dyDescent="0.15">
      <c r="A4876" s="48">
        <v>41842</v>
      </c>
      <c r="B4876" s="57" t="s">
        <v>247</v>
      </c>
      <c r="C4876" s="58">
        <v>100</v>
      </c>
    </row>
    <row r="4877" spans="1:3" x14ac:dyDescent="0.15">
      <c r="A4877" s="48">
        <v>41842</v>
      </c>
      <c r="B4877" s="57" t="s">
        <v>248</v>
      </c>
      <c r="C4877" s="58">
        <v>100</v>
      </c>
    </row>
    <row r="4878" spans="1:3" x14ac:dyDescent="0.15">
      <c r="A4878" s="48">
        <v>41843</v>
      </c>
      <c r="B4878" s="57" t="s">
        <v>225</v>
      </c>
      <c r="C4878" s="58">
        <v>100</v>
      </c>
    </row>
    <row r="4879" spans="1:3" x14ac:dyDescent="0.15">
      <c r="A4879" s="48">
        <v>41843</v>
      </c>
      <c r="B4879" s="57" t="s">
        <v>226</v>
      </c>
      <c r="C4879" s="58">
        <v>100</v>
      </c>
    </row>
    <row r="4880" spans="1:3" x14ac:dyDescent="0.15">
      <c r="A4880" s="48">
        <v>41843</v>
      </c>
      <c r="B4880" s="57" t="s">
        <v>227</v>
      </c>
      <c r="C4880" s="58">
        <v>100</v>
      </c>
    </row>
    <row r="4881" spans="1:3" x14ac:dyDescent="0.15">
      <c r="A4881" s="48">
        <v>41843</v>
      </c>
      <c r="B4881" s="57" t="s">
        <v>228</v>
      </c>
      <c r="C4881" s="58">
        <v>100</v>
      </c>
    </row>
    <row r="4882" spans="1:3" x14ac:dyDescent="0.15">
      <c r="A4882" s="48">
        <v>41843</v>
      </c>
      <c r="B4882" s="57" t="s">
        <v>229</v>
      </c>
      <c r="C4882" s="58">
        <v>100</v>
      </c>
    </row>
    <row r="4883" spans="1:3" x14ac:dyDescent="0.15">
      <c r="A4883" s="48">
        <v>41843</v>
      </c>
      <c r="B4883" s="57" t="s">
        <v>230</v>
      </c>
      <c r="C4883" s="58">
        <v>100</v>
      </c>
    </row>
    <row r="4884" spans="1:3" x14ac:dyDescent="0.15">
      <c r="A4884" s="48">
        <v>41843</v>
      </c>
      <c r="B4884" s="57" t="s">
        <v>231</v>
      </c>
      <c r="C4884" s="58">
        <v>100</v>
      </c>
    </row>
    <row r="4885" spans="1:3" x14ac:dyDescent="0.15">
      <c r="A4885" s="48">
        <v>41843</v>
      </c>
      <c r="B4885" s="57" t="s">
        <v>232</v>
      </c>
      <c r="C4885" s="58">
        <v>100</v>
      </c>
    </row>
    <row r="4886" spans="1:3" x14ac:dyDescent="0.15">
      <c r="A4886" s="48">
        <v>41843</v>
      </c>
      <c r="B4886" s="57" t="s">
        <v>233</v>
      </c>
      <c r="C4886" s="58">
        <v>100</v>
      </c>
    </row>
    <row r="4887" spans="1:3" x14ac:dyDescent="0.15">
      <c r="A4887" s="48">
        <v>41843</v>
      </c>
      <c r="B4887" s="57" t="s">
        <v>234</v>
      </c>
      <c r="C4887" s="58">
        <v>100</v>
      </c>
    </row>
    <row r="4888" spans="1:3" x14ac:dyDescent="0.15">
      <c r="A4888" s="48">
        <v>41843</v>
      </c>
      <c r="B4888" s="57" t="s">
        <v>235</v>
      </c>
      <c r="C4888" s="58">
        <v>100</v>
      </c>
    </row>
    <row r="4889" spans="1:3" x14ac:dyDescent="0.15">
      <c r="A4889" s="48">
        <v>41843</v>
      </c>
      <c r="B4889" s="57" t="s">
        <v>236</v>
      </c>
      <c r="C4889" s="58">
        <v>100</v>
      </c>
    </row>
    <row r="4890" spans="1:3" x14ac:dyDescent="0.15">
      <c r="A4890" s="48">
        <v>41843</v>
      </c>
      <c r="B4890" s="57" t="s">
        <v>237</v>
      </c>
      <c r="C4890" s="58">
        <v>100</v>
      </c>
    </row>
    <row r="4891" spans="1:3" x14ac:dyDescent="0.15">
      <c r="A4891" s="48">
        <v>41843</v>
      </c>
      <c r="B4891" s="57" t="s">
        <v>238</v>
      </c>
      <c r="C4891" s="58">
        <v>100</v>
      </c>
    </row>
    <row r="4892" spans="1:3" x14ac:dyDescent="0.15">
      <c r="A4892" s="48">
        <v>41843</v>
      </c>
      <c r="B4892" s="57" t="s">
        <v>239</v>
      </c>
      <c r="C4892" s="58">
        <v>100</v>
      </c>
    </row>
    <row r="4893" spans="1:3" x14ac:dyDescent="0.15">
      <c r="A4893" s="48">
        <v>41843</v>
      </c>
      <c r="B4893" s="57" t="s">
        <v>240</v>
      </c>
      <c r="C4893" s="58">
        <v>100</v>
      </c>
    </row>
    <row r="4894" spans="1:3" x14ac:dyDescent="0.15">
      <c r="A4894" s="48">
        <v>41843</v>
      </c>
      <c r="B4894" s="57" t="s">
        <v>241</v>
      </c>
      <c r="C4894" s="58">
        <v>100</v>
      </c>
    </row>
    <row r="4895" spans="1:3" x14ac:dyDescent="0.15">
      <c r="A4895" s="48">
        <v>41843</v>
      </c>
      <c r="B4895" s="57" t="s">
        <v>242</v>
      </c>
      <c r="C4895" s="58">
        <v>100</v>
      </c>
    </row>
    <row r="4896" spans="1:3" x14ac:dyDescent="0.15">
      <c r="A4896" s="48">
        <v>41843</v>
      </c>
      <c r="B4896" s="57" t="s">
        <v>243</v>
      </c>
      <c r="C4896" s="58">
        <v>100</v>
      </c>
    </row>
    <row r="4897" spans="1:3" x14ac:dyDescent="0.15">
      <c r="A4897" s="48">
        <v>41843</v>
      </c>
      <c r="B4897" s="57" t="s">
        <v>244</v>
      </c>
      <c r="C4897" s="58">
        <v>100</v>
      </c>
    </row>
    <row r="4898" spans="1:3" x14ac:dyDescent="0.15">
      <c r="A4898" s="48">
        <v>41843</v>
      </c>
      <c r="B4898" s="57" t="s">
        <v>245</v>
      </c>
      <c r="C4898" s="58">
        <v>100</v>
      </c>
    </row>
    <row r="4899" spans="1:3" x14ac:dyDescent="0.15">
      <c r="A4899" s="48">
        <v>41843</v>
      </c>
      <c r="B4899" s="57" t="s">
        <v>246</v>
      </c>
      <c r="C4899" s="58">
        <v>100</v>
      </c>
    </row>
    <row r="4900" spans="1:3" x14ac:dyDescent="0.15">
      <c r="A4900" s="48">
        <v>41843</v>
      </c>
      <c r="B4900" s="57" t="s">
        <v>247</v>
      </c>
      <c r="C4900" s="58">
        <v>100</v>
      </c>
    </row>
    <row r="4901" spans="1:3" x14ac:dyDescent="0.15">
      <c r="A4901" s="48">
        <v>41843</v>
      </c>
      <c r="B4901" s="57" t="s">
        <v>248</v>
      </c>
      <c r="C4901" s="58">
        <v>100</v>
      </c>
    </row>
    <row r="4902" spans="1:3" x14ac:dyDescent="0.15">
      <c r="A4902" s="48">
        <v>41844</v>
      </c>
      <c r="B4902" s="57" t="s">
        <v>225</v>
      </c>
      <c r="C4902" s="58">
        <v>100</v>
      </c>
    </row>
    <row r="4903" spans="1:3" x14ac:dyDescent="0.15">
      <c r="A4903" s="48">
        <v>41844</v>
      </c>
      <c r="B4903" s="57" t="s">
        <v>226</v>
      </c>
      <c r="C4903" s="58">
        <v>100</v>
      </c>
    </row>
    <row r="4904" spans="1:3" x14ac:dyDescent="0.15">
      <c r="A4904" s="48">
        <v>41844</v>
      </c>
      <c r="B4904" s="57" t="s">
        <v>227</v>
      </c>
      <c r="C4904" s="58">
        <v>100</v>
      </c>
    </row>
    <row r="4905" spans="1:3" x14ac:dyDescent="0.15">
      <c r="A4905" s="48">
        <v>41844</v>
      </c>
      <c r="B4905" s="57" t="s">
        <v>228</v>
      </c>
      <c r="C4905" s="58">
        <v>100</v>
      </c>
    </row>
    <row r="4906" spans="1:3" x14ac:dyDescent="0.15">
      <c r="A4906" s="48">
        <v>41844</v>
      </c>
      <c r="B4906" s="57" t="s">
        <v>229</v>
      </c>
      <c r="C4906" s="58">
        <v>100</v>
      </c>
    </row>
    <row r="4907" spans="1:3" x14ac:dyDescent="0.15">
      <c r="A4907" s="48">
        <v>41844</v>
      </c>
      <c r="B4907" s="57" t="s">
        <v>230</v>
      </c>
      <c r="C4907" s="58">
        <v>100</v>
      </c>
    </row>
    <row r="4908" spans="1:3" x14ac:dyDescent="0.15">
      <c r="A4908" s="48">
        <v>41844</v>
      </c>
      <c r="B4908" s="57" t="s">
        <v>231</v>
      </c>
      <c r="C4908" s="58">
        <v>100</v>
      </c>
    </row>
    <row r="4909" spans="1:3" x14ac:dyDescent="0.15">
      <c r="A4909" s="48">
        <v>41844</v>
      </c>
      <c r="B4909" s="57" t="s">
        <v>232</v>
      </c>
      <c r="C4909" s="58">
        <v>100</v>
      </c>
    </row>
    <row r="4910" spans="1:3" x14ac:dyDescent="0.15">
      <c r="A4910" s="48">
        <v>41844</v>
      </c>
      <c r="B4910" s="57" t="s">
        <v>233</v>
      </c>
      <c r="C4910" s="58">
        <v>100</v>
      </c>
    </row>
    <row r="4911" spans="1:3" x14ac:dyDescent="0.15">
      <c r="A4911" s="48">
        <v>41844</v>
      </c>
      <c r="B4911" s="57" t="s">
        <v>234</v>
      </c>
      <c r="C4911" s="58">
        <v>100</v>
      </c>
    </row>
    <row r="4912" spans="1:3" x14ac:dyDescent="0.15">
      <c r="A4912" s="48">
        <v>41844</v>
      </c>
      <c r="B4912" s="57" t="s">
        <v>235</v>
      </c>
      <c r="C4912" s="58">
        <v>100</v>
      </c>
    </row>
    <row r="4913" spans="1:3" x14ac:dyDescent="0.15">
      <c r="A4913" s="48">
        <v>41844</v>
      </c>
      <c r="B4913" s="57" t="s">
        <v>236</v>
      </c>
      <c r="C4913" s="58">
        <v>100</v>
      </c>
    </row>
    <row r="4914" spans="1:3" x14ac:dyDescent="0.15">
      <c r="A4914" s="48">
        <v>41844</v>
      </c>
      <c r="B4914" s="57" t="s">
        <v>237</v>
      </c>
      <c r="C4914" s="58">
        <v>100</v>
      </c>
    </row>
    <row r="4915" spans="1:3" x14ac:dyDescent="0.15">
      <c r="A4915" s="48">
        <v>41844</v>
      </c>
      <c r="B4915" s="57" t="s">
        <v>238</v>
      </c>
      <c r="C4915" s="58">
        <v>100</v>
      </c>
    </row>
    <row r="4916" spans="1:3" x14ac:dyDescent="0.15">
      <c r="A4916" s="48">
        <v>41844</v>
      </c>
      <c r="B4916" s="57" t="s">
        <v>239</v>
      </c>
      <c r="C4916" s="58">
        <v>100</v>
      </c>
    </row>
    <row r="4917" spans="1:3" x14ac:dyDescent="0.15">
      <c r="A4917" s="48">
        <v>41844</v>
      </c>
      <c r="B4917" s="57" t="s">
        <v>240</v>
      </c>
      <c r="C4917" s="58">
        <v>100</v>
      </c>
    </row>
    <row r="4918" spans="1:3" x14ac:dyDescent="0.15">
      <c r="A4918" s="48">
        <v>41844</v>
      </c>
      <c r="B4918" s="57" t="s">
        <v>241</v>
      </c>
      <c r="C4918" s="58">
        <v>100</v>
      </c>
    </row>
    <row r="4919" spans="1:3" x14ac:dyDescent="0.15">
      <c r="A4919" s="48">
        <v>41844</v>
      </c>
      <c r="B4919" s="57" t="s">
        <v>242</v>
      </c>
      <c r="C4919" s="58">
        <v>100</v>
      </c>
    </row>
    <row r="4920" spans="1:3" x14ac:dyDescent="0.15">
      <c r="A4920" s="48">
        <v>41844</v>
      </c>
      <c r="B4920" s="57" t="s">
        <v>243</v>
      </c>
      <c r="C4920" s="58">
        <v>100</v>
      </c>
    </row>
    <row r="4921" spans="1:3" x14ac:dyDescent="0.15">
      <c r="A4921" s="48">
        <v>41844</v>
      </c>
      <c r="B4921" s="57" t="s">
        <v>244</v>
      </c>
      <c r="C4921" s="58">
        <v>100</v>
      </c>
    </row>
    <row r="4922" spans="1:3" x14ac:dyDescent="0.15">
      <c r="A4922" s="48">
        <v>41844</v>
      </c>
      <c r="B4922" s="57" t="s">
        <v>245</v>
      </c>
      <c r="C4922" s="58">
        <v>100</v>
      </c>
    </row>
    <row r="4923" spans="1:3" x14ac:dyDescent="0.15">
      <c r="A4923" s="48">
        <v>41844</v>
      </c>
      <c r="B4923" s="57" t="s">
        <v>246</v>
      </c>
      <c r="C4923" s="58">
        <v>100</v>
      </c>
    </row>
    <row r="4924" spans="1:3" x14ac:dyDescent="0.15">
      <c r="A4924" s="48">
        <v>41844</v>
      </c>
      <c r="B4924" s="57" t="s">
        <v>247</v>
      </c>
      <c r="C4924" s="58">
        <v>100</v>
      </c>
    </row>
    <row r="4925" spans="1:3" x14ac:dyDescent="0.15">
      <c r="A4925" s="48">
        <v>41844</v>
      </c>
      <c r="B4925" s="57" t="s">
        <v>248</v>
      </c>
      <c r="C4925" s="58">
        <v>100</v>
      </c>
    </row>
    <row r="4926" spans="1:3" x14ac:dyDescent="0.15">
      <c r="A4926" s="48">
        <v>41845</v>
      </c>
      <c r="B4926" s="57" t="s">
        <v>225</v>
      </c>
      <c r="C4926" s="58">
        <v>100</v>
      </c>
    </row>
    <row r="4927" spans="1:3" x14ac:dyDescent="0.15">
      <c r="A4927" s="48">
        <v>41845</v>
      </c>
      <c r="B4927" s="57" t="s">
        <v>226</v>
      </c>
      <c r="C4927" s="58">
        <v>100</v>
      </c>
    </row>
    <row r="4928" spans="1:3" x14ac:dyDescent="0.15">
      <c r="A4928" s="48">
        <v>41845</v>
      </c>
      <c r="B4928" s="57" t="s">
        <v>227</v>
      </c>
      <c r="C4928" s="58">
        <v>100</v>
      </c>
    </row>
    <row r="4929" spans="1:3" x14ac:dyDescent="0.15">
      <c r="A4929" s="48">
        <v>41845</v>
      </c>
      <c r="B4929" s="57" t="s">
        <v>228</v>
      </c>
      <c r="C4929" s="58">
        <v>100</v>
      </c>
    </row>
    <row r="4930" spans="1:3" x14ac:dyDescent="0.15">
      <c r="A4930" s="48">
        <v>41845</v>
      </c>
      <c r="B4930" s="57" t="s">
        <v>229</v>
      </c>
      <c r="C4930" s="58">
        <v>100</v>
      </c>
    </row>
    <row r="4931" spans="1:3" x14ac:dyDescent="0.15">
      <c r="A4931" s="48">
        <v>41845</v>
      </c>
      <c r="B4931" s="57" t="s">
        <v>230</v>
      </c>
      <c r="C4931" s="58">
        <v>100</v>
      </c>
    </row>
    <row r="4932" spans="1:3" x14ac:dyDescent="0.15">
      <c r="A4932" s="48">
        <v>41845</v>
      </c>
      <c r="B4932" s="57" t="s">
        <v>231</v>
      </c>
      <c r="C4932" s="58">
        <v>100</v>
      </c>
    </row>
    <row r="4933" spans="1:3" x14ac:dyDescent="0.15">
      <c r="A4933" s="48">
        <v>41845</v>
      </c>
      <c r="B4933" s="57" t="s">
        <v>232</v>
      </c>
      <c r="C4933" s="58">
        <v>100</v>
      </c>
    </row>
    <row r="4934" spans="1:3" x14ac:dyDescent="0.15">
      <c r="A4934" s="48">
        <v>41845</v>
      </c>
      <c r="B4934" s="57" t="s">
        <v>233</v>
      </c>
      <c r="C4934" s="58">
        <v>100</v>
      </c>
    </row>
    <row r="4935" spans="1:3" x14ac:dyDescent="0.15">
      <c r="A4935" s="48">
        <v>41845</v>
      </c>
      <c r="B4935" s="57" t="s">
        <v>234</v>
      </c>
      <c r="C4935" s="58">
        <v>100</v>
      </c>
    </row>
    <row r="4936" spans="1:3" x14ac:dyDescent="0.15">
      <c r="A4936" s="48">
        <v>41845</v>
      </c>
      <c r="B4936" s="57" t="s">
        <v>235</v>
      </c>
      <c r="C4936" s="58">
        <v>100</v>
      </c>
    </row>
    <row r="4937" spans="1:3" x14ac:dyDescent="0.15">
      <c r="A4937" s="48">
        <v>41845</v>
      </c>
      <c r="B4937" s="57" t="s">
        <v>236</v>
      </c>
      <c r="C4937" s="58">
        <v>100</v>
      </c>
    </row>
    <row r="4938" spans="1:3" x14ac:dyDescent="0.15">
      <c r="A4938" s="48">
        <v>41845</v>
      </c>
      <c r="B4938" s="57" t="s">
        <v>237</v>
      </c>
      <c r="C4938" s="58">
        <v>100</v>
      </c>
    </row>
    <row r="4939" spans="1:3" x14ac:dyDescent="0.15">
      <c r="A4939" s="48">
        <v>41845</v>
      </c>
      <c r="B4939" s="57" t="s">
        <v>238</v>
      </c>
      <c r="C4939" s="58">
        <v>100</v>
      </c>
    </row>
    <row r="4940" spans="1:3" x14ac:dyDescent="0.15">
      <c r="A4940" s="48">
        <v>41845</v>
      </c>
      <c r="B4940" s="57" t="s">
        <v>239</v>
      </c>
      <c r="C4940" s="58">
        <v>100</v>
      </c>
    </row>
    <row r="4941" spans="1:3" x14ac:dyDescent="0.15">
      <c r="A4941" s="48">
        <v>41845</v>
      </c>
      <c r="B4941" s="57" t="s">
        <v>240</v>
      </c>
      <c r="C4941" s="58">
        <v>100</v>
      </c>
    </row>
    <row r="4942" spans="1:3" x14ac:dyDescent="0.15">
      <c r="A4942" s="48">
        <v>41845</v>
      </c>
      <c r="B4942" s="57" t="s">
        <v>241</v>
      </c>
      <c r="C4942" s="58">
        <v>100</v>
      </c>
    </row>
    <row r="4943" spans="1:3" x14ac:dyDescent="0.15">
      <c r="A4943" s="48">
        <v>41845</v>
      </c>
      <c r="B4943" s="57" t="s">
        <v>242</v>
      </c>
      <c r="C4943" s="58">
        <v>100</v>
      </c>
    </row>
    <row r="4944" spans="1:3" x14ac:dyDescent="0.15">
      <c r="A4944" s="48">
        <v>41845</v>
      </c>
      <c r="B4944" s="57" t="s">
        <v>243</v>
      </c>
      <c r="C4944" s="58">
        <v>100</v>
      </c>
    </row>
    <row r="4945" spans="1:3" x14ac:dyDescent="0.15">
      <c r="A4945" s="48">
        <v>41845</v>
      </c>
      <c r="B4945" s="57" t="s">
        <v>244</v>
      </c>
      <c r="C4945" s="58">
        <v>100</v>
      </c>
    </row>
    <row r="4946" spans="1:3" x14ac:dyDescent="0.15">
      <c r="A4946" s="48">
        <v>41845</v>
      </c>
      <c r="B4946" s="57" t="s">
        <v>245</v>
      </c>
      <c r="C4946" s="58">
        <v>100</v>
      </c>
    </row>
    <row r="4947" spans="1:3" x14ac:dyDescent="0.15">
      <c r="A4947" s="48">
        <v>41845</v>
      </c>
      <c r="B4947" s="57" t="s">
        <v>246</v>
      </c>
      <c r="C4947" s="58">
        <v>100</v>
      </c>
    </row>
    <row r="4948" spans="1:3" x14ac:dyDescent="0.15">
      <c r="A4948" s="48">
        <v>41845</v>
      </c>
      <c r="B4948" s="57" t="s">
        <v>247</v>
      </c>
      <c r="C4948" s="58">
        <v>100</v>
      </c>
    </row>
    <row r="4949" spans="1:3" x14ac:dyDescent="0.15">
      <c r="A4949" s="48">
        <v>41845</v>
      </c>
      <c r="B4949" s="57" t="s">
        <v>248</v>
      </c>
      <c r="C4949" s="58">
        <v>100</v>
      </c>
    </row>
    <row r="4950" spans="1:3" x14ac:dyDescent="0.15">
      <c r="A4950" s="48">
        <v>41846</v>
      </c>
      <c r="B4950" s="57" t="s">
        <v>225</v>
      </c>
      <c r="C4950" s="58">
        <v>100</v>
      </c>
    </row>
    <row r="4951" spans="1:3" x14ac:dyDescent="0.15">
      <c r="A4951" s="48">
        <v>41846</v>
      </c>
      <c r="B4951" s="57" t="s">
        <v>226</v>
      </c>
      <c r="C4951" s="58">
        <v>100</v>
      </c>
    </row>
    <row r="4952" spans="1:3" x14ac:dyDescent="0.15">
      <c r="A4952" s="48">
        <v>41846</v>
      </c>
      <c r="B4952" s="57" t="s">
        <v>227</v>
      </c>
      <c r="C4952" s="58">
        <v>100</v>
      </c>
    </row>
    <row r="4953" spans="1:3" x14ac:dyDescent="0.15">
      <c r="A4953" s="48">
        <v>41846</v>
      </c>
      <c r="B4953" s="57" t="s">
        <v>228</v>
      </c>
      <c r="C4953" s="58">
        <v>100</v>
      </c>
    </row>
    <row r="4954" spans="1:3" x14ac:dyDescent="0.15">
      <c r="A4954" s="48">
        <v>41846</v>
      </c>
      <c r="B4954" s="57" t="s">
        <v>229</v>
      </c>
      <c r="C4954" s="58">
        <v>100</v>
      </c>
    </row>
    <row r="4955" spans="1:3" x14ac:dyDescent="0.15">
      <c r="A4955" s="48">
        <v>41846</v>
      </c>
      <c r="B4955" s="57" t="s">
        <v>230</v>
      </c>
      <c r="C4955" s="58">
        <v>100</v>
      </c>
    </row>
    <row r="4956" spans="1:3" x14ac:dyDescent="0.15">
      <c r="A4956" s="48">
        <v>41846</v>
      </c>
      <c r="B4956" s="57" t="s">
        <v>231</v>
      </c>
      <c r="C4956" s="58">
        <v>100</v>
      </c>
    </row>
    <row r="4957" spans="1:3" x14ac:dyDescent="0.15">
      <c r="A4957" s="48">
        <v>41846</v>
      </c>
      <c r="B4957" s="57" t="s">
        <v>232</v>
      </c>
      <c r="C4957" s="58">
        <v>100</v>
      </c>
    </row>
    <row r="4958" spans="1:3" x14ac:dyDescent="0.15">
      <c r="A4958" s="48">
        <v>41846</v>
      </c>
      <c r="B4958" s="57" t="s">
        <v>233</v>
      </c>
      <c r="C4958" s="58">
        <v>100</v>
      </c>
    </row>
    <row r="4959" spans="1:3" x14ac:dyDescent="0.15">
      <c r="A4959" s="48">
        <v>41846</v>
      </c>
      <c r="B4959" s="57" t="s">
        <v>234</v>
      </c>
      <c r="C4959" s="58">
        <v>100</v>
      </c>
    </row>
    <row r="4960" spans="1:3" x14ac:dyDescent="0.15">
      <c r="A4960" s="48">
        <v>41846</v>
      </c>
      <c r="B4960" s="57" t="s">
        <v>235</v>
      </c>
      <c r="C4960" s="58">
        <v>100</v>
      </c>
    </row>
    <row r="4961" spans="1:3" x14ac:dyDescent="0.15">
      <c r="A4961" s="48">
        <v>41846</v>
      </c>
      <c r="B4961" s="57" t="s">
        <v>236</v>
      </c>
      <c r="C4961" s="58">
        <v>100</v>
      </c>
    </row>
    <row r="4962" spans="1:3" x14ac:dyDescent="0.15">
      <c r="A4962" s="48">
        <v>41846</v>
      </c>
      <c r="B4962" s="57" t="s">
        <v>237</v>
      </c>
      <c r="C4962" s="58">
        <v>100</v>
      </c>
    </row>
    <row r="4963" spans="1:3" x14ac:dyDescent="0.15">
      <c r="A4963" s="48">
        <v>41846</v>
      </c>
      <c r="B4963" s="57" t="s">
        <v>238</v>
      </c>
      <c r="C4963" s="58">
        <v>100</v>
      </c>
    </row>
    <row r="4964" spans="1:3" x14ac:dyDescent="0.15">
      <c r="A4964" s="48">
        <v>41846</v>
      </c>
      <c r="B4964" s="57" t="s">
        <v>239</v>
      </c>
      <c r="C4964" s="58">
        <v>100</v>
      </c>
    </row>
    <row r="4965" spans="1:3" x14ac:dyDescent="0.15">
      <c r="A4965" s="48">
        <v>41846</v>
      </c>
      <c r="B4965" s="57" t="s">
        <v>240</v>
      </c>
      <c r="C4965" s="58">
        <v>100</v>
      </c>
    </row>
    <row r="4966" spans="1:3" x14ac:dyDescent="0.15">
      <c r="A4966" s="48">
        <v>41846</v>
      </c>
      <c r="B4966" s="57" t="s">
        <v>241</v>
      </c>
      <c r="C4966" s="58">
        <v>100</v>
      </c>
    </row>
    <row r="4967" spans="1:3" x14ac:dyDescent="0.15">
      <c r="A4967" s="48">
        <v>41846</v>
      </c>
      <c r="B4967" s="57" t="s">
        <v>242</v>
      </c>
      <c r="C4967" s="58">
        <v>100</v>
      </c>
    </row>
    <row r="4968" spans="1:3" x14ac:dyDescent="0.15">
      <c r="A4968" s="48">
        <v>41846</v>
      </c>
      <c r="B4968" s="57" t="s">
        <v>243</v>
      </c>
      <c r="C4968" s="58">
        <v>100</v>
      </c>
    </row>
    <row r="4969" spans="1:3" x14ac:dyDescent="0.15">
      <c r="A4969" s="48">
        <v>41846</v>
      </c>
      <c r="B4969" s="57" t="s">
        <v>244</v>
      </c>
      <c r="C4969" s="58">
        <v>100</v>
      </c>
    </row>
    <row r="4970" spans="1:3" x14ac:dyDescent="0.15">
      <c r="A4970" s="48">
        <v>41846</v>
      </c>
      <c r="B4970" s="57" t="s">
        <v>245</v>
      </c>
      <c r="C4970" s="58">
        <v>100</v>
      </c>
    </row>
    <row r="4971" spans="1:3" x14ac:dyDescent="0.15">
      <c r="A4971" s="48">
        <v>41846</v>
      </c>
      <c r="B4971" s="57" t="s">
        <v>246</v>
      </c>
      <c r="C4971" s="58">
        <v>100</v>
      </c>
    </row>
    <row r="4972" spans="1:3" x14ac:dyDescent="0.15">
      <c r="A4972" s="48">
        <v>41846</v>
      </c>
      <c r="B4972" s="57" t="s">
        <v>247</v>
      </c>
      <c r="C4972" s="58">
        <v>100</v>
      </c>
    </row>
    <row r="4973" spans="1:3" x14ac:dyDescent="0.15">
      <c r="A4973" s="48">
        <v>41846</v>
      </c>
      <c r="B4973" s="57" t="s">
        <v>248</v>
      </c>
      <c r="C4973" s="58">
        <v>100</v>
      </c>
    </row>
    <row r="4974" spans="1:3" x14ac:dyDescent="0.15">
      <c r="A4974" s="48">
        <v>41847</v>
      </c>
      <c r="B4974" s="57" t="s">
        <v>225</v>
      </c>
      <c r="C4974" s="58">
        <v>100</v>
      </c>
    </row>
    <row r="4975" spans="1:3" x14ac:dyDescent="0.15">
      <c r="A4975" s="48">
        <v>41847</v>
      </c>
      <c r="B4975" s="57" t="s">
        <v>226</v>
      </c>
      <c r="C4975" s="58">
        <v>100</v>
      </c>
    </row>
    <row r="4976" spans="1:3" x14ac:dyDescent="0.15">
      <c r="A4976" s="48">
        <v>41847</v>
      </c>
      <c r="B4976" s="57" t="s">
        <v>227</v>
      </c>
      <c r="C4976" s="58">
        <v>100</v>
      </c>
    </row>
    <row r="4977" spans="1:3" x14ac:dyDescent="0.15">
      <c r="A4977" s="48">
        <v>41847</v>
      </c>
      <c r="B4977" s="57" t="s">
        <v>228</v>
      </c>
      <c r="C4977" s="58">
        <v>100</v>
      </c>
    </row>
    <row r="4978" spans="1:3" x14ac:dyDescent="0.15">
      <c r="A4978" s="48">
        <v>41847</v>
      </c>
      <c r="B4978" s="57" t="s">
        <v>229</v>
      </c>
      <c r="C4978" s="58">
        <v>100</v>
      </c>
    </row>
    <row r="4979" spans="1:3" x14ac:dyDescent="0.15">
      <c r="A4979" s="48">
        <v>41847</v>
      </c>
      <c r="B4979" s="57" t="s">
        <v>230</v>
      </c>
      <c r="C4979" s="58">
        <v>100</v>
      </c>
    </row>
    <row r="4980" spans="1:3" x14ac:dyDescent="0.15">
      <c r="A4980" s="48">
        <v>41847</v>
      </c>
      <c r="B4980" s="57" t="s">
        <v>231</v>
      </c>
      <c r="C4980" s="58">
        <v>100</v>
      </c>
    </row>
    <row r="4981" spans="1:3" x14ac:dyDescent="0.15">
      <c r="A4981" s="48">
        <v>41847</v>
      </c>
      <c r="B4981" s="57" t="s">
        <v>232</v>
      </c>
      <c r="C4981" s="58">
        <v>100</v>
      </c>
    </row>
    <row r="4982" spans="1:3" x14ac:dyDescent="0.15">
      <c r="A4982" s="48">
        <v>41847</v>
      </c>
      <c r="B4982" s="57" t="s">
        <v>233</v>
      </c>
      <c r="C4982" s="58">
        <v>100</v>
      </c>
    </row>
    <row r="4983" spans="1:3" x14ac:dyDescent="0.15">
      <c r="A4983" s="48">
        <v>41847</v>
      </c>
      <c r="B4983" s="57" t="s">
        <v>234</v>
      </c>
      <c r="C4983" s="58">
        <v>100</v>
      </c>
    </row>
    <row r="4984" spans="1:3" x14ac:dyDescent="0.15">
      <c r="A4984" s="48">
        <v>41847</v>
      </c>
      <c r="B4984" s="57" t="s">
        <v>235</v>
      </c>
      <c r="C4984" s="58">
        <v>100</v>
      </c>
    </row>
    <row r="4985" spans="1:3" x14ac:dyDescent="0.15">
      <c r="A4985" s="48">
        <v>41847</v>
      </c>
      <c r="B4985" s="57" t="s">
        <v>236</v>
      </c>
      <c r="C4985" s="58">
        <v>100</v>
      </c>
    </row>
    <row r="4986" spans="1:3" x14ac:dyDescent="0.15">
      <c r="A4986" s="48">
        <v>41847</v>
      </c>
      <c r="B4986" s="57" t="s">
        <v>237</v>
      </c>
      <c r="C4986" s="58">
        <v>100</v>
      </c>
    </row>
    <row r="4987" spans="1:3" x14ac:dyDescent="0.15">
      <c r="A4987" s="48">
        <v>41847</v>
      </c>
      <c r="B4987" s="57" t="s">
        <v>238</v>
      </c>
      <c r="C4987" s="58">
        <v>100</v>
      </c>
    </row>
    <row r="4988" spans="1:3" x14ac:dyDescent="0.15">
      <c r="A4988" s="48">
        <v>41847</v>
      </c>
      <c r="B4988" s="57" t="s">
        <v>239</v>
      </c>
      <c r="C4988" s="58">
        <v>100</v>
      </c>
    </row>
    <row r="4989" spans="1:3" x14ac:dyDescent="0.15">
      <c r="A4989" s="48">
        <v>41847</v>
      </c>
      <c r="B4989" s="57" t="s">
        <v>240</v>
      </c>
      <c r="C4989" s="58">
        <v>100</v>
      </c>
    </row>
    <row r="4990" spans="1:3" x14ac:dyDescent="0.15">
      <c r="A4990" s="48">
        <v>41847</v>
      </c>
      <c r="B4990" s="57" t="s">
        <v>241</v>
      </c>
      <c r="C4990" s="58">
        <v>100</v>
      </c>
    </row>
    <row r="4991" spans="1:3" x14ac:dyDescent="0.15">
      <c r="A4991" s="48">
        <v>41847</v>
      </c>
      <c r="B4991" s="57" t="s">
        <v>242</v>
      </c>
      <c r="C4991" s="58">
        <v>100</v>
      </c>
    </row>
    <row r="4992" spans="1:3" x14ac:dyDescent="0.15">
      <c r="A4992" s="48">
        <v>41847</v>
      </c>
      <c r="B4992" s="57" t="s">
        <v>243</v>
      </c>
      <c r="C4992" s="58">
        <v>100</v>
      </c>
    </row>
    <row r="4993" spans="1:3" x14ac:dyDescent="0.15">
      <c r="A4993" s="48">
        <v>41847</v>
      </c>
      <c r="B4993" s="57" t="s">
        <v>244</v>
      </c>
      <c r="C4993" s="58">
        <v>100</v>
      </c>
    </row>
    <row r="4994" spans="1:3" x14ac:dyDescent="0.15">
      <c r="A4994" s="48">
        <v>41847</v>
      </c>
      <c r="B4994" s="57" t="s">
        <v>245</v>
      </c>
      <c r="C4994" s="58">
        <v>100</v>
      </c>
    </row>
    <row r="4995" spans="1:3" x14ac:dyDescent="0.15">
      <c r="A4995" s="48">
        <v>41847</v>
      </c>
      <c r="B4995" s="57" t="s">
        <v>246</v>
      </c>
      <c r="C4995" s="58">
        <v>100</v>
      </c>
    </row>
    <row r="4996" spans="1:3" x14ac:dyDescent="0.15">
      <c r="A4996" s="48">
        <v>41847</v>
      </c>
      <c r="B4996" s="57" t="s">
        <v>247</v>
      </c>
      <c r="C4996" s="58">
        <v>100</v>
      </c>
    </row>
    <row r="4997" spans="1:3" x14ac:dyDescent="0.15">
      <c r="A4997" s="48">
        <v>41847</v>
      </c>
      <c r="B4997" s="57" t="s">
        <v>248</v>
      </c>
      <c r="C4997" s="58">
        <v>100</v>
      </c>
    </row>
    <row r="4998" spans="1:3" x14ac:dyDescent="0.15">
      <c r="A4998" s="48">
        <v>41848</v>
      </c>
      <c r="B4998" s="57" t="s">
        <v>225</v>
      </c>
      <c r="C4998" s="58">
        <v>100</v>
      </c>
    </row>
    <row r="4999" spans="1:3" x14ac:dyDescent="0.15">
      <c r="A4999" s="48">
        <v>41848</v>
      </c>
      <c r="B4999" s="57" t="s">
        <v>226</v>
      </c>
      <c r="C4999" s="58">
        <v>100</v>
      </c>
    </row>
    <row r="5000" spans="1:3" x14ac:dyDescent="0.15">
      <c r="A5000" s="48">
        <v>41848</v>
      </c>
      <c r="B5000" s="57" t="s">
        <v>227</v>
      </c>
      <c r="C5000" s="58">
        <v>100</v>
      </c>
    </row>
    <row r="5001" spans="1:3" x14ac:dyDescent="0.15">
      <c r="A5001" s="48">
        <v>41848</v>
      </c>
      <c r="B5001" s="57" t="s">
        <v>228</v>
      </c>
      <c r="C5001" s="58">
        <v>100</v>
      </c>
    </row>
    <row r="5002" spans="1:3" x14ac:dyDescent="0.15">
      <c r="A5002" s="48">
        <v>41848</v>
      </c>
      <c r="B5002" s="57" t="s">
        <v>229</v>
      </c>
      <c r="C5002" s="58">
        <v>100</v>
      </c>
    </row>
    <row r="5003" spans="1:3" x14ac:dyDescent="0.15">
      <c r="A5003" s="48">
        <v>41848</v>
      </c>
      <c r="B5003" s="57" t="s">
        <v>230</v>
      </c>
      <c r="C5003" s="58">
        <v>100</v>
      </c>
    </row>
    <row r="5004" spans="1:3" x14ac:dyDescent="0.15">
      <c r="A5004" s="48">
        <v>41848</v>
      </c>
      <c r="B5004" s="57" t="s">
        <v>231</v>
      </c>
      <c r="C5004" s="58">
        <v>100</v>
      </c>
    </row>
    <row r="5005" spans="1:3" x14ac:dyDescent="0.15">
      <c r="A5005" s="48">
        <v>41848</v>
      </c>
      <c r="B5005" s="57" t="s">
        <v>232</v>
      </c>
      <c r="C5005" s="58">
        <v>100</v>
      </c>
    </row>
    <row r="5006" spans="1:3" x14ac:dyDescent="0.15">
      <c r="A5006" s="48">
        <v>41848</v>
      </c>
      <c r="B5006" s="57" t="s">
        <v>233</v>
      </c>
      <c r="C5006" s="58">
        <v>100</v>
      </c>
    </row>
    <row r="5007" spans="1:3" x14ac:dyDescent="0.15">
      <c r="A5007" s="48">
        <v>41848</v>
      </c>
      <c r="B5007" s="57" t="s">
        <v>234</v>
      </c>
      <c r="C5007" s="58">
        <v>100</v>
      </c>
    </row>
    <row r="5008" spans="1:3" x14ac:dyDescent="0.15">
      <c r="A5008" s="48">
        <v>41848</v>
      </c>
      <c r="B5008" s="57" t="s">
        <v>235</v>
      </c>
      <c r="C5008" s="58">
        <v>100</v>
      </c>
    </row>
    <row r="5009" spans="1:3" x14ac:dyDescent="0.15">
      <c r="A5009" s="48">
        <v>41848</v>
      </c>
      <c r="B5009" s="57" t="s">
        <v>236</v>
      </c>
      <c r="C5009" s="58">
        <v>100</v>
      </c>
    </row>
    <row r="5010" spans="1:3" x14ac:dyDescent="0.15">
      <c r="A5010" s="48">
        <v>41848</v>
      </c>
      <c r="B5010" s="57" t="s">
        <v>237</v>
      </c>
      <c r="C5010" s="58">
        <v>100</v>
      </c>
    </row>
    <row r="5011" spans="1:3" x14ac:dyDescent="0.15">
      <c r="A5011" s="48">
        <v>41848</v>
      </c>
      <c r="B5011" s="57" t="s">
        <v>238</v>
      </c>
      <c r="C5011" s="58">
        <v>100</v>
      </c>
    </row>
    <row r="5012" spans="1:3" x14ac:dyDescent="0.15">
      <c r="A5012" s="48">
        <v>41848</v>
      </c>
      <c r="B5012" s="57" t="s">
        <v>239</v>
      </c>
      <c r="C5012" s="58">
        <v>100</v>
      </c>
    </row>
    <row r="5013" spans="1:3" x14ac:dyDescent="0.15">
      <c r="A5013" s="48">
        <v>41848</v>
      </c>
      <c r="B5013" s="57" t="s">
        <v>240</v>
      </c>
      <c r="C5013" s="58">
        <v>100</v>
      </c>
    </row>
    <row r="5014" spans="1:3" x14ac:dyDescent="0.15">
      <c r="A5014" s="48">
        <v>41848</v>
      </c>
      <c r="B5014" s="57" t="s">
        <v>241</v>
      </c>
      <c r="C5014" s="58">
        <v>100</v>
      </c>
    </row>
    <row r="5015" spans="1:3" x14ac:dyDescent="0.15">
      <c r="A5015" s="48">
        <v>41848</v>
      </c>
      <c r="B5015" s="57" t="s">
        <v>242</v>
      </c>
      <c r="C5015" s="58">
        <v>100</v>
      </c>
    </row>
    <row r="5016" spans="1:3" x14ac:dyDescent="0.15">
      <c r="A5016" s="48">
        <v>41848</v>
      </c>
      <c r="B5016" s="57" t="s">
        <v>243</v>
      </c>
      <c r="C5016" s="58">
        <v>100</v>
      </c>
    </row>
    <row r="5017" spans="1:3" x14ac:dyDescent="0.15">
      <c r="A5017" s="48">
        <v>41848</v>
      </c>
      <c r="B5017" s="57" t="s">
        <v>244</v>
      </c>
      <c r="C5017" s="58">
        <v>100</v>
      </c>
    </row>
    <row r="5018" spans="1:3" x14ac:dyDescent="0.15">
      <c r="A5018" s="48">
        <v>41848</v>
      </c>
      <c r="B5018" s="57" t="s">
        <v>245</v>
      </c>
      <c r="C5018" s="58">
        <v>100</v>
      </c>
    </row>
    <row r="5019" spans="1:3" x14ac:dyDescent="0.15">
      <c r="A5019" s="48">
        <v>41848</v>
      </c>
      <c r="B5019" s="57" t="s">
        <v>246</v>
      </c>
      <c r="C5019" s="58">
        <v>100</v>
      </c>
    </row>
    <row r="5020" spans="1:3" x14ac:dyDescent="0.15">
      <c r="A5020" s="48">
        <v>41848</v>
      </c>
      <c r="B5020" s="57" t="s">
        <v>247</v>
      </c>
      <c r="C5020" s="58">
        <v>100</v>
      </c>
    </row>
    <row r="5021" spans="1:3" x14ac:dyDescent="0.15">
      <c r="A5021" s="48">
        <v>41848</v>
      </c>
      <c r="B5021" s="57" t="s">
        <v>248</v>
      </c>
      <c r="C5021" s="58">
        <v>100</v>
      </c>
    </row>
    <row r="5022" spans="1:3" x14ac:dyDescent="0.15">
      <c r="A5022" s="48">
        <v>41849</v>
      </c>
      <c r="B5022" s="57" t="s">
        <v>225</v>
      </c>
      <c r="C5022" s="58">
        <v>100</v>
      </c>
    </row>
    <row r="5023" spans="1:3" x14ac:dyDescent="0.15">
      <c r="A5023" s="48">
        <v>41849</v>
      </c>
      <c r="B5023" s="57" t="s">
        <v>226</v>
      </c>
      <c r="C5023" s="58">
        <v>100</v>
      </c>
    </row>
    <row r="5024" spans="1:3" x14ac:dyDescent="0.15">
      <c r="A5024" s="48">
        <v>41849</v>
      </c>
      <c r="B5024" s="57" t="s">
        <v>227</v>
      </c>
      <c r="C5024" s="58">
        <v>100</v>
      </c>
    </row>
    <row r="5025" spans="1:3" x14ac:dyDescent="0.15">
      <c r="A5025" s="48">
        <v>41849</v>
      </c>
      <c r="B5025" s="57" t="s">
        <v>228</v>
      </c>
      <c r="C5025" s="58">
        <v>100</v>
      </c>
    </row>
    <row r="5026" spans="1:3" x14ac:dyDescent="0.15">
      <c r="A5026" s="48">
        <v>41849</v>
      </c>
      <c r="B5026" s="57" t="s">
        <v>229</v>
      </c>
      <c r="C5026" s="58">
        <v>100</v>
      </c>
    </row>
    <row r="5027" spans="1:3" x14ac:dyDescent="0.15">
      <c r="A5027" s="48">
        <v>41849</v>
      </c>
      <c r="B5027" s="57" t="s">
        <v>230</v>
      </c>
      <c r="C5027" s="58">
        <v>100</v>
      </c>
    </row>
    <row r="5028" spans="1:3" x14ac:dyDescent="0.15">
      <c r="A5028" s="48">
        <v>41849</v>
      </c>
      <c r="B5028" s="57" t="s">
        <v>231</v>
      </c>
      <c r="C5028" s="58">
        <v>100</v>
      </c>
    </row>
    <row r="5029" spans="1:3" x14ac:dyDescent="0.15">
      <c r="A5029" s="48">
        <v>41849</v>
      </c>
      <c r="B5029" s="57" t="s">
        <v>232</v>
      </c>
      <c r="C5029" s="58">
        <v>100</v>
      </c>
    </row>
    <row r="5030" spans="1:3" x14ac:dyDescent="0.15">
      <c r="A5030" s="48">
        <v>41849</v>
      </c>
      <c r="B5030" s="57" t="s">
        <v>233</v>
      </c>
      <c r="C5030" s="58">
        <v>100</v>
      </c>
    </row>
    <row r="5031" spans="1:3" x14ac:dyDescent="0.15">
      <c r="A5031" s="48">
        <v>41849</v>
      </c>
      <c r="B5031" s="57" t="s">
        <v>234</v>
      </c>
      <c r="C5031" s="58">
        <v>100</v>
      </c>
    </row>
    <row r="5032" spans="1:3" x14ac:dyDescent="0.15">
      <c r="A5032" s="48">
        <v>41849</v>
      </c>
      <c r="B5032" s="57" t="s">
        <v>235</v>
      </c>
      <c r="C5032" s="58">
        <v>100</v>
      </c>
    </row>
    <row r="5033" spans="1:3" x14ac:dyDescent="0.15">
      <c r="A5033" s="48">
        <v>41849</v>
      </c>
      <c r="B5033" s="57" t="s">
        <v>236</v>
      </c>
      <c r="C5033" s="58">
        <v>100</v>
      </c>
    </row>
    <row r="5034" spans="1:3" x14ac:dyDescent="0.15">
      <c r="A5034" s="48">
        <v>41849</v>
      </c>
      <c r="B5034" s="57" t="s">
        <v>237</v>
      </c>
      <c r="C5034" s="58">
        <v>100</v>
      </c>
    </row>
    <row r="5035" spans="1:3" x14ac:dyDescent="0.15">
      <c r="A5035" s="48">
        <v>41849</v>
      </c>
      <c r="B5035" s="57" t="s">
        <v>238</v>
      </c>
      <c r="C5035" s="58">
        <v>100</v>
      </c>
    </row>
    <row r="5036" spans="1:3" x14ac:dyDescent="0.15">
      <c r="A5036" s="48">
        <v>41849</v>
      </c>
      <c r="B5036" s="57" t="s">
        <v>239</v>
      </c>
      <c r="C5036" s="58">
        <v>100</v>
      </c>
    </row>
    <row r="5037" spans="1:3" x14ac:dyDescent="0.15">
      <c r="A5037" s="48">
        <v>41849</v>
      </c>
      <c r="B5037" s="57" t="s">
        <v>240</v>
      </c>
      <c r="C5037" s="58">
        <v>100</v>
      </c>
    </row>
    <row r="5038" spans="1:3" x14ac:dyDescent="0.15">
      <c r="A5038" s="48">
        <v>41849</v>
      </c>
      <c r="B5038" s="57" t="s">
        <v>241</v>
      </c>
      <c r="C5038" s="58">
        <v>100</v>
      </c>
    </row>
    <row r="5039" spans="1:3" x14ac:dyDescent="0.15">
      <c r="A5039" s="48">
        <v>41849</v>
      </c>
      <c r="B5039" s="57" t="s">
        <v>242</v>
      </c>
      <c r="C5039" s="58">
        <v>100</v>
      </c>
    </row>
    <row r="5040" spans="1:3" x14ac:dyDescent="0.15">
      <c r="A5040" s="48">
        <v>41849</v>
      </c>
      <c r="B5040" s="57" t="s">
        <v>243</v>
      </c>
      <c r="C5040" s="58">
        <v>100</v>
      </c>
    </row>
    <row r="5041" spans="1:3" x14ac:dyDescent="0.15">
      <c r="A5041" s="48">
        <v>41849</v>
      </c>
      <c r="B5041" s="57" t="s">
        <v>244</v>
      </c>
      <c r="C5041" s="58">
        <v>100</v>
      </c>
    </row>
    <row r="5042" spans="1:3" x14ac:dyDescent="0.15">
      <c r="A5042" s="48">
        <v>41849</v>
      </c>
      <c r="B5042" s="57" t="s">
        <v>245</v>
      </c>
      <c r="C5042" s="58">
        <v>100</v>
      </c>
    </row>
    <row r="5043" spans="1:3" x14ac:dyDescent="0.15">
      <c r="A5043" s="48">
        <v>41849</v>
      </c>
      <c r="B5043" s="57" t="s">
        <v>246</v>
      </c>
      <c r="C5043" s="58">
        <v>100</v>
      </c>
    </row>
    <row r="5044" spans="1:3" x14ac:dyDescent="0.15">
      <c r="A5044" s="48">
        <v>41849</v>
      </c>
      <c r="B5044" s="57" t="s">
        <v>247</v>
      </c>
      <c r="C5044" s="58">
        <v>100</v>
      </c>
    </row>
    <row r="5045" spans="1:3" x14ac:dyDescent="0.15">
      <c r="A5045" s="48">
        <v>41849</v>
      </c>
      <c r="B5045" s="57" t="s">
        <v>248</v>
      </c>
      <c r="C5045" s="58">
        <v>100</v>
      </c>
    </row>
    <row r="5046" spans="1:3" x14ac:dyDescent="0.15">
      <c r="A5046" s="48">
        <v>41850</v>
      </c>
      <c r="B5046" s="57" t="s">
        <v>225</v>
      </c>
      <c r="C5046" s="58">
        <v>100</v>
      </c>
    </row>
    <row r="5047" spans="1:3" x14ac:dyDescent="0.15">
      <c r="A5047" s="48">
        <v>41850</v>
      </c>
      <c r="B5047" s="57" t="s">
        <v>226</v>
      </c>
      <c r="C5047" s="58">
        <v>100</v>
      </c>
    </row>
    <row r="5048" spans="1:3" x14ac:dyDescent="0.15">
      <c r="A5048" s="48">
        <v>41850</v>
      </c>
      <c r="B5048" s="57" t="s">
        <v>227</v>
      </c>
      <c r="C5048" s="58">
        <v>100</v>
      </c>
    </row>
    <row r="5049" spans="1:3" x14ac:dyDescent="0.15">
      <c r="A5049" s="48">
        <v>41850</v>
      </c>
      <c r="B5049" s="57" t="s">
        <v>228</v>
      </c>
      <c r="C5049" s="58">
        <v>100</v>
      </c>
    </row>
    <row r="5050" spans="1:3" x14ac:dyDescent="0.15">
      <c r="A5050" s="48">
        <v>41850</v>
      </c>
      <c r="B5050" s="57" t="s">
        <v>229</v>
      </c>
      <c r="C5050" s="58">
        <v>100</v>
      </c>
    </row>
    <row r="5051" spans="1:3" x14ac:dyDescent="0.15">
      <c r="A5051" s="48">
        <v>41850</v>
      </c>
      <c r="B5051" s="57" t="s">
        <v>230</v>
      </c>
      <c r="C5051" s="58">
        <v>100</v>
      </c>
    </row>
    <row r="5052" spans="1:3" x14ac:dyDescent="0.15">
      <c r="A5052" s="48">
        <v>41850</v>
      </c>
      <c r="B5052" s="57" t="s">
        <v>231</v>
      </c>
      <c r="C5052" s="58">
        <v>100</v>
      </c>
    </row>
    <row r="5053" spans="1:3" x14ac:dyDescent="0.15">
      <c r="A5053" s="48">
        <v>41850</v>
      </c>
      <c r="B5053" s="57" t="s">
        <v>232</v>
      </c>
      <c r="C5053" s="58">
        <v>100</v>
      </c>
    </row>
    <row r="5054" spans="1:3" x14ac:dyDescent="0.15">
      <c r="A5054" s="48">
        <v>41850</v>
      </c>
      <c r="B5054" s="57" t="s">
        <v>233</v>
      </c>
      <c r="C5054" s="58">
        <v>100</v>
      </c>
    </row>
    <row r="5055" spans="1:3" x14ac:dyDescent="0.15">
      <c r="A5055" s="48">
        <v>41850</v>
      </c>
      <c r="B5055" s="57" t="s">
        <v>234</v>
      </c>
      <c r="C5055" s="58">
        <v>100</v>
      </c>
    </row>
    <row r="5056" spans="1:3" x14ac:dyDescent="0.15">
      <c r="A5056" s="48">
        <v>41850</v>
      </c>
      <c r="B5056" s="57" t="s">
        <v>235</v>
      </c>
      <c r="C5056" s="58">
        <v>100</v>
      </c>
    </row>
    <row r="5057" spans="1:3" x14ac:dyDescent="0.15">
      <c r="A5057" s="48">
        <v>41850</v>
      </c>
      <c r="B5057" s="57" t="s">
        <v>236</v>
      </c>
      <c r="C5057" s="58">
        <v>100</v>
      </c>
    </row>
    <row r="5058" spans="1:3" x14ac:dyDescent="0.15">
      <c r="A5058" s="48">
        <v>41850</v>
      </c>
      <c r="B5058" s="57" t="s">
        <v>237</v>
      </c>
      <c r="C5058" s="58">
        <v>100</v>
      </c>
    </row>
    <row r="5059" spans="1:3" x14ac:dyDescent="0.15">
      <c r="A5059" s="48">
        <v>41850</v>
      </c>
      <c r="B5059" s="57" t="s">
        <v>238</v>
      </c>
      <c r="C5059" s="58">
        <v>100</v>
      </c>
    </row>
    <row r="5060" spans="1:3" x14ac:dyDescent="0.15">
      <c r="A5060" s="48">
        <v>41850</v>
      </c>
      <c r="B5060" s="57" t="s">
        <v>239</v>
      </c>
      <c r="C5060" s="58">
        <v>100</v>
      </c>
    </row>
    <row r="5061" spans="1:3" x14ac:dyDescent="0.15">
      <c r="A5061" s="48">
        <v>41850</v>
      </c>
      <c r="B5061" s="57" t="s">
        <v>240</v>
      </c>
      <c r="C5061" s="58">
        <v>100</v>
      </c>
    </row>
    <row r="5062" spans="1:3" x14ac:dyDescent="0.15">
      <c r="A5062" s="48">
        <v>41850</v>
      </c>
      <c r="B5062" s="57" t="s">
        <v>241</v>
      </c>
      <c r="C5062" s="58">
        <v>100</v>
      </c>
    </row>
    <row r="5063" spans="1:3" x14ac:dyDescent="0.15">
      <c r="A5063" s="48">
        <v>41850</v>
      </c>
      <c r="B5063" s="57" t="s">
        <v>242</v>
      </c>
      <c r="C5063" s="58">
        <v>100</v>
      </c>
    </row>
    <row r="5064" spans="1:3" x14ac:dyDescent="0.15">
      <c r="A5064" s="48">
        <v>41850</v>
      </c>
      <c r="B5064" s="57" t="s">
        <v>243</v>
      </c>
      <c r="C5064" s="58">
        <v>100</v>
      </c>
    </row>
    <row r="5065" spans="1:3" x14ac:dyDescent="0.15">
      <c r="A5065" s="48">
        <v>41850</v>
      </c>
      <c r="B5065" s="57" t="s">
        <v>244</v>
      </c>
      <c r="C5065" s="58">
        <v>100</v>
      </c>
    </row>
    <row r="5066" spans="1:3" x14ac:dyDescent="0.15">
      <c r="A5066" s="48">
        <v>41850</v>
      </c>
      <c r="B5066" s="57" t="s">
        <v>245</v>
      </c>
      <c r="C5066" s="58">
        <v>100</v>
      </c>
    </row>
    <row r="5067" spans="1:3" x14ac:dyDescent="0.15">
      <c r="A5067" s="48">
        <v>41850</v>
      </c>
      <c r="B5067" s="57" t="s">
        <v>246</v>
      </c>
      <c r="C5067" s="58">
        <v>100</v>
      </c>
    </row>
    <row r="5068" spans="1:3" x14ac:dyDescent="0.15">
      <c r="A5068" s="48">
        <v>41850</v>
      </c>
      <c r="B5068" s="57" t="s">
        <v>247</v>
      </c>
      <c r="C5068" s="58">
        <v>100</v>
      </c>
    </row>
    <row r="5069" spans="1:3" x14ac:dyDescent="0.15">
      <c r="A5069" s="48">
        <v>41850</v>
      </c>
      <c r="B5069" s="57" t="s">
        <v>248</v>
      </c>
      <c r="C5069" s="58">
        <v>100</v>
      </c>
    </row>
    <row r="5070" spans="1:3" x14ac:dyDescent="0.15">
      <c r="A5070" s="48">
        <v>41851</v>
      </c>
      <c r="B5070" s="57" t="s">
        <v>225</v>
      </c>
      <c r="C5070" s="58">
        <v>100</v>
      </c>
    </row>
    <row r="5071" spans="1:3" x14ac:dyDescent="0.15">
      <c r="A5071" s="48">
        <v>41851</v>
      </c>
      <c r="B5071" s="57" t="s">
        <v>226</v>
      </c>
      <c r="C5071" s="58">
        <v>100</v>
      </c>
    </row>
    <row r="5072" spans="1:3" x14ac:dyDescent="0.15">
      <c r="A5072" s="48">
        <v>41851</v>
      </c>
      <c r="B5072" s="57" t="s">
        <v>227</v>
      </c>
      <c r="C5072" s="58">
        <v>100</v>
      </c>
    </row>
    <row r="5073" spans="1:3" x14ac:dyDescent="0.15">
      <c r="A5073" s="48">
        <v>41851</v>
      </c>
      <c r="B5073" s="57" t="s">
        <v>228</v>
      </c>
      <c r="C5073" s="58">
        <v>100</v>
      </c>
    </row>
    <row r="5074" spans="1:3" x14ac:dyDescent="0.15">
      <c r="A5074" s="48">
        <v>41851</v>
      </c>
      <c r="B5074" s="57" t="s">
        <v>229</v>
      </c>
      <c r="C5074" s="58">
        <v>100</v>
      </c>
    </row>
    <row r="5075" spans="1:3" x14ac:dyDescent="0.15">
      <c r="A5075" s="48">
        <v>41851</v>
      </c>
      <c r="B5075" s="57" t="s">
        <v>230</v>
      </c>
      <c r="C5075" s="58">
        <v>100</v>
      </c>
    </row>
    <row r="5076" spans="1:3" x14ac:dyDescent="0.15">
      <c r="A5076" s="48">
        <v>41851</v>
      </c>
      <c r="B5076" s="57" t="s">
        <v>231</v>
      </c>
      <c r="C5076" s="58">
        <v>100</v>
      </c>
    </row>
    <row r="5077" spans="1:3" x14ac:dyDescent="0.15">
      <c r="A5077" s="48">
        <v>41851</v>
      </c>
      <c r="B5077" s="57" t="s">
        <v>232</v>
      </c>
      <c r="C5077" s="58">
        <v>100</v>
      </c>
    </row>
    <row r="5078" spans="1:3" x14ac:dyDescent="0.15">
      <c r="A5078" s="48">
        <v>41851</v>
      </c>
      <c r="B5078" s="57" t="s">
        <v>233</v>
      </c>
      <c r="C5078" s="58">
        <v>100</v>
      </c>
    </row>
    <row r="5079" spans="1:3" x14ac:dyDescent="0.15">
      <c r="A5079" s="48">
        <v>41851</v>
      </c>
      <c r="B5079" s="57" t="s">
        <v>234</v>
      </c>
      <c r="C5079" s="58">
        <v>100</v>
      </c>
    </row>
    <row r="5080" spans="1:3" x14ac:dyDescent="0.15">
      <c r="A5080" s="48">
        <v>41851</v>
      </c>
      <c r="B5080" s="57" t="s">
        <v>235</v>
      </c>
      <c r="C5080" s="58">
        <v>100</v>
      </c>
    </row>
    <row r="5081" spans="1:3" x14ac:dyDescent="0.15">
      <c r="A5081" s="48">
        <v>41851</v>
      </c>
      <c r="B5081" s="57" t="s">
        <v>236</v>
      </c>
      <c r="C5081" s="58">
        <v>100</v>
      </c>
    </row>
    <row r="5082" spans="1:3" x14ac:dyDescent="0.15">
      <c r="A5082" s="48">
        <v>41851</v>
      </c>
      <c r="B5082" s="57" t="s">
        <v>237</v>
      </c>
      <c r="C5082" s="58">
        <v>100</v>
      </c>
    </row>
    <row r="5083" spans="1:3" x14ac:dyDescent="0.15">
      <c r="A5083" s="48">
        <v>41851</v>
      </c>
      <c r="B5083" s="57" t="s">
        <v>238</v>
      </c>
      <c r="C5083" s="58">
        <v>100</v>
      </c>
    </row>
    <row r="5084" spans="1:3" x14ac:dyDescent="0.15">
      <c r="A5084" s="48">
        <v>41851</v>
      </c>
      <c r="B5084" s="57" t="s">
        <v>239</v>
      </c>
      <c r="C5084" s="58">
        <v>100</v>
      </c>
    </row>
    <row r="5085" spans="1:3" x14ac:dyDescent="0.15">
      <c r="A5085" s="48">
        <v>41851</v>
      </c>
      <c r="B5085" s="57" t="s">
        <v>240</v>
      </c>
      <c r="C5085" s="58">
        <v>100</v>
      </c>
    </row>
    <row r="5086" spans="1:3" x14ac:dyDescent="0.15">
      <c r="A5086" s="48">
        <v>41851</v>
      </c>
      <c r="B5086" s="57" t="s">
        <v>241</v>
      </c>
      <c r="C5086" s="58">
        <v>100</v>
      </c>
    </row>
    <row r="5087" spans="1:3" x14ac:dyDescent="0.15">
      <c r="A5087" s="48">
        <v>41851</v>
      </c>
      <c r="B5087" s="57" t="s">
        <v>242</v>
      </c>
      <c r="C5087" s="58">
        <v>100</v>
      </c>
    </row>
    <row r="5088" spans="1:3" x14ac:dyDescent="0.15">
      <c r="A5088" s="48">
        <v>41851</v>
      </c>
      <c r="B5088" s="57" t="s">
        <v>243</v>
      </c>
      <c r="C5088" s="58">
        <v>100</v>
      </c>
    </row>
    <row r="5089" spans="1:3" x14ac:dyDescent="0.15">
      <c r="A5089" s="48">
        <v>41851</v>
      </c>
      <c r="B5089" s="57" t="s">
        <v>244</v>
      </c>
      <c r="C5089" s="58">
        <v>100</v>
      </c>
    </row>
    <row r="5090" spans="1:3" x14ac:dyDescent="0.15">
      <c r="A5090" s="48">
        <v>41851</v>
      </c>
      <c r="B5090" s="57" t="s">
        <v>245</v>
      </c>
      <c r="C5090" s="58">
        <v>100</v>
      </c>
    </row>
    <row r="5091" spans="1:3" x14ac:dyDescent="0.15">
      <c r="A5091" s="48">
        <v>41851</v>
      </c>
      <c r="B5091" s="57" t="s">
        <v>246</v>
      </c>
      <c r="C5091" s="58">
        <v>100</v>
      </c>
    </row>
    <row r="5092" spans="1:3" x14ac:dyDescent="0.15">
      <c r="A5092" s="48">
        <v>41851</v>
      </c>
      <c r="B5092" s="57" t="s">
        <v>247</v>
      </c>
      <c r="C5092" s="58">
        <v>100</v>
      </c>
    </row>
    <row r="5093" spans="1:3" x14ac:dyDescent="0.15">
      <c r="A5093" s="48">
        <v>41851</v>
      </c>
      <c r="B5093" s="57" t="s">
        <v>248</v>
      </c>
      <c r="C5093" s="58">
        <v>100</v>
      </c>
    </row>
    <row r="5094" spans="1:3" x14ac:dyDescent="0.15">
      <c r="A5094" s="48">
        <v>41852</v>
      </c>
      <c r="B5094" s="57" t="s">
        <v>225</v>
      </c>
      <c r="C5094" s="58">
        <v>100</v>
      </c>
    </row>
    <row r="5095" spans="1:3" x14ac:dyDescent="0.15">
      <c r="A5095" s="48">
        <v>41852</v>
      </c>
      <c r="B5095" s="57" t="s">
        <v>226</v>
      </c>
      <c r="C5095" s="58">
        <v>100</v>
      </c>
    </row>
    <row r="5096" spans="1:3" x14ac:dyDescent="0.15">
      <c r="A5096" s="48">
        <v>41852</v>
      </c>
      <c r="B5096" s="57" t="s">
        <v>227</v>
      </c>
      <c r="C5096" s="58">
        <v>100</v>
      </c>
    </row>
    <row r="5097" spans="1:3" x14ac:dyDescent="0.15">
      <c r="A5097" s="48">
        <v>41852</v>
      </c>
      <c r="B5097" s="57" t="s">
        <v>228</v>
      </c>
      <c r="C5097" s="58">
        <v>100</v>
      </c>
    </row>
    <row r="5098" spans="1:3" x14ac:dyDescent="0.15">
      <c r="A5098" s="48">
        <v>41852</v>
      </c>
      <c r="B5098" s="57" t="s">
        <v>229</v>
      </c>
      <c r="C5098" s="58">
        <v>100</v>
      </c>
    </row>
    <row r="5099" spans="1:3" x14ac:dyDescent="0.15">
      <c r="A5099" s="48">
        <v>41852</v>
      </c>
      <c r="B5099" s="57" t="s">
        <v>230</v>
      </c>
      <c r="C5099" s="58">
        <v>100</v>
      </c>
    </row>
    <row r="5100" spans="1:3" x14ac:dyDescent="0.15">
      <c r="A5100" s="48">
        <v>41852</v>
      </c>
      <c r="B5100" s="57" t="s">
        <v>231</v>
      </c>
      <c r="C5100" s="58">
        <v>100</v>
      </c>
    </row>
    <row r="5101" spans="1:3" x14ac:dyDescent="0.15">
      <c r="A5101" s="48">
        <v>41852</v>
      </c>
      <c r="B5101" s="57" t="s">
        <v>232</v>
      </c>
      <c r="C5101" s="58">
        <v>100</v>
      </c>
    </row>
    <row r="5102" spans="1:3" x14ac:dyDescent="0.15">
      <c r="A5102" s="48">
        <v>41852</v>
      </c>
      <c r="B5102" s="57" t="s">
        <v>233</v>
      </c>
      <c r="C5102" s="58">
        <v>100</v>
      </c>
    </row>
    <row r="5103" spans="1:3" x14ac:dyDescent="0.15">
      <c r="A5103" s="48">
        <v>41852</v>
      </c>
      <c r="B5103" s="57" t="s">
        <v>234</v>
      </c>
      <c r="C5103" s="58">
        <v>100</v>
      </c>
    </row>
    <row r="5104" spans="1:3" x14ac:dyDescent="0.15">
      <c r="A5104" s="48">
        <v>41852</v>
      </c>
      <c r="B5104" s="57" t="s">
        <v>235</v>
      </c>
      <c r="C5104" s="58">
        <v>100</v>
      </c>
    </row>
    <row r="5105" spans="1:3" x14ac:dyDescent="0.15">
      <c r="A5105" s="48">
        <v>41852</v>
      </c>
      <c r="B5105" s="57" t="s">
        <v>236</v>
      </c>
      <c r="C5105" s="58">
        <v>100</v>
      </c>
    </row>
    <row r="5106" spans="1:3" x14ac:dyDescent="0.15">
      <c r="A5106" s="48">
        <v>41852</v>
      </c>
      <c r="B5106" s="57" t="s">
        <v>237</v>
      </c>
      <c r="C5106" s="58">
        <v>100</v>
      </c>
    </row>
    <row r="5107" spans="1:3" x14ac:dyDescent="0.15">
      <c r="A5107" s="48">
        <v>41852</v>
      </c>
      <c r="B5107" s="57" t="s">
        <v>238</v>
      </c>
      <c r="C5107" s="58">
        <v>100</v>
      </c>
    </row>
    <row r="5108" spans="1:3" x14ac:dyDescent="0.15">
      <c r="A5108" s="48">
        <v>41852</v>
      </c>
      <c r="B5108" s="57" t="s">
        <v>239</v>
      </c>
      <c r="C5108" s="58">
        <v>100</v>
      </c>
    </row>
    <row r="5109" spans="1:3" x14ac:dyDescent="0.15">
      <c r="A5109" s="48">
        <v>41852</v>
      </c>
      <c r="B5109" s="57" t="s">
        <v>240</v>
      </c>
      <c r="C5109" s="58">
        <v>100</v>
      </c>
    </row>
    <row r="5110" spans="1:3" x14ac:dyDescent="0.15">
      <c r="A5110" s="48">
        <v>41852</v>
      </c>
      <c r="B5110" s="57" t="s">
        <v>241</v>
      </c>
      <c r="C5110" s="58">
        <v>100</v>
      </c>
    </row>
    <row r="5111" spans="1:3" x14ac:dyDescent="0.15">
      <c r="A5111" s="48">
        <v>41852</v>
      </c>
      <c r="B5111" s="57" t="s">
        <v>242</v>
      </c>
      <c r="C5111" s="58">
        <v>100</v>
      </c>
    </row>
    <row r="5112" spans="1:3" x14ac:dyDescent="0.15">
      <c r="A5112" s="48">
        <v>41852</v>
      </c>
      <c r="B5112" s="57" t="s">
        <v>243</v>
      </c>
      <c r="C5112" s="58">
        <v>100</v>
      </c>
    </row>
    <row r="5113" spans="1:3" x14ac:dyDescent="0.15">
      <c r="A5113" s="48">
        <v>41852</v>
      </c>
      <c r="B5113" s="57" t="s">
        <v>244</v>
      </c>
      <c r="C5113" s="58">
        <v>100</v>
      </c>
    </row>
    <row r="5114" spans="1:3" x14ac:dyDescent="0.15">
      <c r="A5114" s="48">
        <v>41852</v>
      </c>
      <c r="B5114" s="57" t="s">
        <v>245</v>
      </c>
      <c r="C5114" s="58">
        <v>100</v>
      </c>
    </row>
    <row r="5115" spans="1:3" x14ac:dyDescent="0.15">
      <c r="A5115" s="48">
        <v>41852</v>
      </c>
      <c r="B5115" s="57" t="s">
        <v>246</v>
      </c>
      <c r="C5115" s="58">
        <v>100</v>
      </c>
    </row>
    <row r="5116" spans="1:3" x14ac:dyDescent="0.15">
      <c r="A5116" s="48">
        <v>41852</v>
      </c>
      <c r="B5116" s="57" t="s">
        <v>247</v>
      </c>
      <c r="C5116" s="58">
        <v>100</v>
      </c>
    </row>
    <row r="5117" spans="1:3" x14ac:dyDescent="0.15">
      <c r="A5117" s="48">
        <v>41852</v>
      </c>
      <c r="B5117" s="57" t="s">
        <v>248</v>
      </c>
      <c r="C5117" s="58">
        <v>100</v>
      </c>
    </row>
    <row r="5118" spans="1:3" x14ac:dyDescent="0.15">
      <c r="A5118" s="48">
        <v>41853</v>
      </c>
      <c r="B5118" s="57" t="s">
        <v>225</v>
      </c>
      <c r="C5118" s="58">
        <v>100</v>
      </c>
    </row>
    <row r="5119" spans="1:3" x14ac:dyDescent="0.15">
      <c r="A5119" s="48">
        <v>41853</v>
      </c>
      <c r="B5119" s="57" t="s">
        <v>226</v>
      </c>
      <c r="C5119" s="58">
        <v>100</v>
      </c>
    </row>
    <row r="5120" spans="1:3" x14ac:dyDescent="0.15">
      <c r="A5120" s="48">
        <v>41853</v>
      </c>
      <c r="B5120" s="57" t="s">
        <v>227</v>
      </c>
      <c r="C5120" s="58">
        <v>100</v>
      </c>
    </row>
    <row r="5121" spans="1:3" x14ac:dyDescent="0.15">
      <c r="A5121" s="48">
        <v>41853</v>
      </c>
      <c r="B5121" s="57" t="s">
        <v>228</v>
      </c>
      <c r="C5121" s="58">
        <v>100</v>
      </c>
    </row>
    <row r="5122" spans="1:3" x14ac:dyDescent="0.15">
      <c r="A5122" s="48">
        <v>41853</v>
      </c>
      <c r="B5122" s="57" t="s">
        <v>229</v>
      </c>
      <c r="C5122" s="58">
        <v>100</v>
      </c>
    </row>
    <row r="5123" spans="1:3" x14ac:dyDescent="0.15">
      <c r="A5123" s="48">
        <v>41853</v>
      </c>
      <c r="B5123" s="57" t="s">
        <v>230</v>
      </c>
      <c r="C5123" s="58">
        <v>100</v>
      </c>
    </row>
    <row r="5124" spans="1:3" x14ac:dyDescent="0.15">
      <c r="A5124" s="48">
        <v>41853</v>
      </c>
      <c r="B5124" s="57" t="s">
        <v>231</v>
      </c>
      <c r="C5124" s="58">
        <v>100</v>
      </c>
    </row>
    <row r="5125" spans="1:3" x14ac:dyDescent="0.15">
      <c r="A5125" s="48">
        <v>41853</v>
      </c>
      <c r="B5125" s="57" t="s">
        <v>232</v>
      </c>
      <c r="C5125" s="58">
        <v>100</v>
      </c>
    </row>
    <row r="5126" spans="1:3" x14ac:dyDescent="0.15">
      <c r="A5126" s="48">
        <v>41853</v>
      </c>
      <c r="B5126" s="57" t="s">
        <v>233</v>
      </c>
      <c r="C5126" s="58">
        <v>100</v>
      </c>
    </row>
    <row r="5127" spans="1:3" x14ac:dyDescent="0.15">
      <c r="A5127" s="48">
        <v>41853</v>
      </c>
      <c r="B5127" s="57" t="s">
        <v>234</v>
      </c>
      <c r="C5127" s="58">
        <v>100</v>
      </c>
    </row>
    <row r="5128" spans="1:3" x14ac:dyDescent="0.15">
      <c r="A5128" s="48">
        <v>41853</v>
      </c>
      <c r="B5128" s="57" t="s">
        <v>235</v>
      </c>
      <c r="C5128" s="58">
        <v>100</v>
      </c>
    </row>
    <row r="5129" spans="1:3" x14ac:dyDescent="0.15">
      <c r="A5129" s="48">
        <v>41853</v>
      </c>
      <c r="B5129" s="57" t="s">
        <v>236</v>
      </c>
      <c r="C5129" s="58">
        <v>100</v>
      </c>
    </row>
    <row r="5130" spans="1:3" x14ac:dyDescent="0.15">
      <c r="A5130" s="48">
        <v>41853</v>
      </c>
      <c r="B5130" s="57" t="s">
        <v>237</v>
      </c>
      <c r="C5130" s="58">
        <v>100</v>
      </c>
    </row>
    <row r="5131" spans="1:3" x14ac:dyDescent="0.15">
      <c r="A5131" s="48">
        <v>41853</v>
      </c>
      <c r="B5131" s="57" t="s">
        <v>238</v>
      </c>
      <c r="C5131" s="58">
        <v>100</v>
      </c>
    </row>
    <row r="5132" spans="1:3" x14ac:dyDescent="0.15">
      <c r="A5132" s="48">
        <v>41853</v>
      </c>
      <c r="B5132" s="57" t="s">
        <v>239</v>
      </c>
      <c r="C5132" s="58">
        <v>100</v>
      </c>
    </row>
    <row r="5133" spans="1:3" x14ac:dyDescent="0.15">
      <c r="A5133" s="48">
        <v>41853</v>
      </c>
      <c r="B5133" s="57" t="s">
        <v>240</v>
      </c>
      <c r="C5133" s="58">
        <v>100</v>
      </c>
    </row>
    <row r="5134" spans="1:3" x14ac:dyDescent="0.15">
      <c r="A5134" s="48">
        <v>41853</v>
      </c>
      <c r="B5134" s="57" t="s">
        <v>241</v>
      </c>
      <c r="C5134" s="58">
        <v>100</v>
      </c>
    </row>
    <row r="5135" spans="1:3" x14ac:dyDescent="0.15">
      <c r="A5135" s="48">
        <v>41853</v>
      </c>
      <c r="B5135" s="57" t="s">
        <v>242</v>
      </c>
      <c r="C5135" s="58">
        <v>100</v>
      </c>
    </row>
    <row r="5136" spans="1:3" x14ac:dyDescent="0.15">
      <c r="A5136" s="48">
        <v>41853</v>
      </c>
      <c r="B5136" s="57" t="s">
        <v>243</v>
      </c>
      <c r="C5136" s="58">
        <v>100</v>
      </c>
    </row>
    <row r="5137" spans="1:3" x14ac:dyDescent="0.15">
      <c r="A5137" s="48">
        <v>41853</v>
      </c>
      <c r="B5137" s="57" t="s">
        <v>244</v>
      </c>
      <c r="C5137" s="58">
        <v>100</v>
      </c>
    </row>
    <row r="5138" spans="1:3" x14ac:dyDescent="0.15">
      <c r="A5138" s="48">
        <v>41853</v>
      </c>
      <c r="B5138" s="57" t="s">
        <v>245</v>
      </c>
      <c r="C5138" s="58">
        <v>100</v>
      </c>
    </row>
    <row r="5139" spans="1:3" x14ac:dyDescent="0.15">
      <c r="A5139" s="48">
        <v>41853</v>
      </c>
      <c r="B5139" s="57" t="s">
        <v>246</v>
      </c>
      <c r="C5139" s="58">
        <v>100</v>
      </c>
    </row>
    <row r="5140" spans="1:3" x14ac:dyDescent="0.15">
      <c r="A5140" s="48">
        <v>41853</v>
      </c>
      <c r="B5140" s="57" t="s">
        <v>247</v>
      </c>
      <c r="C5140" s="58">
        <v>100</v>
      </c>
    </row>
    <row r="5141" spans="1:3" x14ac:dyDescent="0.15">
      <c r="A5141" s="48">
        <v>41853</v>
      </c>
      <c r="B5141" s="57" t="s">
        <v>248</v>
      </c>
      <c r="C5141" s="58">
        <v>100</v>
      </c>
    </row>
    <row r="5142" spans="1:3" x14ac:dyDescent="0.15">
      <c r="A5142" s="48">
        <v>41854</v>
      </c>
      <c r="B5142" s="57" t="s">
        <v>225</v>
      </c>
      <c r="C5142" s="58">
        <v>100</v>
      </c>
    </row>
    <row r="5143" spans="1:3" x14ac:dyDescent="0.15">
      <c r="A5143" s="48">
        <v>41854</v>
      </c>
      <c r="B5143" s="57" t="s">
        <v>226</v>
      </c>
      <c r="C5143" s="58">
        <v>100</v>
      </c>
    </row>
    <row r="5144" spans="1:3" x14ac:dyDescent="0.15">
      <c r="A5144" s="48">
        <v>41854</v>
      </c>
      <c r="B5144" s="57" t="s">
        <v>227</v>
      </c>
      <c r="C5144" s="58">
        <v>100</v>
      </c>
    </row>
    <row r="5145" spans="1:3" x14ac:dyDescent="0.15">
      <c r="A5145" s="48">
        <v>41854</v>
      </c>
      <c r="B5145" s="57" t="s">
        <v>228</v>
      </c>
      <c r="C5145" s="58">
        <v>100</v>
      </c>
    </row>
    <row r="5146" spans="1:3" x14ac:dyDescent="0.15">
      <c r="A5146" s="48">
        <v>41854</v>
      </c>
      <c r="B5146" s="57" t="s">
        <v>229</v>
      </c>
      <c r="C5146" s="58">
        <v>100</v>
      </c>
    </row>
    <row r="5147" spans="1:3" x14ac:dyDescent="0.15">
      <c r="A5147" s="48">
        <v>41854</v>
      </c>
      <c r="B5147" s="57" t="s">
        <v>230</v>
      </c>
      <c r="C5147" s="58">
        <v>100</v>
      </c>
    </row>
    <row r="5148" spans="1:3" x14ac:dyDescent="0.15">
      <c r="A5148" s="48">
        <v>41854</v>
      </c>
      <c r="B5148" s="57" t="s">
        <v>231</v>
      </c>
      <c r="C5148" s="58">
        <v>100</v>
      </c>
    </row>
    <row r="5149" spans="1:3" x14ac:dyDescent="0.15">
      <c r="A5149" s="48">
        <v>41854</v>
      </c>
      <c r="B5149" s="57" t="s">
        <v>232</v>
      </c>
      <c r="C5149" s="58">
        <v>100</v>
      </c>
    </row>
    <row r="5150" spans="1:3" x14ac:dyDescent="0.15">
      <c r="A5150" s="48">
        <v>41854</v>
      </c>
      <c r="B5150" s="57" t="s">
        <v>233</v>
      </c>
      <c r="C5150" s="58">
        <v>100</v>
      </c>
    </row>
    <row r="5151" spans="1:3" x14ac:dyDescent="0.15">
      <c r="A5151" s="48">
        <v>41854</v>
      </c>
      <c r="B5151" s="57" t="s">
        <v>234</v>
      </c>
      <c r="C5151" s="58">
        <v>100</v>
      </c>
    </row>
    <row r="5152" spans="1:3" x14ac:dyDescent="0.15">
      <c r="A5152" s="48">
        <v>41854</v>
      </c>
      <c r="B5152" s="57" t="s">
        <v>235</v>
      </c>
      <c r="C5152" s="58">
        <v>100</v>
      </c>
    </row>
    <row r="5153" spans="1:3" x14ac:dyDescent="0.15">
      <c r="A5153" s="48">
        <v>41854</v>
      </c>
      <c r="B5153" s="57" t="s">
        <v>236</v>
      </c>
      <c r="C5153" s="58">
        <v>100</v>
      </c>
    </row>
    <row r="5154" spans="1:3" x14ac:dyDescent="0.15">
      <c r="A5154" s="48">
        <v>41854</v>
      </c>
      <c r="B5154" s="57" t="s">
        <v>237</v>
      </c>
      <c r="C5154" s="58">
        <v>100</v>
      </c>
    </row>
    <row r="5155" spans="1:3" x14ac:dyDescent="0.15">
      <c r="A5155" s="48">
        <v>41854</v>
      </c>
      <c r="B5155" s="57" t="s">
        <v>238</v>
      </c>
      <c r="C5155" s="58">
        <v>100</v>
      </c>
    </row>
    <row r="5156" spans="1:3" x14ac:dyDescent="0.15">
      <c r="A5156" s="48">
        <v>41854</v>
      </c>
      <c r="B5156" s="57" t="s">
        <v>239</v>
      </c>
      <c r="C5156" s="58">
        <v>100</v>
      </c>
    </row>
    <row r="5157" spans="1:3" x14ac:dyDescent="0.15">
      <c r="A5157" s="48">
        <v>41854</v>
      </c>
      <c r="B5157" s="57" t="s">
        <v>240</v>
      </c>
      <c r="C5157" s="58">
        <v>100</v>
      </c>
    </row>
    <row r="5158" spans="1:3" x14ac:dyDescent="0.15">
      <c r="A5158" s="48">
        <v>41854</v>
      </c>
      <c r="B5158" s="57" t="s">
        <v>241</v>
      </c>
      <c r="C5158" s="58">
        <v>100</v>
      </c>
    </row>
    <row r="5159" spans="1:3" x14ac:dyDescent="0.15">
      <c r="A5159" s="48">
        <v>41854</v>
      </c>
      <c r="B5159" s="57" t="s">
        <v>242</v>
      </c>
      <c r="C5159" s="58">
        <v>100</v>
      </c>
    </row>
    <row r="5160" spans="1:3" x14ac:dyDescent="0.15">
      <c r="A5160" s="48">
        <v>41854</v>
      </c>
      <c r="B5160" s="57" t="s">
        <v>243</v>
      </c>
      <c r="C5160" s="58">
        <v>100</v>
      </c>
    </row>
    <row r="5161" spans="1:3" x14ac:dyDescent="0.15">
      <c r="A5161" s="48">
        <v>41854</v>
      </c>
      <c r="B5161" s="57" t="s">
        <v>244</v>
      </c>
      <c r="C5161" s="58">
        <v>100</v>
      </c>
    </row>
    <row r="5162" spans="1:3" x14ac:dyDescent="0.15">
      <c r="A5162" s="48">
        <v>41854</v>
      </c>
      <c r="B5162" s="57" t="s">
        <v>245</v>
      </c>
      <c r="C5162" s="58">
        <v>100</v>
      </c>
    </row>
    <row r="5163" spans="1:3" x14ac:dyDescent="0.15">
      <c r="A5163" s="48">
        <v>41854</v>
      </c>
      <c r="B5163" s="57" t="s">
        <v>246</v>
      </c>
      <c r="C5163" s="58">
        <v>100</v>
      </c>
    </row>
    <row r="5164" spans="1:3" x14ac:dyDescent="0.15">
      <c r="A5164" s="48">
        <v>41854</v>
      </c>
      <c r="B5164" s="57" t="s">
        <v>247</v>
      </c>
      <c r="C5164" s="58">
        <v>100</v>
      </c>
    </row>
    <row r="5165" spans="1:3" x14ac:dyDescent="0.15">
      <c r="A5165" s="48">
        <v>41854</v>
      </c>
      <c r="B5165" s="57" t="s">
        <v>248</v>
      </c>
      <c r="C5165" s="58">
        <v>100</v>
      </c>
    </row>
    <row r="5166" spans="1:3" x14ac:dyDescent="0.15">
      <c r="A5166" s="48">
        <v>41855</v>
      </c>
      <c r="B5166" s="57" t="s">
        <v>225</v>
      </c>
      <c r="C5166" s="58">
        <v>100</v>
      </c>
    </row>
    <row r="5167" spans="1:3" x14ac:dyDescent="0.15">
      <c r="A5167" s="48">
        <v>41855</v>
      </c>
      <c r="B5167" s="57" t="s">
        <v>226</v>
      </c>
      <c r="C5167" s="58">
        <v>100</v>
      </c>
    </row>
    <row r="5168" spans="1:3" x14ac:dyDescent="0.15">
      <c r="A5168" s="48">
        <v>41855</v>
      </c>
      <c r="B5168" s="57" t="s">
        <v>227</v>
      </c>
      <c r="C5168" s="58">
        <v>100</v>
      </c>
    </row>
    <row r="5169" spans="1:3" x14ac:dyDescent="0.15">
      <c r="A5169" s="48">
        <v>41855</v>
      </c>
      <c r="B5169" s="57" t="s">
        <v>228</v>
      </c>
      <c r="C5169" s="58">
        <v>100</v>
      </c>
    </row>
    <row r="5170" spans="1:3" x14ac:dyDescent="0.15">
      <c r="A5170" s="48">
        <v>41855</v>
      </c>
      <c r="B5170" s="57" t="s">
        <v>229</v>
      </c>
      <c r="C5170" s="58">
        <v>100</v>
      </c>
    </row>
    <row r="5171" spans="1:3" x14ac:dyDescent="0.15">
      <c r="A5171" s="48">
        <v>41855</v>
      </c>
      <c r="B5171" s="57" t="s">
        <v>230</v>
      </c>
      <c r="C5171" s="58">
        <v>100</v>
      </c>
    </row>
    <row r="5172" spans="1:3" x14ac:dyDescent="0.15">
      <c r="A5172" s="48">
        <v>41855</v>
      </c>
      <c r="B5172" s="57" t="s">
        <v>231</v>
      </c>
      <c r="C5172" s="58">
        <v>100</v>
      </c>
    </row>
    <row r="5173" spans="1:3" x14ac:dyDescent="0.15">
      <c r="A5173" s="48">
        <v>41855</v>
      </c>
      <c r="B5173" s="57" t="s">
        <v>232</v>
      </c>
      <c r="C5173" s="58">
        <v>100</v>
      </c>
    </row>
    <row r="5174" spans="1:3" x14ac:dyDescent="0.15">
      <c r="A5174" s="48">
        <v>41855</v>
      </c>
      <c r="B5174" s="57" t="s">
        <v>233</v>
      </c>
      <c r="C5174" s="58">
        <v>100</v>
      </c>
    </row>
    <row r="5175" spans="1:3" x14ac:dyDescent="0.15">
      <c r="A5175" s="48">
        <v>41855</v>
      </c>
      <c r="B5175" s="57" t="s">
        <v>234</v>
      </c>
      <c r="C5175" s="58">
        <v>100</v>
      </c>
    </row>
    <row r="5176" spans="1:3" x14ac:dyDescent="0.15">
      <c r="A5176" s="48">
        <v>41855</v>
      </c>
      <c r="B5176" s="57" t="s">
        <v>235</v>
      </c>
      <c r="C5176" s="58">
        <v>100</v>
      </c>
    </row>
    <row r="5177" spans="1:3" x14ac:dyDescent="0.15">
      <c r="A5177" s="48">
        <v>41855</v>
      </c>
      <c r="B5177" s="57" t="s">
        <v>236</v>
      </c>
      <c r="C5177" s="58">
        <v>100</v>
      </c>
    </row>
    <row r="5178" spans="1:3" x14ac:dyDescent="0.15">
      <c r="A5178" s="48">
        <v>41855</v>
      </c>
      <c r="B5178" s="57" t="s">
        <v>237</v>
      </c>
      <c r="C5178" s="58">
        <v>100</v>
      </c>
    </row>
    <row r="5179" spans="1:3" x14ac:dyDescent="0.15">
      <c r="A5179" s="48">
        <v>41855</v>
      </c>
      <c r="B5179" s="57" t="s">
        <v>238</v>
      </c>
      <c r="C5179" s="58">
        <v>100</v>
      </c>
    </row>
    <row r="5180" spans="1:3" x14ac:dyDescent="0.15">
      <c r="A5180" s="48">
        <v>41855</v>
      </c>
      <c r="B5180" s="57" t="s">
        <v>239</v>
      </c>
      <c r="C5180" s="58">
        <v>100</v>
      </c>
    </row>
    <row r="5181" spans="1:3" x14ac:dyDescent="0.15">
      <c r="A5181" s="48">
        <v>41855</v>
      </c>
      <c r="B5181" s="57" t="s">
        <v>240</v>
      </c>
      <c r="C5181" s="58">
        <v>100</v>
      </c>
    </row>
    <row r="5182" spans="1:3" x14ac:dyDescent="0.15">
      <c r="A5182" s="48">
        <v>41855</v>
      </c>
      <c r="B5182" s="57" t="s">
        <v>241</v>
      </c>
      <c r="C5182" s="58">
        <v>100</v>
      </c>
    </row>
    <row r="5183" spans="1:3" x14ac:dyDescent="0.15">
      <c r="A5183" s="48">
        <v>41855</v>
      </c>
      <c r="B5183" s="57" t="s">
        <v>242</v>
      </c>
      <c r="C5183" s="58">
        <v>100</v>
      </c>
    </row>
    <row r="5184" spans="1:3" x14ac:dyDescent="0.15">
      <c r="A5184" s="48">
        <v>41855</v>
      </c>
      <c r="B5184" s="57" t="s">
        <v>243</v>
      </c>
      <c r="C5184" s="58">
        <v>100</v>
      </c>
    </row>
    <row r="5185" spans="1:3" x14ac:dyDescent="0.15">
      <c r="A5185" s="48">
        <v>41855</v>
      </c>
      <c r="B5185" s="57" t="s">
        <v>244</v>
      </c>
      <c r="C5185" s="58">
        <v>100</v>
      </c>
    </row>
    <row r="5186" spans="1:3" x14ac:dyDescent="0.15">
      <c r="A5186" s="48">
        <v>41855</v>
      </c>
      <c r="B5186" s="57" t="s">
        <v>245</v>
      </c>
      <c r="C5186" s="58">
        <v>100</v>
      </c>
    </row>
    <row r="5187" spans="1:3" x14ac:dyDescent="0.15">
      <c r="A5187" s="48">
        <v>41855</v>
      </c>
      <c r="B5187" s="57" t="s">
        <v>246</v>
      </c>
      <c r="C5187" s="58">
        <v>100</v>
      </c>
    </row>
    <row r="5188" spans="1:3" x14ac:dyDescent="0.15">
      <c r="A5188" s="48">
        <v>41855</v>
      </c>
      <c r="B5188" s="57" t="s">
        <v>247</v>
      </c>
      <c r="C5188" s="58">
        <v>100</v>
      </c>
    </row>
    <row r="5189" spans="1:3" x14ac:dyDescent="0.15">
      <c r="A5189" s="48">
        <v>41855</v>
      </c>
      <c r="B5189" s="57" t="s">
        <v>248</v>
      </c>
      <c r="C5189" s="58">
        <v>100</v>
      </c>
    </row>
    <row r="5190" spans="1:3" x14ac:dyDescent="0.15">
      <c r="A5190" s="48">
        <v>41856</v>
      </c>
      <c r="B5190" s="57" t="s">
        <v>225</v>
      </c>
      <c r="C5190" s="58">
        <v>100</v>
      </c>
    </row>
    <row r="5191" spans="1:3" x14ac:dyDescent="0.15">
      <c r="A5191" s="48">
        <v>41856</v>
      </c>
      <c r="B5191" s="57" t="s">
        <v>226</v>
      </c>
      <c r="C5191" s="58">
        <v>100</v>
      </c>
    </row>
    <row r="5192" spans="1:3" x14ac:dyDescent="0.15">
      <c r="A5192" s="48">
        <v>41856</v>
      </c>
      <c r="B5192" s="57" t="s">
        <v>227</v>
      </c>
      <c r="C5192" s="58">
        <v>100</v>
      </c>
    </row>
    <row r="5193" spans="1:3" x14ac:dyDescent="0.15">
      <c r="A5193" s="48">
        <v>41856</v>
      </c>
      <c r="B5193" s="57" t="s">
        <v>228</v>
      </c>
      <c r="C5193" s="58">
        <v>100</v>
      </c>
    </row>
    <row r="5194" spans="1:3" x14ac:dyDescent="0.15">
      <c r="A5194" s="48">
        <v>41856</v>
      </c>
      <c r="B5194" s="57" t="s">
        <v>229</v>
      </c>
      <c r="C5194" s="58">
        <v>100</v>
      </c>
    </row>
    <row r="5195" spans="1:3" x14ac:dyDescent="0.15">
      <c r="A5195" s="48">
        <v>41856</v>
      </c>
      <c r="B5195" s="57" t="s">
        <v>230</v>
      </c>
      <c r="C5195" s="58">
        <v>100</v>
      </c>
    </row>
    <row r="5196" spans="1:3" x14ac:dyDescent="0.15">
      <c r="A5196" s="48">
        <v>41856</v>
      </c>
      <c r="B5196" s="57" t="s">
        <v>231</v>
      </c>
      <c r="C5196" s="58">
        <v>100</v>
      </c>
    </row>
    <row r="5197" spans="1:3" x14ac:dyDescent="0.15">
      <c r="A5197" s="48">
        <v>41856</v>
      </c>
      <c r="B5197" s="57" t="s">
        <v>232</v>
      </c>
      <c r="C5197" s="58">
        <v>100</v>
      </c>
    </row>
    <row r="5198" spans="1:3" x14ac:dyDescent="0.15">
      <c r="A5198" s="48">
        <v>41856</v>
      </c>
      <c r="B5198" s="57" t="s">
        <v>233</v>
      </c>
      <c r="C5198" s="58">
        <v>100</v>
      </c>
    </row>
    <row r="5199" spans="1:3" x14ac:dyDescent="0.15">
      <c r="A5199" s="48">
        <v>41856</v>
      </c>
      <c r="B5199" s="57" t="s">
        <v>234</v>
      </c>
      <c r="C5199" s="58">
        <v>100</v>
      </c>
    </row>
    <row r="5200" spans="1:3" x14ac:dyDescent="0.15">
      <c r="A5200" s="48">
        <v>41856</v>
      </c>
      <c r="B5200" s="57" t="s">
        <v>235</v>
      </c>
      <c r="C5200" s="58">
        <v>100</v>
      </c>
    </row>
    <row r="5201" spans="1:3" x14ac:dyDescent="0.15">
      <c r="A5201" s="48">
        <v>41856</v>
      </c>
      <c r="B5201" s="57" t="s">
        <v>236</v>
      </c>
      <c r="C5201" s="58">
        <v>100</v>
      </c>
    </row>
    <row r="5202" spans="1:3" x14ac:dyDescent="0.15">
      <c r="A5202" s="48">
        <v>41856</v>
      </c>
      <c r="B5202" s="57" t="s">
        <v>237</v>
      </c>
      <c r="C5202" s="58">
        <v>100</v>
      </c>
    </row>
    <row r="5203" spans="1:3" x14ac:dyDescent="0.15">
      <c r="A5203" s="48">
        <v>41856</v>
      </c>
      <c r="B5203" s="57" t="s">
        <v>238</v>
      </c>
      <c r="C5203" s="58">
        <v>100</v>
      </c>
    </row>
    <row r="5204" spans="1:3" x14ac:dyDescent="0.15">
      <c r="A5204" s="48">
        <v>41856</v>
      </c>
      <c r="B5204" s="57" t="s">
        <v>239</v>
      </c>
      <c r="C5204" s="58">
        <v>100</v>
      </c>
    </row>
    <row r="5205" spans="1:3" x14ac:dyDescent="0.15">
      <c r="A5205" s="48">
        <v>41856</v>
      </c>
      <c r="B5205" s="57" t="s">
        <v>240</v>
      </c>
      <c r="C5205" s="58">
        <v>100</v>
      </c>
    </row>
    <row r="5206" spans="1:3" x14ac:dyDescent="0.15">
      <c r="A5206" s="48">
        <v>41856</v>
      </c>
      <c r="B5206" s="57" t="s">
        <v>241</v>
      </c>
      <c r="C5206" s="58">
        <v>100</v>
      </c>
    </row>
    <row r="5207" spans="1:3" x14ac:dyDescent="0.15">
      <c r="A5207" s="48">
        <v>41856</v>
      </c>
      <c r="B5207" s="57" t="s">
        <v>242</v>
      </c>
      <c r="C5207" s="58">
        <v>100</v>
      </c>
    </row>
    <row r="5208" spans="1:3" x14ac:dyDescent="0.15">
      <c r="A5208" s="48">
        <v>41856</v>
      </c>
      <c r="B5208" s="57" t="s">
        <v>243</v>
      </c>
      <c r="C5208" s="58">
        <v>100</v>
      </c>
    </row>
    <row r="5209" spans="1:3" x14ac:dyDescent="0.15">
      <c r="A5209" s="48">
        <v>41856</v>
      </c>
      <c r="B5209" s="57" t="s">
        <v>244</v>
      </c>
      <c r="C5209" s="58">
        <v>100</v>
      </c>
    </row>
    <row r="5210" spans="1:3" x14ac:dyDescent="0.15">
      <c r="A5210" s="48">
        <v>41856</v>
      </c>
      <c r="B5210" s="57" t="s">
        <v>245</v>
      </c>
      <c r="C5210" s="58">
        <v>100</v>
      </c>
    </row>
    <row r="5211" spans="1:3" x14ac:dyDescent="0.15">
      <c r="A5211" s="48">
        <v>41856</v>
      </c>
      <c r="B5211" s="57" t="s">
        <v>246</v>
      </c>
      <c r="C5211" s="58">
        <v>100</v>
      </c>
    </row>
    <row r="5212" spans="1:3" x14ac:dyDescent="0.15">
      <c r="A5212" s="48">
        <v>41856</v>
      </c>
      <c r="B5212" s="57" t="s">
        <v>247</v>
      </c>
      <c r="C5212" s="58">
        <v>100</v>
      </c>
    </row>
    <row r="5213" spans="1:3" x14ac:dyDescent="0.15">
      <c r="A5213" s="48">
        <v>41856</v>
      </c>
      <c r="B5213" s="57" t="s">
        <v>248</v>
      </c>
      <c r="C5213" s="58">
        <v>100</v>
      </c>
    </row>
    <row r="5214" spans="1:3" x14ac:dyDescent="0.15">
      <c r="A5214" s="48">
        <v>41857</v>
      </c>
      <c r="B5214" s="57" t="s">
        <v>225</v>
      </c>
      <c r="C5214" s="58">
        <v>100</v>
      </c>
    </row>
    <row r="5215" spans="1:3" x14ac:dyDescent="0.15">
      <c r="A5215" s="48">
        <v>41857</v>
      </c>
      <c r="B5215" s="57" t="s">
        <v>226</v>
      </c>
      <c r="C5215" s="58">
        <v>100</v>
      </c>
    </row>
    <row r="5216" spans="1:3" x14ac:dyDescent="0.15">
      <c r="A5216" s="48">
        <v>41857</v>
      </c>
      <c r="B5216" s="57" t="s">
        <v>227</v>
      </c>
      <c r="C5216" s="58">
        <v>100</v>
      </c>
    </row>
    <row r="5217" spans="1:3" x14ac:dyDescent="0.15">
      <c r="A5217" s="48">
        <v>41857</v>
      </c>
      <c r="B5217" s="57" t="s">
        <v>228</v>
      </c>
      <c r="C5217" s="58">
        <v>100</v>
      </c>
    </row>
    <row r="5218" spans="1:3" x14ac:dyDescent="0.15">
      <c r="A5218" s="48">
        <v>41857</v>
      </c>
      <c r="B5218" s="57" t="s">
        <v>229</v>
      </c>
      <c r="C5218" s="58">
        <v>100</v>
      </c>
    </row>
    <row r="5219" spans="1:3" x14ac:dyDescent="0.15">
      <c r="A5219" s="48">
        <v>41857</v>
      </c>
      <c r="B5219" s="57" t="s">
        <v>230</v>
      </c>
      <c r="C5219" s="58">
        <v>100</v>
      </c>
    </row>
    <row r="5220" spans="1:3" x14ac:dyDescent="0.15">
      <c r="A5220" s="48">
        <v>41857</v>
      </c>
      <c r="B5220" s="57" t="s">
        <v>231</v>
      </c>
      <c r="C5220" s="58">
        <v>100</v>
      </c>
    </row>
    <row r="5221" spans="1:3" x14ac:dyDescent="0.15">
      <c r="A5221" s="48">
        <v>41857</v>
      </c>
      <c r="B5221" s="57" t="s">
        <v>232</v>
      </c>
      <c r="C5221" s="58">
        <v>100</v>
      </c>
    </row>
    <row r="5222" spans="1:3" x14ac:dyDescent="0.15">
      <c r="A5222" s="48">
        <v>41857</v>
      </c>
      <c r="B5222" s="57" t="s">
        <v>233</v>
      </c>
      <c r="C5222" s="58">
        <v>100</v>
      </c>
    </row>
    <row r="5223" spans="1:3" x14ac:dyDescent="0.15">
      <c r="A5223" s="48">
        <v>41857</v>
      </c>
      <c r="B5223" s="57" t="s">
        <v>234</v>
      </c>
      <c r="C5223" s="58">
        <v>100</v>
      </c>
    </row>
    <row r="5224" spans="1:3" x14ac:dyDescent="0.15">
      <c r="A5224" s="48">
        <v>41857</v>
      </c>
      <c r="B5224" s="57" t="s">
        <v>235</v>
      </c>
      <c r="C5224" s="58">
        <v>100</v>
      </c>
    </row>
    <row r="5225" spans="1:3" x14ac:dyDescent="0.15">
      <c r="A5225" s="48">
        <v>41857</v>
      </c>
      <c r="B5225" s="57" t="s">
        <v>236</v>
      </c>
      <c r="C5225" s="58">
        <v>100</v>
      </c>
    </row>
    <row r="5226" spans="1:3" x14ac:dyDescent="0.15">
      <c r="A5226" s="48">
        <v>41857</v>
      </c>
      <c r="B5226" s="57" t="s">
        <v>237</v>
      </c>
      <c r="C5226" s="58">
        <v>100</v>
      </c>
    </row>
    <row r="5227" spans="1:3" x14ac:dyDescent="0.15">
      <c r="A5227" s="48">
        <v>41857</v>
      </c>
      <c r="B5227" s="57" t="s">
        <v>238</v>
      </c>
      <c r="C5227" s="58">
        <v>100</v>
      </c>
    </row>
    <row r="5228" spans="1:3" x14ac:dyDescent="0.15">
      <c r="A5228" s="48">
        <v>41857</v>
      </c>
      <c r="B5228" s="57" t="s">
        <v>239</v>
      </c>
      <c r="C5228" s="58">
        <v>100</v>
      </c>
    </row>
    <row r="5229" spans="1:3" x14ac:dyDescent="0.15">
      <c r="A5229" s="48">
        <v>41857</v>
      </c>
      <c r="B5229" s="57" t="s">
        <v>240</v>
      </c>
      <c r="C5229" s="58">
        <v>100</v>
      </c>
    </row>
    <row r="5230" spans="1:3" x14ac:dyDescent="0.15">
      <c r="A5230" s="48">
        <v>41857</v>
      </c>
      <c r="B5230" s="57" t="s">
        <v>241</v>
      </c>
      <c r="C5230" s="58">
        <v>100</v>
      </c>
    </row>
    <row r="5231" spans="1:3" x14ac:dyDescent="0.15">
      <c r="A5231" s="48">
        <v>41857</v>
      </c>
      <c r="B5231" s="57" t="s">
        <v>242</v>
      </c>
      <c r="C5231" s="58">
        <v>100</v>
      </c>
    </row>
    <row r="5232" spans="1:3" x14ac:dyDescent="0.15">
      <c r="A5232" s="48">
        <v>41857</v>
      </c>
      <c r="B5232" s="57" t="s">
        <v>243</v>
      </c>
      <c r="C5232" s="58">
        <v>100</v>
      </c>
    </row>
    <row r="5233" spans="1:3" x14ac:dyDescent="0.15">
      <c r="A5233" s="48">
        <v>41857</v>
      </c>
      <c r="B5233" s="57" t="s">
        <v>244</v>
      </c>
      <c r="C5233" s="58">
        <v>100</v>
      </c>
    </row>
    <row r="5234" spans="1:3" x14ac:dyDescent="0.15">
      <c r="A5234" s="48">
        <v>41857</v>
      </c>
      <c r="B5234" s="57" t="s">
        <v>245</v>
      </c>
      <c r="C5234" s="58">
        <v>100</v>
      </c>
    </row>
    <row r="5235" spans="1:3" x14ac:dyDescent="0.15">
      <c r="A5235" s="48">
        <v>41857</v>
      </c>
      <c r="B5235" s="57" t="s">
        <v>246</v>
      </c>
      <c r="C5235" s="58">
        <v>100</v>
      </c>
    </row>
    <row r="5236" spans="1:3" x14ac:dyDescent="0.15">
      <c r="A5236" s="48">
        <v>41857</v>
      </c>
      <c r="B5236" s="57" t="s">
        <v>247</v>
      </c>
      <c r="C5236" s="58">
        <v>100</v>
      </c>
    </row>
    <row r="5237" spans="1:3" x14ac:dyDescent="0.15">
      <c r="A5237" s="48">
        <v>41857</v>
      </c>
      <c r="B5237" s="57" t="s">
        <v>248</v>
      </c>
      <c r="C5237" s="58">
        <v>100</v>
      </c>
    </row>
    <row r="5238" spans="1:3" x14ac:dyDescent="0.15">
      <c r="A5238" s="48">
        <v>41858</v>
      </c>
      <c r="B5238" s="57" t="s">
        <v>225</v>
      </c>
      <c r="C5238" s="58">
        <v>100</v>
      </c>
    </row>
    <row r="5239" spans="1:3" x14ac:dyDescent="0.15">
      <c r="A5239" s="48">
        <v>41858</v>
      </c>
      <c r="B5239" s="57" t="s">
        <v>226</v>
      </c>
      <c r="C5239" s="58">
        <v>100</v>
      </c>
    </row>
    <row r="5240" spans="1:3" x14ac:dyDescent="0.15">
      <c r="A5240" s="48">
        <v>41858</v>
      </c>
      <c r="B5240" s="57" t="s">
        <v>227</v>
      </c>
      <c r="C5240" s="58">
        <v>100</v>
      </c>
    </row>
    <row r="5241" spans="1:3" x14ac:dyDescent="0.15">
      <c r="A5241" s="48">
        <v>41858</v>
      </c>
      <c r="B5241" s="57" t="s">
        <v>228</v>
      </c>
      <c r="C5241" s="58">
        <v>100</v>
      </c>
    </row>
    <row r="5242" spans="1:3" x14ac:dyDescent="0.15">
      <c r="A5242" s="48">
        <v>41858</v>
      </c>
      <c r="B5242" s="57" t="s">
        <v>229</v>
      </c>
      <c r="C5242" s="58">
        <v>100</v>
      </c>
    </row>
    <row r="5243" spans="1:3" x14ac:dyDescent="0.15">
      <c r="A5243" s="48">
        <v>41858</v>
      </c>
      <c r="B5243" s="57" t="s">
        <v>230</v>
      </c>
      <c r="C5243" s="58">
        <v>100</v>
      </c>
    </row>
    <row r="5244" spans="1:3" x14ac:dyDescent="0.15">
      <c r="A5244" s="48">
        <v>41858</v>
      </c>
      <c r="B5244" s="57" t="s">
        <v>231</v>
      </c>
      <c r="C5244" s="58">
        <v>100</v>
      </c>
    </row>
    <row r="5245" spans="1:3" x14ac:dyDescent="0.15">
      <c r="A5245" s="48">
        <v>41858</v>
      </c>
      <c r="B5245" s="57" t="s">
        <v>232</v>
      </c>
      <c r="C5245" s="58">
        <v>100</v>
      </c>
    </row>
    <row r="5246" spans="1:3" x14ac:dyDescent="0.15">
      <c r="A5246" s="48">
        <v>41858</v>
      </c>
      <c r="B5246" s="57" t="s">
        <v>233</v>
      </c>
      <c r="C5246" s="58">
        <v>100</v>
      </c>
    </row>
    <row r="5247" spans="1:3" x14ac:dyDescent="0.15">
      <c r="A5247" s="48">
        <v>41858</v>
      </c>
      <c r="B5247" s="57" t="s">
        <v>234</v>
      </c>
      <c r="C5247" s="58">
        <v>100</v>
      </c>
    </row>
    <row r="5248" spans="1:3" x14ac:dyDescent="0.15">
      <c r="A5248" s="48">
        <v>41858</v>
      </c>
      <c r="B5248" s="57" t="s">
        <v>235</v>
      </c>
      <c r="C5248" s="58">
        <v>100</v>
      </c>
    </row>
    <row r="5249" spans="1:3" x14ac:dyDescent="0.15">
      <c r="A5249" s="48">
        <v>41858</v>
      </c>
      <c r="B5249" s="57" t="s">
        <v>236</v>
      </c>
      <c r="C5249" s="58">
        <v>100</v>
      </c>
    </row>
    <row r="5250" spans="1:3" x14ac:dyDescent="0.15">
      <c r="A5250" s="48">
        <v>41858</v>
      </c>
      <c r="B5250" s="57" t="s">
        <v>237</v>
      </c>
      <c r="C5250" s="58">
        <v>100</v>
      </c>
    </row>
    <row r="5251" spans="1:3" x14ac:dyDescent="0.15">
      <c r="A5251" s="48">
        <v>41858</v>
      </c>
      <c r="B5251" s="57" t="s">
        <v>238</v>
      </c>
      <c r="C5251" s="58">
        <v>100</v>
      </c>
    </row>
    <row r="5252" spans="1:3" x14ac:dyDescent="0.15">
      <c r="A5252" s="48">
        <v>41858</v>
      </c>
      <c r="B5252" s="57" t="s">
        <v>239</v>
      </c>
      <c r="C5252" s="58">
        <v>100</v>
      </c>
    </row>
    <row r="5253" spans="1:3" x14ac:dyDescent="0.15">
      <c r="A5253" s="48">
        <v>41858</v>
      </c>
      <c r="B5253" s="57" t="s">
        <v>240</v>
      </c>
      <c r="C5253" s="58">
        <v>100</v>
      </c>
    </row>
    <row r="5254" spans="1:3" x14ac:dyDescent="0.15">
      <c r="A5254" s="48">
        <v>41858</v>
      </c>
      <c r="B5254" s="57" t="s">
        <v>241</v>
      </c>
      <c r="C5254" s="58">
        <v>100</v>
      </c>
    </row>
    <row r="5255" spans="1:3" x14ac:dyDescent="0.15">
      <c r="A5255" s="48">
        <v>41858</v>
      </c>
      <c r="B5255" s="57" t="s">
        <v>242</v>
      </c>
      <c r="C5255" s="58">
        <v>100</v>
      </c>
    </row>
    <row r="5256" spans="1:3" x14ac:dyDescent="0.15">
      <c r="A5256" s="48">
        <v>41858</v>
      </c>
      <c r="B5256" s="57" t="s">
        <v>243</v>
      </c>
      <c r="C5256" s="58">
        <v>100</v>
      </c>
    </row>
    <row r="5257" spans="1:3" x14ac:dyDescent="0.15">
      <c r="A5257" s="48">
        <v>41858</v>
      </c>
      <c r="B5257" s="57" t="s">
        <v>244</v>
      </c>
      <c r="C5257" s="58">
        <v>100</v>
      </c>
    </row>
    <row r="5258" spans="1:3" x14ac:dyDescent="0.15">
      <c r="A5258" s="48">
        <v>41858</v>
      </c>
      <c r="B5258" s="57" t="s">
        <v>245</v>
      </c>
      <c r="C5258" s="58">
        <v>100</v>
      </c>
    </row>
    <row r="5259" spans="1:3" x14ac:dyDescent="0.15">
      <c r="A5259" s="48">
        <v>41858</v>
      </c>
      <c r="B5259" s="57" t="s">
        <v>246</v>
      </c>
      <c r="C5259" s="58">
        <v>100</v>
      </c>
    </row>
    <row r="5260" spans="1:3" x14ac:dyDescent="0.15">
      <c r="A5260" s="48">
        <v>41858</v>
      </c>
      <c r="B5260" s="57" t="s">
        <v>247</v>
      </c>
      <c r="C5260" s="58">
        <v>100</v>
      </c>
    </row>
    <row r="5261" spans="1:3" x14ac:dyDescent="0.15">
      <c r="A5261" s="48">
        <v>41858</v>
      </c>
      <c r="B5261" s="57" t="s">
        <v>248</v>
      </c>
      <c r="C5261" s="58">
        <v>100</v>
      </c>
    </row>
    <row r="5262" spans="1:3" x14ac:dyDescent="0.15">
      <c r="A5262" s="48">
        <v>41859</v>
      </c>
      <c r="B5262" s="57" t="s">
        <v>225</v>
      </c>
      <c r="C5262" s="58">
        <v>100</v>
      </c>
    </row>
    <row r="5263" spans="1:3" x14ac:dyDescent="0.15">
      <c r="A5263" s="48">
        <v>41859</v>
      </c>
      <c r="B5263" s="57" t="s">
        <v>226</v>
      </c>
      <c r="C5263" s="58">
        <v>100</v>
      </c>
    </row>
    <row r="5264" spans="1:3" x14ac:dyDescent="0.15">
      <c r="A5264" s="48">
        <v>41859</v>
      </c>
      <c r="B5264" s="57" t="s">
        <v>227</v>
      </c>
      <c r="C5264" s="58">
        <v>100</v>
      </c>
    </row>
    <row r="5265" spans="1:3" x14ac:dyDescent="0.15">
      <c r="A5265" s="48">
        <v>41859</v>
      </c>
      <c r="B5265" s="57" t="s">
        <v>228</v>
      </c>
      <c r="C5265" s="58">
        <v>100</v>
      </c>
    </row>
    <row r="5266" spans="1:3" x14ac:dyDescent="0.15">
      <c r="A5266" s="48">
        <v>41859</v>
      </c>
      <c r="B5266" s="57" t="s">
        <v>229</v>
      </c>
      <c r="C5266" s="58">
        <v>100</v>
      </c>
    </row>
    <row r="5267" spans="1:3" x14ac:dyDescent="0.15">
      <c r="A5267" s="48">
        <v>41859</v>
      </c>
      <c r="B5267" s="57" t="s">
        <v>230</v>
      </c>
      <c r="C5267" s="58">
        <v>100</v>
      </c>
    </row>
    <row r="5268" spans="1:3" x14ac:dyDescent="0.15">
      <c r="A5268" s="48">
        <v>41859</v>
      </c>
      <c r="B5268" s="57" t="s">
        <v>231</v>
      </c>
      <c r="C5268" s="58">
        <v>100</v>
      </c>
    </row>
    <row r="5269" spans="1:3" x14ac:dyDescent="0.15">
      <c r="A5269" s="48">
        <v>41859</v>
      </c>
      <c r="B5269" s="57" t="s">
        <v>232</v>
      </c>
      <c r="C5269" s="58">
        <v>100</v>
      </c>
    </row>
    <row r="5270" spans="1:3" x14ac:dyDescent="0.15">
      <c r="A5270" s="48">
        <v>41859</v>
      </c>
      <c r="B5270" s="57" t="s">
        <v>233</v>
      </c>
      <c r="C5270" s="58">
        <v>100</v>
      </c>
    </row>
    <row r="5271" spans="1:3" x14ac:dyDescent="0.15">
      <c r="A5271" s="48">
        <v>41859</v>
      </c>
      <c r="B5271" s="57" t="s">
        <v>234</v>
      </c>
      <c r="C5271" s="58">
        <v>100</v>
      </c>
    </row>
    <row r="5272" spans="1:3" x14ac:dyDescent="0.15">
      <c r="A5272" s="48">
        <v>41859</v>
      </c>
      <c r="B5272" s="57" t="s">
        <v>235</v>
      </c>
      <c r="C5272" s="58">
        <v>100</v>
      </c>
    </row>
    <row r="5273" spans="1:3" x14ac:dyDescent="0.15">
      <c r="A5273" s="48">
        <v>41859</v>
      </c>
      <c r="B5273" s="57" t="s">
        <v>236</v>
      </c>
      <c r="C5273" s="58">
        <v>100</v>
      </c>
    </row>
    <row r="5274" spans="1:3" x14ac:dyDescent="0.15">
      <c r="A5274" s="48">
        <v>41859</v>
      </c>
      <c r="B5274" s="57" t="s">
        <v>237</v>
      </c>
      <c r="C5274" s="58">
        <v>100</v>
      </c>
    </row>
    <row r="5275" spans="1:3" x14ac:dyDescent="0.15">
      <c r="A5275" s="48">
        <v>41859</v>
      </c>
      <c r="B5275" s="57" t="s">
        <v>238</v>
      </c>
      <c r="C5275" s="58">
        <v>100</v>
      </c>
    </row>
    <row r="5276" spans="1:3" x14ac:dyDescent="0.15">
      <c r="A5276" s="48">
        <v>41859</v>
      </c>
      <c r="B5276" s="57" t="s">
        <v>239</v>
      </c>
      <c r="C5276" s="58">
        <v>100</v>
      </c>
    </row>
    <row r="5277" spans="1:3" x14ac:dyDescent="0.15">
      <c r="A5277" s="48">
        <v>41859</v>
      </c>
      <c r="B5277" s="57" t="s">
        <v>240</v>
      </c>
      <c r="C5277" s="58">
        <v>100</v>
      </c>
    </row>
    <row r="5278" spans="1:3" x14ac:dyDescent="0.15">
      <c r="A5278" s="48">
        <v>41859</v>
      </c>
      <c r="B5278" s="57" t="s">
        <v>241</v>
      </c>
      <c r="C5278" s="58">
        <v>100</v>
      </c>
    </row>
    <row r="5279" spans="1:3" x14ac:dyDescent="0.15">
      <c r="A5279" s="48">
        <v>41859</v>
      </c>
      <c r="B5279" s="57" t="s">
        <v>242</v>
      </c>
      <c r="C5279" s="58">
        <v>100</v>
      </c>
    </row>
    <row r="5280" spans="1:3" x14ac:dyDescent="0.15">
      <c r="A5280" s="48">
        <v>41859</v>
      </c>
      <c r="B5280" s="57" t="s">
        <v>243</v>
      </c>
      <c r="C5280" s="58">
        <v>100</v>
      </c>
    </row>
    <row r="5281" spans="1:3" x14ac:dyDescent="0.15">
      <c r="A5281" s="48">
        <v>41859</v>
      </c>
      <c r="B5281" s="57" t="s">
        <v>244</v>
      </c>
      <c r="C5281" s="58">
        <v>100</v>
      </c>
    </row>
    <row r="5282" spans="1:3" x14ac:dyDescent="0.15">
      <c r="A5282" s="48">
        <v>41859</v>
      </c>
      <c r="B5282" s="57" t="s">
        <v>245</v>
      </c>
      <c r="C5282" s="58">
        <v>100</v>
      </c>
    </row>
    <row r="5283" spans="1:3" x14ac:dyDescent="0.15">
      <c r="A5283" s="48">
        <v>41859</v>
      </c>
      <c r="B5283" s="57" t="s">
        <v>246</v>
      </c>
      <c r="C5283" s="58">
        <v>100</v>
      </c>
    </row>
    <row r="5284" spans="1:3" x14ac:dyDescent="0.15">
      <c r="A5284" s="48">
        <v>41859</v>
      </c>
      <c r="B5284" s="57" t="s">
        <v>247</v>
      </c>
      <c r="C5284" s="58">
        <v>100</v>
      </c>
    </row>
    <row r="5285" spans="1:3" x14ac:dyDescent="0.15">
      <c r="A5285" s="48">
        <v>41859</v>
      </c>
      <c r="B5285" s="57" t="s">
        <v>248</v>
      </c>
      <c r="C5285" s="58">
        <v>100</v>
      </c>
    </row>
    <row r="5286" spans="1:3" x14ac:dyDescent="0.15">
      <c r="A5286" s="48">
        <v>41860</v>
      </c>
      <c r="B5286" s="57" t="s">
        <v>225</v>
      </c>
      <c r="C5286" s="58">
        <v>100</v>
      </c>
    </row>
    <row r="5287" spans="1:3" x14ac:dyDescent="0.15">
      <c r="A5287" s="48">
        <v>41860</v>
      </c>
      <c r="B5287" s="57" t="s">
        <v>226</v>
      </c>
      <c r="C5287" s="58">
        <v>100</v>
      </c>
    </row>
    <row r="5288" spans="1:3" x14ac:dyDescent="0.15">
      <c r="A5288" s="48">
        <v>41860</v>
      </c>
      <c r="B5288" s="57" t="s">
        <v>227</v>
      </c>
      <c r="C5288" s="58">
        <v>100</v>
      </c>
    </row>
    <row r="5289" spans="1:3" x14ac:dyDescent="0.15">
      <c r="A5289" s="48">
        <v>41860</v>
      </c>
      <c r="B5289" s="57" t="s">
        <v>228</v>
      </c>
      <c r="C5289" s="58">
        <v>100</v>
      </c>
    </row>
    <row r="5290" spans="1:3" x14ac:dyDescent="0.15">
      <c r="A5290" s="48">
        <v>41860</v>
      </c>
      <c r="B5290" s="57" t="s">
        <v>229</v>
      </c>
      <c r="C5290" s="58">
        <v>100</v>
      </c>
    </row>
    <row r="5291" spans="1:3" x14ac:dyDescent="0.15">
      <c r="A5291" s="48">
        <v>41860</v>
      </c>
      <c r="B5291" s="57" t="s">
        <v>230</v>
      </c>
      <c r="C5291" s="58">
        <v>100</v>
      </c>
    </row>
    <row r="5292" spans="1:3" x14ac:dyDescent="0.15">
      <c r="A5292" s="48">
        <v>41860</v>
      </c>
      <c r="B5292" s="57" t="s">
        <v>231</v>
      </c>
      <c r="C5292" s="58">
        <v>100</v>
      </c>
    </row>
    <row r="5293" spans="1:3" x14ac:dyDescent="0.15">
      <c r="A5293" s="48">
        <v>41860</v>
      </c>
      <c r="B5293" s="57" t="s">
        <v>232</v>
      </c>
      <c r="C5293" s="58">
        <v>100</v>
      </c>
    </row>
    <row r="5294" spans="1:3" x14ac:dyDescent="0.15">
      <c r="A5294" s="48">
        <v>41860</v>
      </c>
      <c r="B5294" s="57" t="s">
        <v>233</v>
      </c>
      <c r="C5294" s="58">
        <v>100</v>
      </c>
    </row>
    <row r="5295" spans="1:3" x14ac:dyDescent="0.15">
      <c r="A5295" s="48">
        <v>41860</v>
      </c>
      <c r="B5295" s="57" t="s">
        <v>234</v>
      </c>
      <c r="C5295" s="58">
        <v>100</v>
      </c>
    </row>
    <row r="5296" spans="1:3" x14ac:dyDescent="0.15">
      <c r="A5296" s="48">
        <v>41860</v>
      </c>
      <c r="B5296" s="57" t="s">
        <v>235</v>
      </c>
      <c r="C5296" s="58">
        <v>100</v>
      </c>
    </row>
    <row r="5297" spans="1:3" x14ac:dyDescent="0.15">
      <c r="A5297" s="48">
        <v>41860</v>
      </c>
      <c r="B5297" s="57" t="s">
        <v>236</v>
      </c>
      <c r="C5297" s="58">
        <v>100</v>
      </c>
    </row>
    <row r="5298" spans="1:3" x14ac:dyDescent="0.15">
      <c r="A5298" s="48">
        <v>41860</v>
      </c>
      <c r="B5298" s="57" t="s">
        <v>237</v>
      </c>
      <c r="C5298" s="58">
        <v>100</v>
      </c>
    </row>
    <row r="5299" spans="1:3" x14ac:dyDescent="0.15">
      <c r="A5299" s="48">
        <v>41860</v>
      </c>
      <c r="B5299" s="57" t="s">
        <v>238</v>
      </c>
      <c r="C5299" s="58">
        <v>100</v>
      </c>
    </row>
    <row r="5300" spans="1:3" x14ac:dyDescent="0.15">
      <c r="A5300" s="48">
        <v>41860</v>
      </c>
      <c r="B5300" s="57" t="s">
        <v>239</v>
      </c>
      <c r="C5300" s="58">
        <v>100</v>
      </c>
    </row>
    <row r="5301" spans="1:3" x14ac:dyDescent="0.15">
      <c r="A5301" s="48">
        <v>41860</v>
      </c>
      <c r="B5301" s="57" t="s">
        <v>240</v>
      </c>
      <c r="C5301" s="58">
        <v>100</v>
      </c>
    </row>
    <row r="5302" spans="1:3" x14ac:dyDescent="0.15">
      <c r="A5302" s="48">
        <v>41860</v>
      </c>
      <c r="B5302" s="57" t="s">
        <v>241</v>
      </c>
      <c r="C5302" s="58">
        <v>100</v>
      </c>
    </row>
    <row r="5303" spans="1:3" x14ac:dyDescent="0.15">
      <c r="A5303" s="48">
        <v>41860</v>
      </c>
      <c r="B5303" s="57" t="s">
        <v>242</v>
      </c>
      <c r="C5303" s="58">
        <v>100</v>
      </c>
    </row>
    <row r="5304" spans="1:3" x14ac:dyDescent="0.15">
      <c r="A5304" s="48">
        <v>41860</v>
      </c>
      <c r="B5304" s="57" t="s">
        <v>243</v>
      </c>
      <c r="C5304" s="58">
        <v>100</v>
      </c>
    </row>
    <row r="5305" spans="1:3" x14ac:dyDescent="0.15">
      <c r="A5305" s="48">
        <v>41860</v>
      </c>
      <c r="B5305" s="57" t="s">
        <v>244</v>
      </c>
      <c r="C5305" s="58">
        <v>100</v>
      </c>
    </row>
    <row r="5306" spans="1:3" x14ac:dyDescent="0.15">
      <c r="A5306" s="48">
        <v>41860</v>
      </c>
      <c r="B5306" s="57" t="s">
        <v>245</v>
      </c>
      <c r="C5306" s="58">
        <v>100</v>
      </c>
    </row>
    <row r="5307" spans="1:3" x14ac:dyDescent="0.15">
      <c r="A5307" s="48">
        <v>41860</v>
      </c>
      <c r="B5307" s="57" t="s">
        <v>246</v>
      </c>
      <c r="C5307" s="58">
        <v>100</v>
      </c>
    </row>
    <row r="5308" spans="1:3" x14ac:dyDescent="0.15">
      <c r="A5308" s="48">
        <v>41860</v>
      </c>
      <c r="B5308" s="57" t="s">
        <v>247</v>
      </c>
      <c r="C5308" s="58">
        <v>100</v>
      </c>
    </row>
    <row r="5309" spans="1:3" x14ac:dyDescent="0.15">
      <c r="A5309" s="48">
        <v>41860</v>
      </c>
      <c r="B5309" s="57" t="s">
        <v>248</v>
      </c>
      <c r="C5309" s="58">
        <v>100</v>
      </c>
    </row>
    <row r="5310" spans="1:3" x14ac:dyDescent="0.15">
      <c r="A5310" s="48">
        <v>41861</v>
      </c>
      <c r="B5310" s="57" t="s">
        <v>225</v>
      </c>
      <c r="C5310" s="58">
        <v>100</v>
      </c>
    </row>
    <row r="5311" spans="1:3" x14ac:dyDescent="0.15">
      <c r="A5311" s="48">
        <v>41861</v>
      </c>
      <c r="B5311" s="57" t="s">
        <v>226</v>
      </c>
      <c r="C5311" s="58">
        <v>100</v>
      </c>
    </row>
    <row r="5312" spans="1:3" x14ac:dyDescent="0.15">
      <c r="A5312" s="48">
        <v>41861</v>
      </c>
      <c r="B5312" s="57" t="s">
        <v>227</v>
      </c>
      <c r="C5312" s="58">
        <v>100</v>
      </c>
    </row>
    <row r="5313" spans="1:3" x14ac:dyDescent="0.15">
      <c r="A5313" s="48">
        <v>41861</v>
      </c>
      <c r="B5313" s="57" t="s">
        <v>228</v>
      </c>
      <c r="C5313" s="58">
        <v>100</v>
      </c>
    </row>
    <row r="5314" spans="1:3" x14ac:dyDescent="0.15">
      <c r="A5314" s="48">
        <v>41861</v>
      </c>
      <c r="B5314" s="57" t="s">
        <v>229</v>
      </c>
      <c r="C5314" s="58">
        <v>100</v>
      </c>
    </row>
    <row r="5315" spans="1:3" x14ac:dyDescent="0.15">
      <c r="A5315" s="48">
        <v>41861</v>
      </c>
      <c r="B5315" s="57" t="s">
        <v>230</v>
      </c>
      <c r="C5315" s="58">
        <v>100</v>
      </c>
    </row>
    <row r="5316" spans="1:3" x14ac:dyDescent="0.15">
      <c r="A5316" s="48">
        <v>41861</v>
      </c>
      <c r="B5316" s="57" t="s">
        <v>231</v>
      </c>
      <c r="C5316" s="58">
        <v>100</v>
      </c>
    </row>
    <row r="5317" spans="1:3" x14ac:dyDescent="0.15">
      <c r="A5317" s="48">
        <v>41861</v>
      </c>
      <c r="B5317" s="57" t="s">
        <v>232</v>
      </c>
      <c r="C5317" s="58">
        <v>100</v>
      </c>
    </row>
    <row r="5318" spans="1:3" x14ac:dyDescent="0.15">
      <c r="A5318" s="48">
        <v>41861</v>
      </c>
      <c r="B5318" s="57" t="s">
        <v>233</v>
      </c>
      <c r="C5318" s="58">
        <v>100</v>
      </c>
    </row>
    <row r="5319" spans="1:3" x14ac:dyDescent="0.15">
      <c r="A5319" s="48">
        <v>41861</v>
      </c>
      <c r="B5319" s="57" t="s">
        <v>234</v>
      </c>
      <c r="C5319" s="58">
        <v>100</v>
      </c>
    </row>
    <row r="5320" spans="1:3" x14ac:dyDescent="0.15">
      <c r="A5320" s="48">
        <v>41861</v>
      </c>
      <c r="B5320" s="57" t="s">
        <v>235</v>
      </c>
      <c r="C5320" s="58">
        <v>100</v>
      </c>
    </row>
    <row r="5321" spans="1:3" x14ac:dyDescent="0.15">
      <c r="A5321" s="48">
        <v>41861</v>
      </c>
      <c r="B5321" s="57" t="s">
        <v>236</v>
      </c>
      <c r="C5321" s="58">
        <v>100</v>
      </c>
    </row>
    <row r="5322" spans="1:3" x14ac:dyDescent="0.15">
      <c r="A5322" s="48">
        <v>41861</v>
      </c>
      <c r="B5322" s="57" t="s">
        <v>237</v>
      </c>
      <c r="C5322" s="58">
        <v>100</v>
      </c>
    </row>
    <row r="5323" spans="1:3" x14ac:dyDescent="0.15">
      <c r="A5323" s="48">
        <v>41861</v>
      </c>
      <c r="B5323" s="57" t="s">
        <v>238</v>
      </c>
      <c r="C5323" s="58">
        <v>100</v>
      </c>
    </row>
    <row r="5324" spans="1:3" x14ac:dyDescent="0.15">
      <c r="A5324" s="48">
        <v>41861</v>
      </c>
      <c r="B5324" s="57" t="s">
        <v>239</v>
      </c>
      <c r="C5324" s="58">
        <v>100</v>
      </c>
    </row>
    <row r="5325" spans="1:3" x14ac:dyDescent="0.15">
      <c r="A5325" s="48">
        <v>41861</v>
      </c>
      <c r="B5325" s="57" t="s">
        <v>240</v>
      </c>
      <c r="C5325" s="58">
        <v>100</v>
      </c>
    </row>
    <row r="5326" spans="1:3" x14ac:dyDescent="0.15">
      <c r="A5326" s="48">
        <v>41861</v>
      </c>
      <c r="B5326" s="57" t="s">
        <v>241</v>
      </c>
      <c r="C5326" s="58">
        <v>100</v>
      </c>
    </row>
    <row r="5327" spans="1:3" x14ac:dyDescent="0.15">
      <c r="A5327" s="48">
        <v>41861</v>
      </c>
      <c r="B5327" s="57" t="s">
        <v>242</v>
      </c>
      <c r="C5327" s="58">
        <v>100</v>
      </c>
    </row>
    <row r="5328" spans="1:3" x14ac:dyDescent="0.15">
      <c r="A5328" s="48">
        <v>41861</v>
      </c>
      <c r="B5328" s="57" t="s">
        <v>243</v>
      </c>
      <c r="C5328" s="58">
        <v>100</v>
      </c>
    </row>
    <row r="5329" spans="1:3" x14ac:dyDescent="0.15">
      <c r="A5329" s="48">
        <v>41861</v>
      </c>
      <c r="B5329" s="57" t="s">
        <v>244</v>
      </c>
      <c r="C5329" s="58">
        <v>100</v>
      </c>
    </row>
    <row r="5330" spans="1:3" x14ac:dyDescent="0.15">
      <c r="A5330" s="48">
        <v>41861</v>
      </c>
      <c r="B5330" s="57" t="s">
        <v>245</v>
      </c>
      <c r="C5330" s="58">
        <v>100</v>
      </c>
    </row>
    <row r="5331" spans="1:3" x14ac:dyDescent="0.15">
      <c r="A5331" s="48">
        <v>41861</v>
      </c>
      <c r="B5331" s="57" t="s">
        <v>246</v>
      </c>
      <c r="C5331" s="58">
        <v>100</v>
      </c>
    </row>
    <row r="5332" spans="1:3" x14ac:dyDescent="0.15">
      <c r="A5332" s="48">
        <v>41861</v>
      </c>
      <c r="B5332" s="57" t="s">
        <v>247</v>
      </c>
      <c r="C5332" s="58">
        <v>100</v>
      </c>
    </row>
    <row r="5333" spans="1:3" x14ac:dyDescent="0.15">
      <c r="A5333" s="48">
        <v>41861</v>
      </c>
      <c r="B5333" s="57" t="s">
        <v>248</v>
      </c>
      <c r="C5333" s="58">
        <v>100</v>
      </c>
    </row>
    <row r="5334" spans="1:3" x14ac:dyDescent="0.15">
      <c r="A5334" s="48">
        <v>41862</v>
      </c>
      <c r="B5334" s="57" t="s">
        <v>225</v>
      </c>
      <c r="C5334" s="58">
        <v>100</v>
      </c>
    </row>
    <row r="5335" spans="1:3" x14ac:dyDescent="0.15">
      <c r="A5335" s="48">
        <v>41862</v>
      </c>
      <c r="B5335" s="57" t="s">
        <v>226</v>
      </c>
      <c r="C5335" s="58">
        <v>100</v>
      </c>
    </row>
    <row r="5336" spans="1:3" x14ac:dyDescent="0.15">
      <c r="A5336" s="48">
        <v>41862</v>
      </c>
      <c r="B5336" s="57" t="s">
        <v>227</v>
      </c>
      <c r="C5336" s="58">
        <v>100</v>
      </c>
    </row>
    <row r="5337" spans="1:3" x14ac:dyDescent="0.15">
      <c r="A5337" s="48">
        <v>41862</v>
      </c>
      <c r="B5337" s="57" t="s">
        <v>228</v>
      </c>
      <c r="C5337" s="58">
        <v>100</v>
      </c>
    </row>
    <row r="5338" spans="1:3" x14ac:dyDescent="0.15">
      <c r="A5338" s="48">
        <v>41862</v>
      </c>
      <c r="B5338" s="57" t="s">
        <v>229</v>
      </c>
      <c r="C5338" s="58">
        <v>100</v>
      </c>
    </row>
    <row r="5339" spans="1:3" x14ac:dyDescent="0.15">
      <c r="A5339" s="48">
        <v>41862</v>
      </c>
      <c r="B5339" s="57" t="s">
        <v>230</v>
      </c>
      <c r="C5339" s="58">
        <v>100</v>
      </c>
    </row>
    <row r="5340" spans="1:3" x14ac:dyDescent="0.15">
      <c r="A5340" s="48">
        <v>41862</v>
      </c>
      <c r="B5340" s="57" t="s">
        <v>231</v>
      </c>
      <c r="C5340" s="58">
        <v>100</v>
      </c>
    </row>
    <row r="5341" spans="1:3" x14ac:dyDescent="0.15">
      <c r="A5341" s="48">
        <v>41862</v>
      </c>
      <c r="B5341" s="57" t="s">
        <v>232</v>
      </c>
      <c r="C5341" s="58">
        <v>100</v>
      </c>
    </row>
    <row r="5342" spans="1:3" x14ac:dyDescent="0.15">
      <c r="A5342" s="48">
        <v>41862</v>
      </c>
      <c r="B5342" s="57" t="s">
        <v>233</v>
      </c>
      <c r="C5342" s="58">
        <v>100</v>
      </c>
    </row>
    <row r="5343" spans="1:3" x14ac:dyDescent="0.15">
      <c r="A5343" s="48">
        <v>41862</v>
      </c>
      <c r="B5343" s="57" t="s">
        <v>234</v>
      </c>
      <c r="C5343" s="58">
        <v>100</v>
      </c>
    </row>
    <row r="5344" spans="1:3" x14ac:dyDescent="0.15">
      <c r="A5344" s="48">
        <v>41862</v>
      </c>
      <c r="B5344" s="57" t="s">
        <v>235</v>
      </c>
      <c r="C5344" s="58">
        <v>100</v>
      </c>
    </row>
    <row r="5345" spans="1:3" x14ac:dyDescent="0.15">
      <c r="A5345" s="48">
        <v>41862</v>
      </c>
      <c r="B5345" s="57" t="s">
        <v>236</v>
      </c>
      <c r="C5345" s="58">
        <v>100</v>
      </c>
    </row>
    <row r="5346" spans="1:3" x14ac:dyDescent="0.15">
      <c r="A5346" s="48">
        <v>41862</v>
      </c>
      <c r="B5346" s="57" t="s">
        <v>237</v>
      </c>
      <c r="C5346" s="58">
        <v>100</v>
      </c>
    </row>
    <row r="5347" spans="1:3" x14ac:dyDescent="0.15">
      <c r="A5347" s="48">
        <v>41862</v>
      </c>
      <c r="B5347" s="57" t="s">
        <v>238</v>
      </c>
      <c r="C5347" s="58">
        <v>100</v>
      </c>
    </row>
    <row r="5348" spans="1:3" x14ac:dyDescent="0.15">
      <c r="A5348" s="48">
        <v>41862</v>
      </c>
      <c r="B5348" s="57" t="s">
        <v>239</v>
      </c>
      <c r="C5348" s="58">
        <v>100</v>
      </c>
    </row>
    <row r="5349" spans="1:3" x14ac:dyDescent="0.15">
      <c r="A5349" s="48">
        <v>41862</v>
      </c>
      <c r="B5349" s="57" t="s">
        <v>240</v>
      </c>
      <c r="C5349" s="58">
        <v>100</v>
      </c>
    </row>
    <row r="5350" spans="1:3" x14ac:dyDescent="0.15">
      <c r="A5350" s="48">
        <v>41862</v>
      </c>
      <c r="B5350" s="57" t="s">
        <v>241</v>
      </c>
      <c r="C5350" s="58">
        <v>100</v>
      </c>
    </row>
    <row r="5351" spans="1:3" x14ac:dyDescent="0.15">
      <c r="A5351" s="48">
        <v>41862</v>
      </c>
      <c r="B5351" s="57" t="s">
        <v>242</v>
      </c>
      <c r="C5351" s="58">
        <v>100</v>
      </c>
    </row>
    <row r="5352" spans="1:3" x14ac:dyDescent="0.15">
      <c r="A5352" s="48">
        <v>41862</v>
      </c>
      <c r="B5352" s="57" t="s">
        <v>243</v>
      </c>
      <c r="C5352" s="58">
        <v>100</v>
      </c>
    </row>
    <row r="5353" spans="1:3" x14ac:dyDescent="0.15">
      <c r="A5353" s="48">
        <v>41862</v>
      </c>
      <c r="B5353" s="57" t="s">
        <v>244</v>
      </c>
      <c r="C5353" s="58">
        <v>100</v>
      </c>
    </row>
    <row r="5354" spans="1:3" x14ac:dyDescent="0.15">
      <c r="A5354" s="48">
        <v>41862</v>
      </c>
      <c r="B5354" s="57" t="s">
        <v>245</v>
      </c>
      <c r="C5354" s="58">
        <v>100</v>
      </c>
    </row>
    <row r="5355" spans="1:3" x14ac:dyDescent="0.15">
      <c r="A5355" s="48">
        <v>41862</v>
      </c>
      <c r="B5355" s="57" t="s">
        <v>246</v>
      </c>
      <c r="C5355" s="58">
        <v>100</v>
      </c>
    </row>
    <row r="5356" spans="1:3" x14ac:dyDescent="0.15">
      <c r="A5356" s="48">
        <v>41862</v>
      </c>
      <c r="B5356" s="57" t="s">
        <v>247</v>
      </c>
      <c r="C5356" s="58">
        <v>100</v>
      </c>
    </row>
    <row r="5357" spans="1:3" x14ac:dyDescent="0.15">
      <c r="A5357" s="48">
        <v>41862</v>
      </c>
      <c r="B5357" s="57" t="s">
        <v>248</v>
      </c>
      <c r="C5357" s="58">
        <v>100</v>
      </c>
    </row>
    <row r="5358" spans="1:3" x14ac:dyDescent="0.15">
      <c r="A5358" s="48">
        <v>41863</v>
      </c>
      <c r="B5358" s="57" t="s">
        <v>225</v>
      </c>
      <c r="C5358" s="58">
        <v>100</v>
      </c>
    </row>
    <row r="5359" spans="1:3" x14ac:dyDescent="0.15">
      <c r="A5359" s="48">
        <v>41863</v>
      </c>
      <c r="B5359" s="57" t="s">
        <v>226</v>
      </c>
      <c r="C5359" s="58">
        <v>100</v>
      </c>
    </row>
    <row r="5360" spans="1:3" x14ac:dyDescent="0.15">
      <c r="A5360" s="48">
        <v>41863</v>
      </c>
      <c r="B5360" s="57" t="s">
        <v>227</v>
      </c>
      <c r="C5360" s="58">
        <v>100</v>
      </c>
    </row>
    <row r="5361" spans="1:3" x14ac:dyDescent="0.15">
      <c r="A5361" s="48">
        <v>41863</v>
      </c>
      <c r="B5361" s="57" t="s">
        <v>228</v>
      </c>
      <c r="C5361" s="58">
        <v>100</v>
      </c>
    </row>
    <row r="5362" spans="1:3" x14ac:dyDescent="0.15">
      <c r="A5362" s="48">
        <v>41863</v>
      </c>
      <c r="B5362" s="57" t="s">
        <v>229</v>
      </c>
      <c r="C5362" s="58">
        <v>100</v>
      </c>
    </row>
    <row r="5363" spans="1:3" x14ac:dyDescent="0.15">
      <c r="A5363" s="48">
        <v>41863</v>
      </c>
      <c r="B5363" s="57" t="s">
        <v>230</v>
      </c>
      <c r="C5363" s="58">
        <v>100</v>
      </c>
    </row>
    <row r="5364" spans="1:3" x14ac:dyDescent="0.15">
      <c r="A5364" s="48">
        <v>41863</v>
      </c>
      <c r="B5364" s="57" t="s">
        <v>231</v>
      </c>
      <c r="C5364" s="58">
        <v>100</v>
      </c>
    </row>
    <row r="5365" spans="1:3" x14ac:dyDescent="0.15">
      <c r="A5365" s="48">
        <v>41863</v>
      </c>
      <c r="B5365" s="57" t="s">
        <v>232</v>
      </c>
      <c r="C5365" s="58">
        <v>100</v>
      </c>
    </row>
    <row r="5366" spans="1:3" x14ac:dyDescent="0.15">
      <c r="A5366" s="48">
        <v>41863</v>
      </c>
      <c r="B5366" s="57" t="s">
        <v>233</v>
      </c>
      <c r="C5366" s="58">
        <v>100</v>
      </c>
    </row>
    <row r="5367" spans="1:3" x14ac:dyDescent="0.15">
      <c r="A5367" s="48">
        <v>41863</v>
      </c>
      <c r="B5367" s="57" t="s">
        <v>234</v>
      </c>
      <c r="C5367" s="58">
        <v>100</v>
      </c>
    </row>
    <row r="5368" spans="1:3" x14ac:dyDescent="0.15">
      <c r="A5368" s="48">
        <v>41863</v>
      </c>
      <c r="B5368" s="57" t="s">
        <v>235</v>
      </c>
      <c r="C5368" s="58">
        <v>100</v>
      </c>
    </row>
    <row r="5369" spans="1:3" x14ac:dyDescent="0.15">
      <c r="A5369" s="48">
        <v>41863</v>
      </c>
      <c r="B5369" s="57" t="s">
        <v>236</v>
      </c>
      <c r="C5369" s="58">
        <v>100</v>
      </c>
    </row>
    <row r="5370" spans="1:3" x14ac:dyDescent="0.15">
      <c r="A5370" s="48">
        <v>41863</v>
      </c>
      <c r="B5370" s="57" t="s">
        <v>237</v>
      </c>
      <c r="C5370" s="58">
        <v>100</v>
      </c>
    </row>
    <row r="5371" spans="1:3" x14ac:dyDescent="0.15">
      <c r="A5371" s="48">
        <v>41863</v>
      </c>
      <c r="B5371" s="57" t="s">
        <v>238</v>
      </c>
      <c r="C5371" s="58">
        <v>100</v>
      </c>
    </row>
    <row r="5372" spans="1:3" x14ac:dyDescent="0.15">
      <c r="A5372" s="48">
        <v>41863</v>
      </c>
      <c r="B5372" s="57" t="s">
        <v>239</v>
      </c>
      <c r="C5372" s="58">
        <v>100</v>
      </c>
    </row>
    <row r="5373" spans="1:3" x14ac:dyDescent="0.15">
      <c r="A5373" s="48">
        <v>41863</v>
      </c>
      <c r="B5373" s="57" t="s">
        <v>240</v>
      </c>
      <c r="C5373" s="58">
        <v>100</v>
      </c>
    </row>
    <row r="5374" spans="1:3" x14ac:dyDescent="0.15">
      <c r="A5374" s="48">
        <v>41863</v>
      </c>
      <c r="B5374" s="57" t="s">
        <v>241</v>
      </c>
      <c r="C5374" s="58">
        <v>100</v>
      </c>
    </row>
    <row r="5375" spans="1:3" x14ac:dyDescent="0.15">
      <c r="A5375" s="48">
        <v>41863</v>
      </c>
      <c r="B5375" s="57" t="s">
        <v>242</v>
      </c>
      <c r="C5375" s="58">
        <v>100</v>
      </c>
    </row>
    <row r="5376" spans="1:3" x14ac:dyDescent="0.15">
      <c r="A5376" s="48">
        <v>41863</v>
      </c>
      <c r="B5376" s="57" t="s">
        <v>243</v>
      </c>
      <c r="C5376" s="58">
        <v>100</v>
      </c>
    </row>
    <row r="5377" spans="1:3" x14ac:dyDescent="0.15">
      <c r="A5377" s="48">
        <v>41863</v>
      </c>
      <c r="B5377" s="57" t="s">
        <v>244</v>
      </c>
      <c r="C5377" s="58">
        <v>100</v>
      </c>
    </row>
    <row r="5378" spans="1:3" x14ac:dyDescent="0.15">
      <c r="A5378" s="48">
        <v>41863</v>
      </c>
      <c r="B5378" s="57" t="s">
        <v>245</v>
      </c>
      <c r="C5378" s="58">
        <v>100</v>
      </c>
    </row>
    <row r="5379" spans="1:3" x14ac:dyDescent="0.15">
      <c r="A5379" s="48">
        <v>41863</v>
      </c>
      <c r="B5379" s="57" t="s">
        <v>246</v>
      </c>
      <c r="C5379" s="58">
        <v>100</v>
      </c>
    </row>
    <row r="5380" spans="1:3" x14ac:dyDescent="0.15">
      <c r="A5380" s="48">
        <v>41863</v>
      </c>
      <c r="B5380" s="57" t="s">
        <v>247</v>
      </c>
      <c r="C5380" s="58">
        <v>100</v>
      </c>
    </row>
    <row r="5381" spans="1:3" x14ac:dyDescent="0.15">
      <c r="A5381" s="48">
        <v>41863</v>
      </c>
      <c r="B5381" s="57" t="s">
        <v>248</v>
      </c>
      <c r="C5381" s="58">
        <v>100</v>
      </c>
    </row>
    <row r="5382" spans="1:3" x14ac:dyDescent="0.15">
      <c r="A5382" s="48">
        <v>41864</v>
      </c>
      <c r="B5382" s="57" t="s">
        <v>225</v>
      </c>
      <c r="C5382" s="58">
        <v>100</v>
      </c>
    </row>
    <row r="5383" spans="1:3" x14ac:dyDescent="0.15">
      <c r="A5383" s="48">
        <v>41864</v>
      </c>
      <c r="B5383" s="57" t="s">
        <v>226</v>
      </c>
      <c r="C5383" s="58">
        <v>100</v>
      </c>
    </row>
    <row r="5384" spans="1:3" x14ac:dyDescent="0.15">
      <c r="A5384" s="48">
        <v>41864</v>
      </c>
      <c r="B5384" s="57" t="s">
        <v>227</v>
      </c>
      <c r="C5384" s="58">
        <v>100</v>
      </c>
    </row>
    <row r="5385" spans="1:3" x14ac:dyDescent="0.15">
      <c r="A5385" s="48">
        <v>41864</v>
      </c>
      <c r="B5385" s="57" t="s">
        <v>228</v>
      </c>
      <c r="C5385" s="58">
        <v>100</v>
      </c>
    </row>
    <row r="5386" spans="1:3" x14ac:dyDescent="0.15">
      <c r="A5386" s="48">
        <v>41864</v>
      </c>
      <c r="B5386" s="57" t="s">
        <v>229</v>
      </c>
      <c r="C5386" s="58">
        <v>100</v>
      </c>
    </row>
    <row r="5387" spans="1:3" x14ac:dyDescent="0.15">
      <c r="A5387" s="48">
        <v>41864</v>
      </c>
      <c r="B5387" s="57" t="s">
        <v>230</v>
      </c>
      <c r="C5387" s="58">
        <v>100</v>
      </c>
    </row>
    <row r="5388" spans="1:3" x14ac:dyDescent="0.15">
      <c r="A5388" s="48">
        <v>41864</v>
      </c>
      <c r="B5388" s="57" t="s">
        <v>231</v>
      </c>
      <c r="C5388" s="58">
        <v>100</v>
      </c>
    </row>
    <row r="5389" spans="1:3" x14ac:dyDescent="0.15">
      <c r="A5389" s="48">
        <v>41864</v>
      </c>
      <c r="B5389" s="57" t="s">
        <v>232</v>
      </c>
      <c r="C5389" s="58">
        <v>100</v>
      </c>
    </row>
    <row r="5390" spans="1:3" x14ac:dyDescent="0.15">
      <c r="A5390" s="48">
        <v>41864</v>
      </c>
      <c r="B5390" s="57" t="s">
        <v>233</v>
      </c>
      <c r="C5390" s="58">
        <v>100</v>
      </c>
    </row>
    <row r="5391" spans="1:3" x14ac:dyDescent="0.15">
      <c r="A5391" s="48">
        <v>41864</v>
      </c>
      <c r="B5391" s="57" t="s">
        <v>234</v>
      </c>
      <c r="C5391" s="58">
        <v>100</v>
      </c>
    </row>
    <row r="5392" spans="1:3" x14ac:dyDescent="0.15">
      <c r="A5392" s="48">
        <v>41864</v>
      </c>
      <c r="B5392" s="57" t="s">
        <v>235</v>
      </c>
      <c r="C5392" s="58">
        <v>100</v>
      </c>
    </row>
    <row r="5393" spans="1:3" x14ac:dyDescent="0.15">
      <c r="A5393" s="48">
        <v>41864</v>
      </c>
      <c r="B5393" s="57" t="s">
        <v>236</v>
      </c>
      <c r="C5393" s="58">
        <v>100</v>
      </c>
    </row>
    <row r="5394" spans="1:3" x14ac:dyDescent="0.15">
      <c r="A5394" s="48">
        <v>41864</v>
      </c>
      <c r="B5394" s="57" t="s">
        <v>237</v>
      </c>
      <c r="C5394" s="58">
        <v>100</v>
      </c>
    </row>
    <row r="5395" spans="1:3" x14ac:dyDescent="0.15">
      <c r="A5395" s="48">
        <v>41864</v>
      </c>
      <c r="B5395" s="57" t="s">
        <v>238</v>
      </c>
      <c r="C5395" s="58">
        <v>100</v>
      </c>
    </row>
    <row r="5396" spans="1:3" x14ac:dyDescent="0.15">
      <c r="A5396" s="48">
        <v>41864</v>
      </c>
      <c r="B5396" s="57" t="s">
        <v>239</v>
      </c>
      <c r="C5396" s="58">
        <v>100</v>
      </c>
    </row>
    <row r="5397" spans="1:3" x14ac:dyDescent="0.15">
      <c r="A5397" s="48">
        <v>41864</v>
      </c>
      <c r="B5397" s="57" t="s">
        <v>240</v>
      </c>
      <c r="C5397" s="58">
        <v>100</v>
      </c>
    </row>
    <row r="5398" spans="1:3" x14ac:dyDescent="0.15">
      <c r="A5398" s="48">
        <v>41864</v>
      </c>
      <c r="B5398" s="57" t="s">
        <v>241</v>
      </c>
      <c r="C5398" s="58">
        <v>100</v>
      </c>
    </row>
    <row r="5399" spans="1:3" x14ac:dyDescent="0.15">
      <c r="A5399" s="48">
        <v>41864</v>
      </c>
      <c r="B5399" s="57" t="s">
        <v>242</v>
      </c>
      <c r="C5399" s="58">
        <v>100</v>
      </c>
    </row>
    <row r="5400" spans="1:3" x14ac:dyDescent="0.15">
      <c r="A5400" s="48">
        <v>41864</v>
      </c>
      <c r="B5400" s="57" t="s">
        <v>243</v>
      </c>
      <c r="C5400" s="58">
        <v>100</v>
      </c>
    </row>
    <row r="5401" spans="1:3" x14ac:dyDescent="0.15">
      <c r="A5401" s="48">
        <v>41864</v>
      </c>
      <c r="B5401" s="57" t="s">
        <v>244</v>
      </c>
      <c r="C5401" s="58">
        <v>100</v>
      </c>
    </row>
    <row r="5402" spans="1:3" x14ac:dyDescent="0.15">
      <c r="A5402" s="48">
        <v>41864</v>
      </c>
      <c r="B5402" s="57" t="s">
        <v>245</v>
      </c>
      <c r="C5402" s="58">
        <v>100</v>
      </c>
    </row>
    <row r="5403" spans="1:3" x14ac:dyDescent="0.15">
      <c r="A5403" s="48">
        <v>41864</v>
      </c>
      <c r="B5403" s="57" t="s">
        <v>246</v>
      </c>
      <c r="C5403" s="58">
        <v>100</v>
      </c>
    </row>
    <row r="5404" spans="1:3" x14ac:dyDescent="0.15">
      <c r="A5404" s="48">
        <v>41864</v>
      </c>
      <c r="B5404" s="57" t="s">
        <v>247</v>
      </c>
      <c r="C5404" s="58">
        <v>100</v>
      </c>
    </row>
    <row r="5405" spans="1:3" x14ac:dyDescent="0.15">
      <c r="A5405" s="48">
        <v>41864</v>
      </c>
      <c r="B5405" s="57" t="s">
        <v>248</v>
      </c>
      <c r="C5405" s="58">
        <v>100</v>
      </c>
    </row>
    <row r="5406" spans="1:3" x14ac:dyDescent="0.15">
      <c r="A5406" s="48">
        <v>41865</v>
      </c>
      <c r="B5406" s="57" t="s">
        <v>225</v>
      </c>
      <c r="C5406" s="58">
        <v>100</v>
      </c>
    </row>
    <row r="5407" spans="1:3" x14ac:dyDescent="0.15">
      <c r="A5407" s="48">
        <v>41865</v>
      </c>
      <c r="B5407" s="57" t="s">
        <v>226</v>
      </c>
      <c r="C5407" s="58">
        <v>100</v>
      </c>
    </row>
    <row r="5408" spans="1:3" x14ac:dyDescent="0.15">
      <c r="A5408" s="48">
        <v>41865</v>
      </c>
      <c r="B5408" s="57" t="s">
        <v>227</v>
      </c>
      <c r="C5408" s="58">
        <v>100</v>
      </c>
    </row>
    <row r="5409" spans="1:3" x14ac:dyDescent="0.15">
      <c r="A5409" s="48">
        <v>41865</v>
      </c>
      <c r="B5409" s="57" t="s">
        <v>228</v>
      </c>
      <c r="C5409" s="58">
        <v>100</v>
      </c>
    </row>
    <row r="5410" spans="1:3" x14ac:dyDescent="0.15">
      <c r="A5410" s="48">
        <v>41865</v>
      </c>
      <c r="B5410" s="57" t="s">
        <v>229</v>
      </c>
      <c r="C5410" s="58">
        <v>100</v>
      </c>
    </row>
    <row r="5411" spans="1:3" x14ac:dyDescent="0.15">
      <c r="A5411" s="48">
        <v>41865</v>
      </c>
      <c r="B5411" s="57" t="s">
        <v>230</v>
      </c>
      <c r="C5411" s="58">
        <v>100</v>
      </c>
    </row>
    <row r="5412" spans="1:3" x14ac:dyDescent="0.15">
      <c r="A5412" s="48">
        <v>41865</v>
      </c>
      <c r="B5412" s="57" t="s">
        <v>231</v>
      </c>
      <c r="C5412" s="58">
        <v>100</v>
      </c>
    </row>
    <row r="5413" spans="1:3" x14ac:dyDescent="0.15">
      <c r="A5413" s="48">
        <v>41865</v>
      </c>
      <c r="B5413" s="57" t="s">
        <v>232</v>
      </c>
      <c r="C5413" s="58">
        <v>100</v>
      </c>
    </row>
    <row r="5414" spans="1:3" x14ac:dyDescent="0.15">
      <c r="A5414" s="48">
        <v>41865</v>
      </c>
      <c r="B5414" s="57" t="s">
        <v>233</v>
      </c>
      <c r="C5414" s="58">
        <v>100</v>
      </c>
    </row>
    <row r="5415" spans="1:3" x14ac:dyDescent="0.15">
      <c r="A5415" s="48">
        <v>41865</v>
      </c>
      <c r="B5415" s="57" t="s">
        <v>234</v>
      </c>
      <c r="C5415" s="58">
        <v>100</v>
      </c>
    </row>
    <row r="5416" spans="1:3" x14ac:dyDescent="0.15">
      <c r="A5416" s="48">
        <v>41865</v>
      </c>
      <c r="B5416" s="57" t="s">
        <v>235</v>
      </c>
      <c r="C5416" s="58">
        <v>100</v>
      </c>
    </row>
    <row r="5417" spans="1:3" x14ac:dyDescent="0.15">
      <c r="A5417" s="48">
        <v>41865</v>
      </c>
      <c r="B5417" s="57" t="s">
        <v>236</v>
      </c>
      <c r="C5417" s="58">
        <v>100</v>
      </c>
    </row>
    <row r="5418" spans="1:3" x14ac:dyDescent="0.15">
      <c r="A5418" s="48">
        <v>41865</v>
      </c>
      <c r="B5418" s="57" t="s">
        <v>237</v>
      </c>
      <c r="C5418" s="58">
        <v>100</v>
      </c>
    </row>
    <row r="5419" spans="1:3" x14ac:dyDescent="0.15">
      <c r="A5419" s="48">
        <v>41865</v>
      </c>
      <c r="B5419" s="57" t="s">
        <v>238</v>
      </c>
      <c r="C5419" s="58">
        <v>100</v>
      </c>
    </row>
    <row r="5420" spans="1:3" x14ac:dyDescent="0.15">
      <c r="A5420" s="48">
        <v>41865</v>
      </c>
      <c r="B5420" s="57" t="s">
        <v>239</v>
      </c>
      <c r="C5420" s="58">
        <v>100</v>
      </c>
    </row>
    <row r="5421" spans="1:3" x14ac:dyDescent="0.15">
      <c r="A5421" s="48">
        <v>41865</v>
      </c>
      <c r="B5421" s="57" t="s">
        <v>240</v>
      </c>
      <c r="C5421" s="58">
        <v>100</v>
      </c>
    </row>
    <row r="5422" spans="1:3" x14ac:dyDescent="0.15">
      <c r="A5422" s="48">
        <v>41865</v>
      </c>
      <c r="B5422" s="57" t="s">
        <v>241</v>
      </c>
      <c r="C5422" s="58">
        <v>100</v>
      </c>
    </row>
    <row r="5423" spans="1:3" x14ac:dyDescent="0.15">
      <c r="A5423" s="48">
        <v>41865</v>
      </c>
      <c r="B5423" s="57" t="s">
        <v>242</v>
      </c>
      <c r="C5423" s="58">
        <v>100</v>
      </c>
    </row>
    <row r="5424" spans="1:3" x14ac:dyDescent="0.15">
      <c r="A5424" s="48">
        <v>41865</v>
      </c>
      <c r="B5424" s="57" t="s">
        <v>243</v>
      </c>
      <c r="C5424" s="58">
        <v>100</v>
      </c>
    </row>
    <row r="5425" spans="1:3" x14ac:dyDescent="0.15">
      <c r="A5425" s="48">
        <v>41865</v>
      </c>
      <c r="B5425" s="57" t="s">
        <v>244</v>
      </c>
      <c r="C5425" s="58">
        <v>100</v>
      </c>
    </row>
    <row r="5426" spans="1:3" x14ac:dyDescent="0.15">
      <c r="A5426" s="48">
        <v>41865</v>
      </c>
      <c r="B5426" s="57" t="s">
        <v>245</v>
      </c>
      <c r="C5426" s="58">
        <v>100</v>
      </c>
    </row>
    <row r="5427" spans="1:3" x14ac:dyDescent="0.15">
      <c r="A5427" s="48">
        <v>41865</v>
      </c>
      <c r="B5427" s="57" t="s">
        <v>246</v>
      </c>
      <c r="C5427" s="58">
        <v>100</v>
      </c>
    </row>
    <row r="5428" spans="1:3" x14ac:dyDescent="0.15">
      <c r="A5428" s="48">
        <v>41865</v>
      </c>
      <c r="B5428" s="57" t="s">
        <v>247</v>
      </c>
      <c r="C5428" s="58">
        <v>100</v>
      </c>
    </row>
    <row r="5429" spans="1:3" x14ac:dyDescent="0.15">
      <c r="A5429" s="48">
        <v>41865</v>
      </c>
      <c r="B5429" s="57" t="s">
        <v>248</v>
      </c>
      <c r="C5429" s="58">
        <v>100</v>
      </c>
    </row>
    <row r="5430" spans="1:3" x14ac:dyDescent="0.15">
      <c r="A5430" s="48">
        <v>41866</v>
      </c>
      <c r="B5430" s="57" t="s">
        <v>225</v>
      </c>
      <c r="C5430" s="58">
        <v>100</v>
      </c>
    </row>
    <row r="5431" spans="1:3" x14ac:dyDescent="0.15">
      <c r="A5431" s="48">
        <v>41866</v>
      </c>
      <c r="B5431" s="57" t="s">
        <v>226</v>
      </c>
      <c r="C5431" s="58">
        <v>100</v>
      </c>
    </row>
    <row r="5432" spans="1:3" x14ac:dyDescent="0.15">
      <c r="A5432" s="48">
        <v>41866</v>
      </c>
      <c r="B5432" s="57" t="s">
        <v>227</v>
      </c>
      <c r="C5432" s="58">
        <v>100</v>
      </c>
    </row>
    <row r="5433" spans="1:3" x14ac:dyDescent="0.15">
      <c r="A5433" s="48">
        <v>41866</v>
      </c>
      <c r="B5433" s="57" t="s">
        <v>228</v>
      </c>
      <c r="C5433" s="58">
        <v>100</v>
      </c>
    </row>
    <row r="5434" spans="1:3" x14ac:dyDescent="0.15">
      <c r="A5434" s="48">
        <v>41866</v>
      </c>
      <c r="B5434" s="57" t="s">
        <v>229</v>
      </c>
      <c r="C5434" s="58">
        <v>100</v>
      </c>
    </row>
    <row r="5435" spans="1:3" x14ac:dyDescent="0.15">
      <c r="A5435" s="48">
        <v>41866</v>
      </c>
      <c r="B5435" s="57" t="s">
        <v>230</v>
      </c>
      <c r="C5435" s="58">
        <v>100</v>
      </c>
    </row>
    <row r="5436" spans="1:3" x14ac:dyDescent="0.15">
      <c r="A5436" s="48">
        <v>41866</v>
      </c>
      <c r="B5436" s="57" t="s">
        <v>231</v>
      </c>
      <c r="C5436" s="58">
        <v>100</v>
      </c>
    </row>
    <row r="5437" spans="1:3" x14ac:dyDescent="0.15">
      <c r="A5437" s="48">
        <v>41866</v>
      </c>
      <c r="B5437" s="57" t="s">
        <v>232</v>
      </c>
      <c r="C5437" s="58">
        <v>100</v>
      </c>
    </row>
    <row r="5438" spans="1:3" x14ac:dyDescent="0.15">
      <c r="A5438" s="48">
        <v>41866</v>
      </c>
      <c r="B5438" s="57" t="s">
        <v>233</v>
      </c>
      <c r="C5438" s="58">
        <v>100</v>
      </c>
    </row>
    <row r="5439" spans="1:3" x14ac:dyDescent="0.15">
      <c r="A5439" s="48">
        <v>41866</v>
      </c>
      <c r="B5439" s="57" t="s">
        <v>234</v>
      </c>
      <c r="C5439" s="58">
        <v>100</v>
      </c>
    </row>
    <row r="5440" spans="1:3" x14ac:dyDescent="0.15">
      <c r="A5440" s="48">
        <v>41866</v>
      </c>
      <c r="B5440" s="57" t="s">
        <v>235</v>
      </c>
      <c r="C5440" s="58">
        <v>100</v>
      </c>
    </row>
    <row r="5441" spans="1:3" x14ac:dyDescent="0.15">
      <c r="A5441" s="48">
        <v>41866</v>
      </c>
      <c r="B5441" s="57" t="s">
        <v>236</v>
      </c>
      <c r="C5441" s="58">
        <v>100</v>
      </c>
    </row>
    <row r="5442" spans="1:3" x14ac:dyDescent="0.15">
      <c r="A5442" s="48">
        <v>41866</v>
      </c>
      <c r="B5442" s="57" t="s">
        <v>237</v>
      </c>
      <c r="C5442" s="58">
        <v>100</v>
      </c>
    </row>
    <row r="5443" spans="1:3" x14ac:dyDescent="0.15">
      <c r="A5443" s="48">
        <v>41866</v>
      </c>
      <c r="B5443" s="57" t="s">
        <v>238</v>
      </c>
      <c r="C5443" s="58">
        <v>100</v>
      </c>
    </row>
    <row r="5444" spans="1:3" x14ac:dyDescent="0.15">
      <c r="A5444" s="48">
        <v>41866</v>
      </c>
      <c r="B5444" s="57" t="s">
        <v>239</v>
      </c>
      <c r="C5444" s="58">
        <v>100</v>
      </c>
    </row>
    <row r="5445" spans="1:3" x14ac:dyDescent="0.15">
      <c r="A5445" s="48">
        <v>41866</v>
      </c>
      <c r="B5445" s="57" t="s">
        <v>240</v>
      </c>
      <c r="C5445" s="58">
        <v>100</v>
      </c>
    </row>
    <row r="5446" spans="1:3" x14ac:dyDescent="0.15">
      <c r="A5446" s="48">
        <v>41866</v>
      </c>
      <c r="B5446" s="57" t="s">
        <v>241</v>
      </c>
      <c r="C5446" s="58">
        <v>100</v>
      </c>
    </row>
    <row r="5447" spans="1:3" x14ac:dyDescent="0.15">
      <c r="A5447" s="48">
        <v>41866</v>
      </c>
      <c r="B5447" s="57" t="s">
        <v>242</v>
      </c>
      <c r="C5447" s="58">
        <v>100</v>
      </c>
    </row>
    <row r="5448" spans="1:3" x14ac:dyDescent="0.15">
      <c r="A5448" s="48">
        <v>41866</v>
      </c>
      <c r="B5448" s="57" t="s">
        <v>243</v>
      </c>
      <c r="C5448" s="58">
        <v>100</v>
      </c>
    </row>
    <row r="5449" spans="1:3" x14ac:dyDescent="0.15">
      <c r="A5449" s="48">
        <v>41866</v>
      </c>
      <c r="B5449" s="57" t="s">
        <v>244</v>
      </c>
      <c r="C5449" s="58">
        <v>100</v>
      </c>
    </row>
    <row r="5450" spans="1:3" x14ac:dyDescent="0.15">
      <c r="A5450" s="48">
        <v>41866</v>
      </c>
      <c r="B5450" s="57" t="s">
        <v>245</v>
      </c>
      <c r="C5450" s="58">
        <v>100</v>
      </c>
    </row>
    <row r="5451" spans="1:3" x14ac:dyDescent="0.15">
      <c r="A5451" s="48">
        <v>41866</v>
      </c>
      <c r="B5451" s="57" t="s">
        <v>246</v>
      </c>
      <c r="C5451" s="58">
        <v>100</v>
      </c>
    </row>
    <row r="5452" spans="1:3" x14ac:dyDescent="0.15">
      <c r="A5452" s="48">
        <v>41866</v>
      </c>
      <c r="B5452" s="57" t="s">
        <v>247</v>
      </c>
      <c r="C5452" s="58">
        <v>100</v>
      </c>
    </row>
    <row r="5453" spans="1:3" x14ac:dyDescent="0.15">
      <c r="A5453" s="48">
        <v>41866</v>
      </c>
      <c r="B5453" s="57" t="s">
        <v>248</v>
      </c>
      <c r="C5453" s="58">
        <v>100</v>
      </c>
    </row>
    <row r="5454" spans="1:3" x14ac:dyDescent="0.15">
      <c r="A5454" s="48">
        <v>41867</v>
      </c>
      <c r="B5454" s="57" t="s">
        <v>225</v>
      </c>
      <c r="C5454" s="58">
        <v>100</v>
      </c>
    </row>
    <row r="5455" spans="1:3" x14ac:dyDescent="0.15">
      <c r="A5455" s="48">
        <v>41867</v>
      </c>
      <c r="B5455" s="57" t="s">
        <v>226</v>
      </c>
      <c r="C5455" s="58">
        <v>100</v>
      </c>
    </row>
    <row r="5456" spans="1:3" x14ac:dyDescent="0.15">
      <c r="A5456" s="48">
        <v>41867</v>
      </c>
      <c r="B5456" s="57" t="s">
        <v>227</v>
      </c>
      <c r="C5456" s="58">
        <v>100</v>
      </c>
    </row>
    <row r="5457" spans="1:3" x14ac:dyDescent="0.15">
      <c r="A5457" s="48">
        <v>41867</v>
      </c>
      <c r="B5457" s="57" t="s">
        <v>228</v>
      </c>
      <c r="C5457" s="58">
        <v>100</v>
      </c>
    </row>
    <row r="5458" spans="1:3" x14ac:dyDescent="0.15">
      <c r="A5458" s="48">
        <v>41867</v>
      </c>
      <c r="B5458" s="57" t="s">
        <v>229</v>
      </c>
      <c r="C5458" s="58">
        <v>100</v>
      </c>
    </row>
    <row r="5459" spans="1:3" x14ac:dyDescent="0.15">
      <c r="A5459" s="48">
        <v>41867</v>
      </c>
      <c r="B5459" s="57" t="s">
        <v>230</v>
      </c>
      <c r="C5459" s="58">
        <v>100</v>
      </c>
    </row>
    <row r="5460" spans="1:3" x14ac:dyDescent="0.15">
      <c r="A5460" s="48">
        <v>41867</v>
      </c>
      <c r="B5460" s="57" t="s">
        <v>231</v>
      </c>
      <c r="C5460" s="58">
        <v>100</v>
      </c>
    </row>
    <row r="5461" spans="1:3" x14ac:dyDescent="0.15">
      <c r="A5461" s="48">
        <v>41867</v>
      </c>
      <c r="B5461" s="57" t="s">
        <v>232</v>
      </c>
      <c r="C5461" s="58">
        <v>100</v>
      </c>
    </row>
    <row r="5462" spans="1:3" x14ac:dyDescent="0.15">
      <c r="A5462" s="48">
        <v>41867</v>
      </c>
      <c r="B5462" s="57" t="s">
        <v>233</v>
      </c>
      <c r="C5462" s="58">
        <v>100</v>
      </c>
    </row>
    <row r="5463" spans="1:3" x14ac:dyDescent="0.15">
      <c r="A5463" s="48">
        <v>41867</v>
      </c>
      <c r="B5463" s="57" t="s">
        <v>234</v>
      </c>
      <c r="C5463" s="58">
        <v>100</v>
      </c>
    </row>
    <row r="5464" spans="1:3" x14ac:dyDescent="0.15">
      <c r="A5464" s="48">
        <v>41867</v>
      </c>
      <c r="B5464" s="57" t="s">
        <v>235</v>
      </c>
      <c r="C5464" s="58">
        <v>100</v>
      </c>
    </row>
    <row r="5465" spans="1:3" x14ac:dyDescent="0.15">
      <c r="A5465" s="48">
        <v>41867</v>
      </c>
      <c r="B5465" s="57" t="s">
        <v>236</v>
      </c>
      <c r="C5465" s="58">
        <v>100</v>
      </c>
    </row>
    <row r="5466" spans="1:3" x14ac:dyDescent="0.15">
      <c r="A5466" s="48">
        <v>41867</v>
      </c>
      <c r="B5466" s="57" t="s">
        <v>237</v>
      </c>
      <c r="C5466" s="58">
        <v>100</v>
      </c>
    </row>
    <row r="5467" spans="1:3" x14ac:dyDescent="0.15">
      <c r="A5467" s="48">
        <v>41867</v>
      </c>
      <c r="B5467" s="57" t="s">
        <v>238</v>
      </c>
      <c r="C5467" s="58">
        <v>100</v>
      </c>
    </row>
    <row r="5468" spans="1:3" x14ac:dyDescent="0.15">
      <c r="A5468" s="48">
        <v>41867</v>
      </c>
      <c r="B5468" s="57" t="s">
        <v>239</v>
      </c>
      <c r="C5468" s="58">
        <v>100</v>
      </c>
    </row>
    <row r="5469" spans="1:3" x14ac:dyDescent="0.15">
      <c r="A5469" s="48">
        <v>41867</v>
      </c>
      <c r="B5469" s="57" t="s">
        <v>240</v>
      </c>
      <c r="C5469" s="58">
        <v>100</v>
      </c>
    </row>
    <row r="5470" spans="1:3" x14ac:dyDescent="0.15">
      <c r="A5470" s="48">
        <v>41867</v>
      </c>
      <c r="B5470" s="57" t="s">
        <v>241</v>
      </c>
      <c r="C5470" s="58">
        <v>100</v>
      </c>
    </row>
    <row r="5471" spans="1:3" x14ac:dyDescent="0.15">
      <c r="A5471" s="48">
        <v>41867</v>
      </c>
      <c r="B5471" s="57" t="s">
        <v>242</v>
      </c>
      <c r="C5471" s="58">
        <v>100</v>
      </c>
    </row>
    <row r="5472" spans="1:3" x14ac:dyDescent="0.15">
      <c r="A5472" s="48">
        <v>41867</v>
      </c>
      <c r="B5472" s="57" t="s">
        <v>243</v>
      </c>
      <c r="C5472" s="58">
        <v>100</v>
      </c>
    </row>
    <row r="5473" spans="1:3" x14ac:dyDescent="0.15">
      <c r="A5473" s="48">
        <v>41867</v>
      </c>
      <c r="B5473" s="57" t="s">
        <v>244</v>
      </c>
      <c r="C5473" s="58">
        <v>100</v>
      </c>
    </row>
    <row r="5474" spans="1:3" x14ac:dyDescent="0.15">
      <c r="A5474" s="48">
        <v>41867</v>
      </c>
      <c r="B5474" s="57" t="s">
        <v>245</v>
      </c>
      <c r="C5474" s="58">
        <v>100</v>
      </c>
    </row>
    <row r="5475" spans="1:3" x14ac:dyDescent="0.15">
      <c r="A5475" s="48">
        <v>41867</v>
      </c>
      <c r="B5475" s="57" t="s">
        <v>246</v>
      </c>
      <c r="C5475" s="58">
        <v>100</v>
      </c>
    </row>
    <row r="5476" spans="1:3" x14ac:dyDescent="0.15">
      <c r="A5476" s="48">
        <v>41867</v>
      </c>
      <c r="B5476" s="57" t="s">
        <v>247</v>
      </c>
      <c r="C5476" s="58">
        <v>100</v>
      </c>
    </row>
    <row r="5477" spans="1:3" x14ac:dyDescent="0.15">
      <c r="A5477" s="48">
        <v>41867</v>
      </c>
      <c r="B5477" s="57" t="s">
        <v>248</v>
      </c>
      <c r="C5477" s="58">
        <v>100</v>
      </c>
    </row>
    <row r="5478" spans="1:3" x14ac:dyDescent="0.15">
      <c r="A5478" s="48">
        <v>41868</v>
      </c>
      <c r="B5478" s="57" t="s">
        <v>225</v>
      </c>
      <c r="C5478" s="58">
        <v>100</v>
      </c>
    </row>
    <row r="5479" spans="1:3" x14ac:dyDescent="0.15">
      <c r="A5479" s="48">
        <v>41868</v>
      </c>
      <c r="B5479" s="57" t="s">
        <v>226</v>
      </c>
      <c r="C5479" s="58">
        <v>100</v>
      </c>
    </row>
    <row r="5480" spans="1:3" x14ac:dyDescent="0.15">
      <c r="A5480" s="48">
        <v>41868</v>
      </c>
      <c r="B5480" s="57" t="s">
        <v>227</v>
      </c>
      <c r="C5480" s="58">
        <v>100</v>
      </c>
    </row>
    <row r="5481" spans="1:3" x14ac:dyDescent="0.15">
      <c r="A5481" s="48">
        <v>41868</v>
      </c>
      <c r="B5481" s="57" t="s">
        <v>228</v>
      </c>
      <c r="C5481" s="58">
        <v>100</v>
      </c>
    </row>
    <row r="5482" spans="1:3" x14ac:dyDescent="0.15">
      <c r="A5482" s="48">
        <v>41868</v>
      </c>
      <c r="B5482" s="57" t="s">
        <v>229</v>
      </c>
      <c r="C5482" s="58">
        <v>100</v>
      </c>
    </row>
    <row r="5483" spans="1:3" x14ac:dyDescent="0.15">
      <c r="A5483" s="48">
        <v>41868</v>
      </c>
      <c r="B5483" s="57" t="s">
        <v>230</v>
      </c>
      <c r="C5483" s="58">
        <v>100</v>
      </c>
    </row>
    <row r="5484" spans="1:3" x14ac:dyDescent="0.15">
      <c r="A5484" s="48">
        <v>41868</v>
      </c>
      <c r="B5484" s="57" t="s">
        <v>231</v>
      </c>
      <c r="C5484" s="58">
        <v>100</v>
      </c>
    </row>
    <row r="5485" spans="1:3" x14ac:dyDescent="0.15">
      <c r="A5485" s="48">
        <v>41868</v>
      </c>
      <c r="B5485" s="57" t="s">
        <v>232</v>
      </c>
      <c r="C5485" s="58">
        <v>100</v>
      </c>
    </row>
    <row r="5486" spans="1:3" x14ac:dyDescent="0.15">
      <c r="A5486" s="48">
        <v>41868</v>
      </c>
      <c r="B5486" s="57" t="s">
        <v>233</v>
      </c>
      <c r="C5486" s="58">
        <v>100</v>
      </c>
    </row>
    <row r="5487" spans="1:3" x14ac:dyDescent="0.15">
      <c r="A5487" s="48">
        <v>41868</v>
      </c>
      <c r="B5487" s="57" t="s">
        <v>234</v>
      </c>
      <c r="C5487" s="58">
        <v>100</v>
      </c>
    </row>
    <row r="5488" spans="1:3" x14ac:dyDescent="0.15">
      <c r="A5488" s="48">
        <v>41868</v>
      </c>
      <c r="B5488" s="57" t="s">
        <v>235</v>
      </c>
      <c r="C5488" s="58">
        <v>100</v>
      </c>
    </row>
    <row r="5489" spans="1:3" x14ac:dyDescent="0.15">
      <c r="A5489" s="48">
        <v>41868</v>
      </c>
      <c r="B5489" s="57" t="s">
        <v>236</v>
      </c>
      <c r="C5489" s="58">
        <v>100</v>
      </c>
    </row>
    <row r="5490" spans="1:3" x14ac:dyDescent="0.15">
      <c r="A5490" s="48">
        <v>41868</v>
      </c>
      <c r="B5490" s="57" t="s">
        <v>237</v>
      </c>
      <c r="C5490" s="58">
        <v>100</v>
      </c>
    </row>
    <row r="5491" spans="1:3" x14ac:dyDescent="0.15">
      <c r="A5491" s="48">
        <v>41868</v>
      </c>
      <c r="B5491" s="57" t="s">
        <v>238</v>
      </c>
      <c r="C5491" s="58">
        <v>100</v>
      </c>
    </row>
    <row r="5492" spans="1:3" x14ac:dyDescent="0.15">
      <c r="A5492" s="48">
        <v>41868</v>
      </c>
      <c r="B5492" s="57" t="s">
        <v>239</v>
      </c>
      <c r="C5492" s="58">
        <v>100</v>
      </c>
    </row>
    <row r="5493" spans="1:3" x14ac:dyDescent="0.15">
      <c r="A5493" s="48">
        <v>41868</v>
      </c>
      <c r="B5493" s="57" t="s">
        <v>240</v>
      </c>
      <c r="C5493" s="58">
        <v>100</v>
      </c>
    </row>
    <row r="5494" spans="1:3" x14ac:dyDescent="0.15">
      <c r="A5494" s="48">
        <v>41868</v>
      </c>
      <c r="B5494" s="57" t="s">
        <v>241</v>
      </c>
      <c r="C5494" s="58">
        <v>100</v>
      </c>
    </row>
    <row r="5495" spans="1:3" x14ac:dyDescent="0.15">
      <c r="A5495" s="48">
        <v>41868</v>
      </c>
      <c r="B5495" s="57" t="s">
        <v>242</v>
      </c>
      <c r="C5495" s="58">
        <v>100</v>
      </c>
    </row>
    <row r="5496" spans="1:3" x14ac:dyDescent="0.15">
      <c r="A5496" s="48">
        <v>41868</v>
      </c>
      <c r="B5496" s="57" t="s">
        <v>243</v>
      </c>
      <c r="C5496" s="58">
        <v>100</v>
      </c>
    </row>
    <row r="5497" spans="1:3" x14ac:dyDescent="0.15">
      <c r="A5497" s="48">
        <v>41868</v>
      </c>
      <c r="B5497" s="57" t="s">
        <v>244</v>
      </c>
      <c r="C5497" s="58">
        <v>100</v>
      </c>
    </row>
    <row r="5498" spans="1:3" x14ac:dyDescent="0.15">
      <c r="A5498" s="48">
        <v>41868</v>
      </c>
      <c r="B5498" s="57" t="s">
        <v>245</v>
      </c>
      <c r="C5498" s="58">
        <v>100</v>
      </c>
    </row>
    <row r="5499" spans="1:3" x14ac:dyDescent="0.15">
      <c r="A5499" s="48">
        <v>41868</v>
      </c>
      <c r="B5499" s="57" t="s">
        <v>246</v>
      </c>
      <c r="C5499" s="58">
        <v>100</v>
      </c>
    </row>
    <row r="5500" spans="1:3" x14ac:dyDescent="0.15">
      <c r="A5500" s="48">
        <v>41868</v>
      </c>
      <c r="B5500" s="57" t="s">
        <v>247</v>
      </c>
      <c r="C5500" s="58">
        <v>100</v>
      </c>
    </row>
    <row r="5501" spans="1:3" x14ac:dyDescent="0.15">
      <c r="A5501" s="48">
        <v>41868</v>
      </c>
      <c r="B5501" s="57" t="s">
        <v>248</v>
      </c>
      <c r="C5501" s="58">
        <v>100</v>
      </c>
    </row>
    <row r="5502" spans="1:3" x14ac:dyDescent="0.15">
      <c r="A5502" s="48">
        <v>41869</v>
      </c>
      <c r="B5502" s="57" t="s">
        <v>225</v>
      </c>
      <c r="C5502" s="58">
        <v>100</v>
      </c>
    </row>
    <row r="5503" spans="1:3" x14ac:dyDescent="0.15">
      <c r="A5503" s="48">
        <v>41869</v>
      </c>
      <c r="B5503" s="57" t="s">
        <v>226</v>
      </c>
      <c r="C5503" s="58">
        <v>100</v>
      </c>
    </row>
    <row r="5504" spans="1:3" x14ac:dyDescent="0.15">
      <c r="A5504" s="48">
        <v>41869</v>
      </c>
      <c r="B5504" s="57" t="s">
        <v>227</v>
      </c>
      <c r="C5504" s="58">
        <v>100</v>
      </c>
    </row>
    <row r="5505" spans="1:3" x14ac:dyDescent="0.15">
      <c r="A5505" s="48">
        <v>41869</v>
      </c>
      <c r="B5505" s="57" t="s">
        <v>228</v>
      </c>
      <c r="C5505" s="58">
        <v>100</v>
      </c>
    </row>
    <row r="5506" spans="1:3" x14ac:dyDescent="0.15">
      <c r="A5506" s="48">
        <v>41869</v>
      </c>
      <c r="B5506" s="57" t="s">
        <v>229</v>
      </c>
      <c r="C5506" s="58">
        <v>100</v>
      </c>
    </row>
    <row r="5507" spans="1:3" x14ac:dyDescent="0.15">
      <c r="A5507" s="48">
        <v>41869</v>
      </c>
      <c r="B5507" s="57" t="s">
        <v>230</v>
      </c>
      <c r="C5507" s="58">
        <v>100</v>
      </c>
    </row>
    <row r="5508" spans="1:3" x14ac:dyDescent="0.15">
      <c r="A5508" s="48">
        <v>41869</v>
      </c>
      <c r="B5508" s="57" t="s">
        <v>231</v>
      </c>
      <c r="C5508" s="58">
        <v>100</v>
      </c>
    </row>
    <row r="5509" spans="1:3" x14ac:dyDescent="0.15">
      <c r="A5509" s="48">
        <v>41869</v>
      </c>
      <c r="B5509" s="57" t="s">
        <v>232</v>
      </c>
      <c r="C5509" s="58">
        <v>100</v>
      </c>
    </row>
    <row r="5510" spans="1:3" x14ac:dyDescent="0.15">
      <c r="A5510" s="48">
        <v>41869</v>
      </c>
      <c r="B5510" s="57" t="s">
        <v>233</v>
      </c>
      <c r="C5510" s="58">
        <v>100</v>
      </c>
    </row>
    <row r="5511" spans="1:3" x14ac:dyDescent="0.15">
      <c r="A5511" s="48">
        <v>41869</v>
      </c>
      <c r="B5511" s="57" t="s">
        <v>234</v>
      </c>
      <c r="C5511" s="58">
        <v>100</v>
      </c>
    </row>
    <row r="5512" spans="1:3" x14ac:dyDescent="0.15">
      <c r="A5512" s="48">
        <v>41869</v>
      </c>
      <c r="B5512" s="57" t="s">
        <v>235</v>
      </c>
      <c r="C5512" s="58">
        <v>100</v>
      </c>
    </row>
    <row r="5513" spans="1:3" x14ac:dyDescent="0.15">
      <c r="A5513" s="48">
        <v>41869</v>
      </c>
      <c r="B5513" s="57" t="s">
        <v>236</v>
      </c>
      <c r="C5513" s="58">
        <v>100</v>
      </c>
    </row>
    <row r="5514" spans="1:3" x14ac:dyDescent="0.15">
      <c r="A5514" s="48">
        <v>41869</v>
      </c>
      <c r="B5514" s="57" t="s">
        <v>237</v>
      </c>
      <c r="C5514" s="58">
        <v>100</v>
      </c>
    </row>
    <row r="5515" spans="1:3" x14ac:dyDescent="0.15">
      <c r="A5515" s="48">
        <v>41869</v>
      </c>
      <c r="B5515" s="57" t="s">
        <v>238</v>
      </c>
      <c r="C5515" s="58">
        <v>100</v>
      </c>
    </row>
    <row r="5516" spans="1:3" x14ac:dyDescent="0.15">
      <c r="A5516" s="48">
        <v>41869</v>
      </c>
      <c r="B5516" s="57" t="s">
        <v>239</v>
      </c>
      <c r="C5516" s="58">
        <v>100</v>
      </c>
    </row>
    <row r="5517" spans="1:3" x14ac:dyDescent="0.15">
      <c r="A5517" s="48">
        <v>41869</v>
      </c>
      <c r="B5517" s="57" t="s">
        <v>240</v>
      </c>
      <c r="C5517" s="58">
        <v>100</v>
      </c>
    </row>
    <row r="5518" spans="1:3" x14ac:dyDescent="0.15">
      <c r="A5518" s="48">
        <v>41869</v>
      </c>
      <c r="B5518" s="57" t="s">
        <v>241</v>
      </c>
      <c r="C5518" s="58">
        <v>100</v>
      </c>
    </row>
    <row r="5519" spans="1:3" x14ac:dyDescent="0.15">
      <c r="A5519" s="48">
        <v>41869</v>
      </c>
      <c r="B5519" s="57" t="s">
        <v>242</v>
      </c>
      <c r="C5519" s="58">
        <v>100</v>
      </c>
    </row>
    <row r="5520" spans="1:3" x14ac:dyDescent="0.15">
      <c r="A5520" s="48">
        <v>41869</v>
      </c>
      <c r="B5520" s="57" t="s">
        <v>243</v>
      </c>
      <c r="C5520" s="58">
        <v>100</v>
      </c>
    </row>
    <row r="5521" spans="1:3" x14ac:dyDescent="0.15">
      <c r="A5521" s="48">
        <v>41869</v>
      </c>
      <c r="B5521" s="57" t="s">
        <v>244</v>
      </c>
      <c r="C5521" s="58">
        <v>100</v>
      </c>
    </row>
    <row r="5522" spans="1:3" x14ac:dyDescent="0.15">
      <c r="A5522" s="48">
        <v>41869</v>
      </c>
      <c r="B5522" s="57" t="s">
        <v>245</v>
      </c>
      <c r="C5522" s="58">
        <v>100</v>
      </c>
    </row>
    <row r="5523" spans="1:3" x14ac:dyDescent="0.15">
      <c r="A5523" s="48">
        <v>41869</v>
      </c>
      <c r="B5523" s="57" t="s">
        <v>246</v>
      </c>
      <c r="C5523" s="58">
        <v>100</v>
      </c>
    </row>
    <row r="5524" spans="1:3" x14ac:dyDescent="0.15">
      <c r="A5524" s="48">
        <v>41869</v>
      </c>
      <c r="B5524" s="57" t="s">
        <v>247</v>
      </c>
      <c r="C5524" s="58">
        <v>100</v>
      </c>
    </row>
    <row r="5525" spans="1:3" x14ac:dyDescent="0.15">
      <c r="A5525" s="48">
        <v>41869</v>
      </c>
      <c r="B5525" s="57" t="s">
        <v>248</v>
      </c>
      <c r="C5525" s="58">
        <v>100</v>
      </c>
    </row>
    <row r="5526" spans="1:3" x14ac:dyDescent="0.15">
      <c r="A5526" s="48">
        <v>41870</v>
      </c>
      <c r="B5526" s="57" t="s">
        <v>225</v>
      </c>
      <c r="C5526" s="58">
        <v>100</v>
      </c>
    </row>
    <row r="5527" spans="1:3" x14ac:dyDescent="0.15">
      <c r="A5527" s="48">
        <v>41870</v>
      </c>
      <c r="B5527" s="57" t="s">
        <v>226</v>
      </c>
      <c r="C5527" s="58">
        <v>100</v>
      </c>
    </row>
    <row r="5528" spans="1:3" x14ac:dyDescent="0.15">
      <c r="A5528" s="48">
        <v>41870</v>
      </c>
      <c r="B5528" s="57" t="s">
        <v>227</v>
      </c>
      <c r="C5528" s="58">
        <v>100</v>
      </c>
    </row>
    <row r="5529" spans="1:3" x14ac:dyDescent="0.15">
      <c r="A5529" s="48">
        <v>41870</v>
      </c>
      <c r="B5529" s="57" t="s">
        <v>228</v>
      </c>
      <c r="C5529" s="58">
        <v>100</v>
      </c>
    </row>
    <row r="5530" spans="1:3" x14ac:dyDescent="0.15">
      <c r="A5530" s="48">
        <v>41870</v>
      </c>
      <c r="B5530" s="57" t="s">
        <v>229</v>
      </c>
      <c r="C5530" s="58">
        <v>100</v>
      </c>
    </row>
    <row r="5531" spans="1:3" x14ac:dyDescent="0.15">
      <c r="A5531" s="48">
        <v>41870</v>
      </c>
      <c r="B5531" s="57" t="s">
        <v>230</v>
      </c>
      <c r="C5531" s="58">
        <v>100</v>
      </c>
    </row>
    <row r="5532" spans="1:3" x14ac:dyDescent="0.15">
      <c r="A5532" s="48">
        <v>41870</v>
      </c>
      <c r="B5532" s="57" t="s">
        <v>231</v>
      </c>
      <c r="C5532" s="58">
        <v>100</v>
      </c>
    </row>
    <row r="5533" spans="1:3" x14ac:dyDescent="0.15">
      <c r="A5533" s="48">
        <v>41870</v>
      </c>
      <c r="B5533" s="57" t="s">
        <v>232</v>
      </c>
      <c r="C5533" s="58">
        <v>100</v>
      </c>
    </row>
    <row r="5534" spans="1:3" x14ac:dyDescent="0.15">
      <c r="A5534" s="48">
        <v>41870</v>
      </c>
      <c r="B5534" s="57" t="s">
        <v>233</v>
      </c>
      <c r="C5534" s="58">
        <v>100</v>
      </c>
    </row>
    <row r="5535" spans="1:3" x14ac:dyDescent="0.15">
      <c r="A5535" s="48">
        <v>41870</v>
      </c>
      <c r="B5535" s="57" t="s">
        <v>234</v>
      </c>
      <c r="C5535" s="58">
        <v>100</v>
      </c>
    </row>
    <row r="5536" spans="1:3" x14ac:dyDescent="0.15">
      <c r="A5536" s="48">
        <v>41870</v>
      </c>
      <c r="B5536" s="57" t="s">
        <v>235</v>
      </c>
      <c r="C5536" s="58">
        <v>100</v>
      </c>
    </row>
    <row r="5537" spans="1:3" x14ac:dyDescent="0.15">
      <c r="A5537" s="48">
        <v>41870</v>
      </c>
      <c r="B5537" s="57" t="s">
        <v>236</v>
      </c>
      <c r="C5537" s="58">
        <v>100</v>
      </c>
    </row>
    <row r="5538" spans="1:3" x14ac:dyDescent="0.15">
      <c r="A5538" s="48">
        <v>41870</v>
      </c>
      <c r="B5538" s="57" t="s">
        <v>237</v>
      </c>
      <c r="C5538" s="58">
        <v>100</v>
      </c>
    </row>
    <row r="5539" spans="1:3" x14ac:dyDescent="0.15">
      <c r="A5539" s="48">
        <v>41870</v>
      </c>
      <c r="B5539" s="57" t="s">
        <v>238</v>
      </c>
      <c r="C5539" s="58">
        <v>100</v>
      </c>
    </row>
    <row r="5540" spans="1:3" x14ac:dyDescent="0.15">
      <c r="A5540" s="48">
        <v>41870</v>
      </c>
      <c r="B5540" s="57" t="s">
        <v>239</v>
      </c>
      <c r="C5540" s="58">
        <v>100</v>
      </c>
    </row>
    <row r="5541" spans="1:3" x14ac:dyDescent="0.15">
      <c r="A5541" s="48">
        <v>41870</v>
      </c>
      <c r="B5541" s="57" t="s">
        <v>240</v>
      </c>
      <c r="C5541" s="58">
        <v>100</v>
      </c>
    </row>
    <row r="5542" spans="1:3" x14ac:dyDescent="0.15">
      <c r="A5542" s="48">
        <v>41870</v>
      </c>
      <c r="B5542" s="57" t="s">
        <v>241</v>
      </c>
      <c r="C5542" s="58">
        <v>100</v>
      </c>
    </row>
    <row r="5543" spans="1:3" x14ac:dyDescent="0.15">
      <c r="A5543" s="48">
        <v>41870</v>
      </c>
      <c r="B5543" s="57" t="s">
        <v>242</v>
      </c>
      <c r="C5543" s="58">
        <v>100</v>
      </c>
    </row>
    <row r="5544" spans="1:3" x14ac:dyDescent="0.15">
      <c r="A5544" s="48">
        <v>41870</v>
      </c>
      <c r="B5544" s="57" t="s">
        <v>243</v>
      </c>
      <c r="C5544" s="58">
        <v>100</v>
      </c>
    </row>
    <row r="5545" spans="1:3" x14ac:dyDescent="0.15">
      <c r="A5545" s="48">
        <v>41870</v>
      </c>
      <c r="B5545" s="57" t="s">
        <v>244</v>
      </c>
      <c r="C5545" s="58">
        <v>100</v>
      </c>
    </row>
    <row r="5546" spans="1:3" x14ac:dyDescent="0.15">
      <c r="A5546" s="48">
        <v>41870</v>
      </c>
      <c r="B5546" s="57" t="s">
        <v>245</v>
      </c>
      <c r="C5546" s="58">
        <v>100</v>
      </c>
    </row>
    <row r="5547" spans="1:3" x14ac:dyDescent="0.15">
      <c r="A5547" s="48">
        <v>41870</v>
      </c>
      <c r="B5547" s="57" t="s">
        <v>246</v>
      </c>
      <c r="C5547" s="58">
        <v>100</v>
      </c>
    </row>
    <row r="5548" spans="1:3" x14ac:dyDescent="0.15">
      <c r="A5548" s="48">
        <v>41870</v>
      </c>
      <c r="B5548" s="57" t="s">
        <v>247</v>
      </c>
      <c r="C5548" s="58">
        <v>100</v>
      </c>
    </row>
    <row r="5549" spans="1:3" x14ac:dyDescent="0.15">
      <c r="A5549" s="48">
        <v>41870</v>
      </c>
      <c r="B5549" s="57" t="s">
        <v>248</v>
      </c>
      <c r="C5549" s="58">
        <v>100</v>
      </c>
    </row>
    <row r="5550" spans="1:3" x14ac:dyDescent="0.15">
      <c r="A5550" s="48">
        <v>41871</v>
      </c>
      <c r="B5550" s="57" t="s">
        <v>225</v>
      </c>
      <c r="C5550" s="58">
        <v>100</v>
      </c>
    </row>
    <row r="5551" spans="1:3" x14ac:dyDescent="0.15">
      <c r="A5551" s="48">
        <v>41871</v>
      </c>
      <c r="B5551" s="57" t="s">
        <v>226</v>
      </c>
      <c r="C5551" s="58">
        <v>100</v>
      </c>
    </row>
    <row r="5552" spans="1:3" x14ac:dyDescent="0.15">
      <c r="A5552" s="48">
        <v>41871</v>
      </c>
      <c r="B5552" s="57" t="s">
        <v>227</v>
      </c>
      <c r="C5552" s="58">
        <v>100</v>
      </c>
    </row>
    <row r="5553" spans="1:3" x14ac:dyDescent="0.15">
      <c r="A5553" s="48">
        <v>41871</v>
      </c>
      <c r="B5553" s="57" t="s">
        <v>228</v>
      </c>
      <c r="C5553" s="58">
        <v>100</v>
      </c>
    </row>
    <row r="5554" spans="1:3" x14ac:dyDescent="0.15">
      <c r="A5554" s="48">
        <v>41871</v>
      </c>
      <c r="B5554" s="57" t="s">
        <v>229</v>
      </c>
      <c r="C5554" s="58">
        <v>100</v>
      </c>
    </row>
    <row r="5555" spans="1:3" x14ac:dyDescent="0.15">
      <c r="A5555" s="48">
        <v>41871</v>
      </c>
      <c r="B5555" s="57" t="s">
        <v>230</v>
      </c>
      <c r="C5555" s="58">
        <v>100</v>
      </c>
    </row>
    <row r="5556" spans="1:3" x14ac:dyDescent="0.15">
      <c r="A5556" s="48">
        <v>41871</v>
      </c>
      <c r="B5556" s="57" t="s">
        <v>231</v>
      </c>
      <c r="C5556" s="58">
        <v>100</v>
      </c>
    </row>
    <row r="5557" spans="1:3" x14ac:dyDescent="0.15">
      <c r="A5557" s="48">
        <v>41871</v>
      </c>
      <c r="B5557" s="57" t="s">
        <v>232</v>
      </c>
      <c r="C5557" s="58">
        <v>100</v>
      </c>
    </row>
    <row r="5558" spans="1:3" x14ac:dyDescent="0.15">
      <c r="A5558" s="48">
        <v>41871</v>
      </c>
      <c r="B5558" s="57" t="s">
        <v>233</v>
      </c>
      <c r="C5558" s="58">
        <v>100</v>
      </c>
    </row>
    <row r="5559" spans="1:3" x14ac:dyDescent="0.15">
      <c r="A5559" s="48">
        <v>41871</v>
      </c>
      <c r="B5559" s="57" t="s">
        <v>234</v>
      </c>
      <c r="C5559" s="58">
        <v>100</v>
      </c>
    </row>
    <row r="5560" spans="1:3" x14ac:dyDescent="0.15">
      <c r="A5560" s="48">
        <v>41871</v>
      </c>
      <c r="B5560" s="57" t="s">
        <v>235</v>
      </c>
      <c r="C5560" s="58">
        <v>100</v>
      </c>
    </row>
    <row r="5561" spans="1:3" x14ac:dyDescent="0.15">
      <c r="A5561" s="48">
        <v>41871</v>
      </c>
      <c r="B5561" s="57" t="s">
        <v>236</v>
      </c>
      <c r="C5561" s="58">
        <v>100</v>
      </c>
    </row>
    <row r="5562" spans="1:3" x14ac:dyDescent="0.15">
      <c r="A5562" s="48">
        <v>41871</v>
      </c>
      <c r="B5562" s="57" t="s">
        <v>237</v>
      </c>
      <c r="C5562" s="58">
        <v>100</v>
      </c>
    </row>
    <row r="5563" spans="1:3" x14ac:dyDescent="0.15">
      <c r="A5563" s="48">
        <v>41871</v>
      </c>
      <c r="B5563" s="57" t="s">
        <v>238</v>
      </c>
      <c r="C5563" s="58">
        <v>100</v>
      </c>
    </row>
    <row r="5564" spans="1:3" x14ac:dyDescent="0.15">
      <c r="A5564" s="48">
        <v>41871</v>
      </c>
      <c r="B5564" s="57" t="s">
        <v>239</v>
      </c>
      <c r="C5564" s="58">
        <v>100</v>
      </c>
    </row>
    <row r="5565" spans="1:3" x14ac:dyDescent="0.15">
      <c r="A5565" s="48">
        <v>41871</v>
      </c>
      <c r="B5565" s="57" t="s">
        <v>240</v>
      </c>
      <c r="C5565" s="58">
        <v>100</v>
      </c>
    </row>
    <row r="5566" spans="1:3" x14ac:dyDescent="0.15">
      <c r="A5566" s="48">
        <v>41871</v>
      </c>
      <c r="B5566" s="57" t="s">
        <v>241</v>
      </c>
      <c r="C5566" s="58">
        <v>100</v>
      </c>
    </row>
    <row r="5567" spans="1:3" x14ac:dyDescent="0.15">
      <c r="A5567" s="48">
        <v>41871</v>
      </c>
      <c r="B5567" s="57" t="s">
        <v>242</v>
      </c>
      <c r="C5567" s="58">
        <v>100</v>
      </c>
    </row>
    <row r="5568" spans="1:3" x14ac:dyDescent="0.15">
      <c r="A5568" s="48">
        <v>41871</v>
      </c>
      <c r="B5568" s="57" t="s">
        <v>243</v>
      </c>
      <c r="C5568" s="58">
        <v>100</v>
      </c>
    </row>
    <row r="5569" spans="1:3" x14ac:dyDescent="0.15">
      <c r="A5569" s="48">
        <v>41871</v>
      </c>
      <c r="B5569" s="57" t="s">
        <v>244</v>
      </c>
      <c r="C5569" s="58">
        <v>100</v>
      </c>
    </row>
    <row r="5570" spans="1:3" x14ac:dyDescent="0.15">
      <c r="A5570" s="48">
        <v>41871</v>
      </c>
      <c r="B5570" s="57" t="s">
        <v>245</v>
      </c>
      <c r="C5570" s="58">
        <v>100</v>
      </c>
    </row>
    <row r="5571" spans="1:3" x14ac:dyDescent="0.15">
      <c r="A5571" s="48">
        <v>41871</v>
      </c>
      <c r="B5571" s="57" t="s">
        <v>246</v>
      </c>
      <c r="C5571" s="58">
        <v>100</v>
      </c>
    </row>
    <row r="5572" spans="1:3" x14ac:dyDescent="0.15">
      <c r="A5572" s="48">
        <v>41871</v>
      </c>
      <c r="B5572" s="57" t="s">
        <v>247</v>
      </c>
      <c r="C5572" s="58">
        <v>100</v>
      </c>
    </row>
    <row r="5573" spans="1:3" x14ac:dyDescent="0.15">
      <c r="A5573" s="48">
        <v>41871</v>
      </c>
      <c r="B5573" s="57" t="s">
        <v>248</v>
      </c>
      <c r="C5573" s="58">
        <v>100</v>
      </c>
    </row>
    <row r="5574" spans="1:3" x14ac:dyDescent="0.15">
      <c r="A5574" s="48">
        <v>41872</v>
      </c>
      <c r="B5574" s="57" t="s">
        <v>225</v>
      </c>
      <c r="C5574" s="58">
        <v>100</v>
      </c>
    </row>
    <row r="5575" spans="1:3" x14ac:dyDescent="0.15">
      <c r="A5575" s="48">
        <v>41872</v>
      </c>
      <c r="B5575" s="57" t="s">
        <v>226</v>
      </c>
      <c r="C5575" s="58">
        <v>100</v>
      </c>
    </row>
    <row r="5576" spans="1:3" x14ac:dyDescent="0.15">
      <c r="A5576" s="48">
        <v>41872</v>
      </c>
      <c r="B5576" s="57" t="s">
        <v>227</v>
      </c>
      <c r="C5576" s="58">
        <v>100</v>
      </c>
    </row>
    <row r="5577" spans="1:3" x14ac:dyDescent="0.15">
      <c r="A5577" s="48">
        <v>41872</v>
      </c>
      <c r="B5577" s="57" t="s">
        <v>228</v>
      </c>
      <c r="C5577" s="58">
        <v>100</v>
      </c>
    </row>
    <row r="5578" spans="1:3" x14ac:dyDescent="0.15">
      <c r="A5578" s="48">
        <v>41872</v>
      </c>
      <c r="B5578" s="57" t="s">
        <v>229</v>
      </c>
      <c r="C5578" s="58">
        <v>100</v>
      </c>
    </row>
    <row r="5579" spans="1:3" x14ac:dyDescent="0.15">
      <c r="A5579" s="48">
        <v>41872</v>
      </c>
      <c r="B5579" s="57" t="s">
        <v>230</v>
      </c>
      <c r="C5579" s="58">
        <v>100</v>
      </c>
    </row>
    <row r="5580" spans="1:3" x14ac:dyDescent="0.15">
      <c r="A5580" s="48">
        <v>41872</v>
      </c>
      <c r="B5580" s="57" t="s">
        <v>231</v>
      </c>
      <c r="C5580" s="58">
        <v>100</v>
      </c>
    </row>
    <row r="5581" spans="1:3" x14ac:dyDescent="0.15">
      <c r="A5581" s="48">
        <v>41872</v>
      </c>
      <c r="B5581" s="57" t="s">
        <v>232</v>
      </c>
      <c r="C5581" s="58">
        <v>100</v>
      </c>
    </row>
    <row r="5582" spans="1:3" x14ac:dyDescent="0.15">
      <c r="A5582" s="48">
        <v>41872</v>
      </c>
      <c r="B5582" s="57" t="s">
        <v>233</v>
      </c>
      <c r="C5582" s="58">
        <v>100</v>
      </c>
    </row>
    <row r="5583" spans="1:3" x14ac:dyDescent="0.15">
      <c r="A5583" s="48">
        <v>41872</v>
      </c>
      <c r="B5583" s="57" t="s">
        <v>234</v>
      </c>
      <c r="C5583" s="58">
        <v>100</v>
      </c>
    </row>
    <row r="5584" spans="1:3" x14ac:dyDescent="0.15">
      <c r="A5584" s="48">
        <v>41872</v>
      </c>
      <c r="B5584" s="57" t="s">
        <v>235</v>
      </c>
      <c r="C5584" s="58">
        <v>100</v>
      </c>
    </row>
    <row r="5585" spans="1:3" x14ac:dyDescent="0.15">
      <c r="A5585" s="48">
        <v>41872</v>
      </c>
      <c r="B5585" s="57" t="s">
        <v>236</v>
      </c>
      <c r="C5585" s="58">
        <v>100</v>
      </c>
    </row>
    <row r="5586" spans="1:3" x14ac:dyDescent="0.15">
      <c r="A5586" s="48">
        <v>41872</v>
      </c>
      <c r="B5586" s="57" t="s">
        <v>237</v>
      </c>
      <c r="C5586" s="58">
        <v>100</v>
      </c>
    </row>
    <row r="5587" spans="1:3" x14ac:dyDescent="0.15">
      <c r="A5587" s="48">
        <v>41872</v>
      </c>
      <c r="B5587" s="57" t="s">
        <v>238</v>
      </c>
      <c r="C5587" s="58">
        <v>100</v>
      </c>
    </row>
    <row r="5588" spans="1:3" x14ac:dyDescent="0.15">
      <c r="A5588" s="48">
        <v>41872</v>
      </c>
      <c r="B5588" s="57" t="s">
        <v>239</v>
      </c>
      <c r="C5588" s="58">
        <v>100</v>
      </c>
    </row>
    <row r="5589" spans="1:3" x14ac:dyDescent="0.15">
      <c r="A5589" s="48">
        <v>41872</v>
      </c>
      <c r="B5589" s="57" t="s">
        <v>240</v>
      </c>
      <c r="C5589" s="58">
        <v>100</v>
      </c>
    </row>
    <row r="5590" spans="1:3" x14ac:dyDescent="0.15">
      <c r="A5590" s="48">
        <v>41872</v>
      </c>
      <c r="B5590" s="57" t="s">
        <v>241</v>
      </c>
      <c r="C5590" s="58">
        <v>100</v>
      </c>
    </row>
    <row r="5591" spans="1:3" x14ac:dyDescent="0.15">
      <c r="A5591" s="48">
        <v>41872</v>
      </c>
      <c r="B5591" s="57" t="s">
        <v>242</v>
      </c>
      <c r="C5591" s="58">
        <v>100</v>
      </c>
    </row>
    <row r="5592" spans="1:3" x14ac:dyDescent="0.15">
      <c r="A5592" s="48">
        <v>41872</v>
      </c>
      <c r="B5592" s="57" t="s">
        <v>243</v>
      </c>
      <c r="C5592" s="58">
        <v>100</v>
      </c>
    </row>
    <row r="5593" spans="1:3" x14ac:dyDescent="0.15">
      <c r="A5593" s="48">
        <v>41872</v>
      </c>
      <c r="B5593" s="57" t="s">
        <v>244</v>
      </c>
      <c r="C5593" s="58">
        <v>100</v>
      </c>
    </row>
    <row r="5594" spans="1:3" x14ac:dyDescent="0.15">
      <c r="A5594" s="48">
        <v>41872</v>
      </c>
      <c r="B5594" s="57" t="s">
        <v>245</v>
      </c>
      <c r="C5594" s="58">
        <v>100</v>
      </c>
    </row>
    <row r="5595" spans="1:3" x14ac:dyDescent="0.15">
      <c r="A5595" s="48">
        <v>41872</v>
      </c>
      <c r="B5595" s="57" t="s">
        <v>246</v>
      </c>
      <c r="C5595" s="58">
        <v>100</v>
      </c>
    </row>
    <row r="5596" spans="1:3" x14ac:dyDescent="0.15">
      <c r="A5596" s="48">
        <v>41872</v>
      </c>
      <c r="B5596" s="57" t="s">
        <v>247</v>
      </c>
      <c r="C5596" s="58">
        <v>100</v>
      </c>
    </row>
    <row r="5597" spans="1:3" x14ac:dyDescent="0.15">
      <c r="A5597" s="48">
        <v>41872</v>
      </c>
      <c r="B5597" s="57" t="s">
        <v>248</v>
      </c>
      <c r="C5597" s="58">
        <v>100</v>
      </c>
    </row>
    <row r="5598" spans="1:3" x14ac:dyDescent="0.15">
      <c r="A5598" s="48">
        <v>41873</v>
      </c>
      <c r="B5598" s="57" t="s">
        <v>225</v>
      </c>
      <c r="C5598" s="58">
        <v>100</v>
      </c>
    </row>
    <row r="5599" spans="1:3" x14ac:dyDescent="0.15">
      <c r="A5599" s="48">
        <v>41873</v>
      </c>
      <c r="B5599" s="57" t="s">
        <v>226</v>
      </c>
      <c r="C5599" s="58">
        <v>100</v>
      </c>
    </row>
    <row r="5600" spans="1:3" x14ac:dyDescent="0.15">
      <c r="A5600" s="48">
        <v>41873</v>
      </c>
      <c r="B5600" s="57" t="s">
        <v>227</v>
      </c>
      <c r="C5600" s="58">
        <v>100</v>
      </c>
    </row>
    <row r="5601" spans="1:3" x14ac:dyDescent="0.15">
      <c r="A5601" s="48">
        <v>41873</v>
      </c>
      <c r="B5601" s="57" t="s">
        <v>228</v>
      </c>
      <c r="C5601" s="58">
        <v>100</v>
      </c>
    </row>
    <row r="5602" spans="1:3" x14ac:dyDescent="0.15">
      <c r="A5602" s="48">
        <v>41873</v>
      </c>
      <c r="B5602" s="57" t="s">
        <v>229</v>
      </c>
      <c r="C5602" s="58">
        <v>100</v>
      </c>
    </row>
    <row r="5603" spans="1:3" x14ac:dyDescent="0.15">
      <c r="A5603" s="48">
        <v>41873</v>
      </c>
      <c r="B5603" s="57" t="s">
        <v>230</v>
      </c>
      <c r="C5603" s="58">
        <v>100</v>
      </c>
    </row>
    <row r="5604" spans="1:3" x14ac:dyDescent="0.15">
      <c r="A5604" s="48">
        <v>41873</v>
      </c>
      <c r="B5604" s="57" t="s">
        <v>231</v>
      </c>
      <c r="C5604" s="58">
        <v>100</v>
      </c>
    </row>
    <row r="5605" spans="1:3" x14ac:dyDescent="0.15">
      <c r="A5605" s="48">
        <v>41873</v>
      </c>
      <c r="B5605" s="57" t="s">
        <v>232</v>
      </c>
      <c r="C5605" s="58">
        <v>100</v>
      </c>
    </row>
    <row r="5606" spans="1:3" x14ac:dyDescent="0.15">
      <c r="A5606" s="48">
        <v>41873</v>
      </c>
      <c r="B5606" s="57" t="s">
        <v>233</v>
      </c>
      <c r="C5606" s="58">
        <v>100</v>
      </c>
    </row>
    <row r="5607" spans="1:3" x14ac:dyDescent="0.15">
      <c r="A5607" s="48">
        <v>41873</v>
      </c>
      <c r="B5607" s="57" t="s">
        <v>234</v>
      </c>
      <c r="C5607" s="58">
        <v>100</v>
      </c>
    </row>
    <row r="5608" spans="1:3" x14ac:dyDescent="0.15">
      <c r="A5608" s="48">
        <v>41873</v>
      </c>
      <c r="B5608" s="57" t="s">
        <v>235</v>
      </c>
      <c r="C5608" s="58">
        <v>100</v>
      </c>
    </row>
    <row r="5609" spans="1:3" x14ac:dyDescent="0.15">
      <c r="A5609" s="48">
        <v>41873</v>
      </c>
      <c r="B5609" s="57" t="s">
        <v>236</v>
      </c>
      <c r="C5609" s="58">
        <v>100</v>
      </c>
    </row>
    <row r="5610" spans="1:3" x14ac:dyDescent="0.15">
      <c r="A5610" s="48">
        <v>41873</v>
      </c>
      <c r="B5610" s="57" t="s">
        <v>237</v>
      </c>
      <c r="C5610" s="58">
        <v>100</v>
      </c>
    </row>
    <row r="5611" spans="1:3" x14ac:dyDescent="0.15">
      <c r="A5611" s="48">
        <v>41873</v>
      </c>
      <c r="B5611" s="57" t="s">
        <v>238</v>
      </c>
      <c r="C5611" s="58">
        <v>100</v>
      </c>
    </row>
    <row r="5612" spans="1:3" x14ac:dyDescent="0.15">
      <c r="A5612" s="48">
        <v>41873</v>
      </c>
      <c r="B5612" s="57" t="s">
        <v>239</v>
      </c>
      <c r="C5612" s="58">
        <v>100</v>
      </c>
    </row>
    <row r="5613" spans="1:3" x14ac:dyDescent="0.15">
      <c r="A5613" s="48">
        <v>41873</v>
      </c>
      <c r="B5613" s="57" t="s">
        <v>240</v>
      </c>
      <c r="C5613" s="58">
        <v>100</v>
      </c>
    </row>
    <row r="5614" spans="1:3" x14ac:dyDescent="0.15">
      <c r="A5614" s="48">
        <v>41873</v>
      </c>
      <c r="B5614" s="57" t="s">
        <v>241</v>
      </c>
      <c r="C5614" s="58">
        <v>100</v>
      </c>
    </row>
    <row r="5615" spans="1:3" x14ac:dyDescent="0.15">
      <c r="A5615" s="48">
        <v>41873</v>
      </c>
      <c r="B5615" s="57" t="s">
        <v>242</v>
      </c>
      <c r="C5615" s="58">
        <v>100</v>
      </c>
    </row>
    <row r="5616" spans="1:3" x14ac:dyDescent="0.15">
      <c r="A5616" s="48">
        <v>41873</v>
      </c>
      <c r="B5616" s="57" t="s">
        <v>243</v>
      </c>
      <c r="C5616" s="58">
        <v>100</v>
      </c>
    </row>
    <row r="5617" spans="1:3" x14ac:dyDescent="0.15">
      <c r="A5617" s="48">
        <v>41873</v>
      </c>
      <c r="B5617" s="57" t="s">
        <v>244</v>
      </c>
      <c r="C5617" s="58">
        <v>100</v>
      </c>
    </row>
    <row r="5618" spans="1:3" x14ac:dyDescent="0.15">
      <c r="A5618" s="48">
        <v>41873</v>
      </c>
      <c r="B5618" s="57" t="s">
        <v>245</v>
      </c>
      <c r="C5618" s="58">
        <v>100</v>
      </c>
    </row>
    <row r="5619" spans="1:3" x14ac:dyDescent="0.15">
      <c r="A5619" s="48">
        <v>41873</v>
      </c>
      <c r="B5619" s="57" t="s">
        <v>246</v>
      </c>
      <c r="C5619" s="58">
        <v>100</v>
      </c>
    </row>
    <row r="5620" spans="1:3" x14ac:dyDescent="0.15">
      <c r="A5620" s="48">
        <v>41873</v>
      </c>
      <c r="B5620" s="57" t="s">
        <v>247</v>
      </c>
      <c r="C5620" s="58">
        <v>100</v>
      </c>
    </row>
    <row r="5621" spans="1:3" x14ac:dyDescent="0.15">
      <c r="A5621" s="48">
        <v>41873</v>
      </c>
      <c r="B5621" s="57" t="s">
        <v>248</v>
      </c>
      <c r="C5621" s="58">
        <v>100</v>
      </c>
    </row>
    <row r="5622" spans="1:3" x14ac:dyDescent="0.15">
      <c r="A5622" s="48">
        <v>41874</v>
      </c>
      <c r="B5622" s="57" t="s">
        <v>225</v>
      </c>
      <c r="C5622" s="58">
        <v>100</v>
      </c>
    </row>
    <row r="5623" spans="1:3" x14ac:dyDescent="0.15">
      <c r="A5623" s="48">
        <v>41874</v>
      </c>
      <c r="B5623" s="57" t="s">
        <v>226</v>
      </c>
      <c r="C5623" s="58">
        <v>100</v>
      </c>
    </row>
    <row r="5624" spans="1:3" x14ac:dyDescent="0.15">
      <c r="A5624" s="48">
        <v>41874</v>
      </c>
      <c r="B5624" s="57" t="s">
        <v>227</v>
      </c>
      <c r="C5624" s="58">
        <v>100</v>
      </c>
    </row>
    <row r="5625" spans="1:3" x14ac:dyDescent="0.15">
      <c r="A5625" s="48">
        <v>41874</v>
      </c>
      <c r="B5625" s="57" t="s">
        <v>228</v>
      </c>
      <c r="C5625" s="58">
        <v>100</v>
      </c>
    </row>
    <row r="5626" spans="1:3" x14ac:dyDescent="0.15">
      <c r="A5626" s="48">
        <v>41874</v>
      </c>
      <c r="B5626" s="57" t="s">
        <v>229</v>
      </c>
      <c r="C5626" s="58">
        <v>100</v>
      </c>
    </row>
    <row r="5627" spans="1:3" x14ac:dyDescent="0.15">
      <c r="A5627" s="48">
        <v>41874</v>
      </c>
      <c r="B5627" s="57" t="s">
        <v>230</v>
      </c>
      <c r="C5627" s="58">
        <v>100</v>
      </c>
    </row>
    <row r="5628" spans="1:3" x14ac:dyDescent="0.15">
      <c r="A5628" s="48">
        <v>41874</v>
      </c>
      <c r="B5628" s="57" t="s">
        <v>231</v>
      </c>
      <c r="C5628" s="58">
        <v>100</v>
      </c>
    </row>
    <row r="5629" spans="1:3" x14ac:dyDescent="0.15">
      <c r="A5629" s="48">
        <v>41874</v>
      </c>
      <c r="B5629" s="57" t="s">
        <v>232</v>
      </c>
      <c r="C5629" s="58">
        <v>100</v>
      </c>
    </row>
    <row r="5630" spans="1:3" x14ac:dyDescent="0.15">
      <c r="A5630" s="48">
        <v>41874</v>
      </c>
      <c r="B5630" s="57" t="s">
        <v>233</v>
      </c>
      <c r="C5630" s="58">
        <v>100</v>
      </c>
    </row>
    <row r="5631" spans="1:3" x14ac:dyDescent="0.15">
      <c r="A5631" s="48">
        <v>41874</v>
      </c>
      <c r="B5631" s="57" t="s">
        <v>234</v>
      </c>
      <c r="C5631" s="58">
        <v>100</v>
      </c>
    </row>
    <row r="5632" spans="1:3" x14ac:dyDescent="0.15">
      <c r="A5632" s="48">
        <v>41874</v>
      </c>
      <c r="B5632" s="57" t="s">
        <v>235</v>
      </c>
      <c r="C5632" s="58">
        <v>100</v>
      </c>
    </row>
    <row r="5633" spans="1:3" x14ac:dyDescent="0.15">
      <c r="A5633" s="48">
        <v>41874</v>
      </c>
      <c r="B5633" s="57" t="s">
        <v>236</v>
      </c>
      <c r="C5633" s="58">
        <v>100</v>
      </c>
    </row>
    <row r="5634" spans="1:3" x14ac:dyDescent="0.15">
      <c r="A5634" s="48">
        <v>41874</v>
      </c>
      <c r="B5634" s="57" t="s">
        <v>237</v>
      </c>
      <c r="C5634" s="58">
        <v>100</v>
      </c>
    </row>
    <row r="5635" spans="1:3" x14ac:dyDescent="0.15">
      <c r="A5635" s="48">
        <v>41874</v>
      </c>
      <c r="B5635" s="57" t="s">
        <v>238</v>
      </c>
      <c r="C5635" s="58">
        <v>100</v>
      </c>
    </row>
    <row r="5636" spans="1:3" x14ac:dyDescent="0.15">
      <c r="A5636" s="48">
        <v>41874</v>
      </c>
      <c r="B5636" s="57" t="s">
        <v>239</v>
      </c>
      <c r="C5636" s="58">
        <v>100</v>
      </c>
    </row>
    <row r="5637" spans="1:3" x14ac:dyDescent="0.15">
      <c r="A5637" s="48">
        <v>41874</v>
      </c>
      <c r="B5637" s="57" t="s">
        <v>240</v>
      </c>
      <c r="C5637" s="58">
        <v>100</v>
      </c>
    </row>
    <row r="5638" spans="1:3" x14ac:dyDescent="0.15">
      <c r="A5638" s="48">
        <v>41874</v>
      </c>
      <c r="B5638" s="57" t="s">
        <v>241</v>
      </c>
      <c r="C5638" s="58">
        <v>100</v>
      </c>
    </row>
    <row r="5639" spans="1:3" x14ac:dyDescent="0.15">
      <c r="A5639" s="48">
        <v>41874</v>
      </c>
      <c r="B5639" s="57" t="s">
        <v>242</v>
      </c>
      <c r="C5639" s="58">
        <v>100</v>
      </c>
    </row>
    <row r="5640" spans="1:3" x14ac:dyDescent="0.15">
      <c r="A5640" s="48">
        <v>41874</v>
      </c>
      <c r="B5640" s="57" t="s">
        <v>243</v>
      </c>
      <c r="C5640" s="58">
        <v>100</v>
      </c>
    </row>
    <row r="5641" spans="1:3" x14ac:dyDescent="0.15">
      <c r="A5641" s="48">
        <v>41874</v>
      </c>
      <c r="B5641" s="57" t="s">
        <v>244</v>
      </c>
      <c r="C5641" s="58">
        <v>100</v>
      </c>
    </row>
    <row r="5642" spans="1:3" x14ac:dyDescent="0.15">
      <c r="A5642" s="48">
        <v>41874</v>
      </c>
      <c r="B5642" s="57" t="s">
        <v>245</v>
      </c>
      <c r="C5642" s="58">
        <v>100</v>
      </c>
    </row>
    <row r="5643" spans="1:3" x14ac:dyDescent="0.15">
      <c r="A5643" s="48">
        <v>41874</v>
      </c>
      <c r="B5643" s="57" t="s">
        <v>246</v>
      </c>
      <c r="C5643" s="58">
        <v>100</v>
      </c>
    </row>
    <row r="5644" spans="1:3" x14ac:dyDescent="0.15">
      <c r="A5644" s="48">
        <v>41874</v>
      </c>
      <c r="B5644" s="57" t="s">
        <v>247</v>
      </c>
      <c r="C5644" s="58">
        <v>100</v>
      </c>
    </row>
    <row r="5645" spans="1:3" x14ac:dyDescent="0.15">
      <c r="A5645" s="48">
        <v>41874</v>
      </c>
      <c r="B5645" s="57" t="s">
        <v>248</v>
      </c>
      <c r="C5645" s="58">
        <v>100</v>
      </c>
    </row>
    <row r="5646" spans="1:3" x14ac:dyDescent="0.15">
      <c r="A5646" s="48">
        <v>41875</v>
      </c>
      <c r="B5646" s="57" t="s">
        <v>225</v>
      </c>
      <c r="C5646" s="58">
        <v>100</v>
      </c>
    </row>
    <row r="5647" spans="1:3" x14ac:dyDescent="0.15">
      <c r="A5647" s="48">
        <v>41875</v>
      </c>
      <c r="B5647" s="57" t="s">
        <v>226</v>
      </c>
      <c r="C5647" s="58">
        <v>100</v>
      </c>
    </row>
    <row r="5648" spans="1:3" x14ac:dyDescent="0.15">
      <c r="A5648" s="48">
        <v>41875</v>
      </c>
      <c r="B5648" s="57" t="s">
        <v>227</v>
      </c>
      <c r="C5648" s="58">
        <v>100</v>
      </c>
    </row>
    <row r="5649" spans="1:3" x14ac:dyDescent="0.15">
      <c r="A5649" s="48">
        <v>41875</v>
      </c>
      <c r="B5649" s="57" t="s">
        <v>228</v>
      </c>
      <c r="C5649" s="58">
        <v>100</v>
      </c>
    </row>
    <row r="5650" spans="1:3" x14ac:dyDescent="0.15">
      <c r="A5650" s="48">
        <v>41875</v>
      </c>
      <c r="B5650" s="57" t="s">
        <v>229</v>
      </c>
      <c r="C5650" s="58">
        <v>100</v>
      </c>
    </row>
    <row r="5651" spans="1:3" x14ac:dyDescent="0.15">
      <c r="A5651" s="48">
        <v>41875</v>
      </c>
      <c r="B5651" s="57" t="s">
        <v>230</v>
      </c>
      <c r="C5651" s="58">
        <v>100</v>
      </c>
    </row>
    <row r="5652" spans="1:3" x14ac:dyDescent="0.15">
      <c r="A5652" s="48">
        <v>41875</v>
      </c>
      <c r="B5652" s="57" t="s">
        <v>231</v>
      </c>
      <c r="C5652" s="58">
        <v>100</v>
      </c>
    </row>
    <row r="5653" spans="1:3" x14ac:dyDescent="0.15">
      <c r="A5653" s="48">
        <v>41875</v>
      </c>
      <c r="B5653" s="57" t="s">
        <v>232</v>
      </c>
      <c r="C5653" s="58">
        <v>100</v>
      </c>
    </row>
    <row r="5654" spans="1:3" x14ac:dyDescent="0.15">
      <c r="A5654" s="48">
        <v>41875</v>
      </c>
      <c r="B5654" s="57" t="s">
        <v>233</v>
      </c>
      <c r="C5654" s="58">
        <v>100</v>
      </c>
    </row>
    <row r="5655" spans="1:3" x14ac:dyDescent="0.15">
      <c r="A5655" s="48">
        <v>41875</v>
      </c>
      <c r="B5655" s="57" t="s">
        <v>234</v>
      </c>
      <c r="C5655" s="58">
        <v>100</v>
      </c>
    </row>
    <row r="5656" spans="1:3" x14ac:dyDescent="0.15">
      <c r="A5656" s="48">
        <v>41875</v>
      </c>
      <c r="B5656" s="57" t="s">
        <v>235</v>
      </c>
      <c r="C5656" s="58">
        <v>100</v>
      </c>
    </row>
    <row r="5657" spans="1:3" x14ac:dyDescent="0.15">
      <c r="A5657" s="48">
        <v>41875</v>
      </c>
      <c r="B5657" s="57" t="s">
        <v>236</v>
      </c>
      <c r="C5657" s="58">
        <v>100</v>
      </c>
    </row>
    <row r="5658" spans="1:3" x14ac:dyDescent="0.15">
      <c r="A5658" s="48">
        <v>41875</v>
      </c>
      <c r="B5658" s="57" t="s">
        <v>237</v>
      </c>
      <c r="C5658" s="58">
        <v>100</v>
      </c>
    </row>
    <row r="5659" spans="1:3" x14ac:dyDescent="0.15">
      <c r="A5659" s="48">
        <v>41875</v>
      </c>
      <c r="B5659" s="57" t="s">
        <v>238</v>
      </c>
      <c r="C5659" s="58">
        <v>100</v>
      </c>
    </row>
    <row r="5660" spans="1:3" x14ac:dyDescent="0.15">
      <c r="A5660" s="48">
        <v>41875</v>
      </c>
      <c r="B5660" s="57" t="s">
        <v>239</v>
      </c>
      <c r="C5660" s="58">
        <v>100</v>
      </c>
    </row>
    <row r="5661" spans="1:3" x14ac:dyDescent="0.15">
      <c r="A5661" s="48">
        <v>41875</v>
      </c>
      <c r="B5661" s="57" t="s">
        <v>240</v>
      </c>
      <c r="C5661" s="58">
        <v>100</v>
      </c>
    </row>
    <row r="5662" spans="1:3" x14ac:dyDescent="0.15">
      <c r="A5662" s="48">
        <v>41875</v>
      </c>
      <c r="B5662" s="57" t="s">
        <v>241</v>
      </c>
      <c r="C5662" s="58">
        <v>100</v>
      </c>
    </row>
    <row r="5663" spans="1:3" x14ac:dyDescent="0.15">
      <c r="A5663" s="48">
        <v>41875</v>
      </c>
      <c r="B5663" s="57" t="s">
        <v>242</v>
      </c>
      <c r="C5663" s="58">
        <v>100</v>
      </c>
    </row>
    <row r="5664" spans="1:3" x14ac:dyDescent="0.15">
      <c r="A5664" s="48">
        <v>41875</v>
      </c>
      <c r="B5664" s="57" t="s">
        <v>243</v>
      </c>
      <c r="C5664" s="58">
        <v>100</v>
      </c>
    </row>
    <row r="5665" spans="1:3" x14ac:dyDescent="0.15">
      <c r="A5665" s="48">
        <v>41875</v>
      </c>
      <c r="B5665" s="57" t="s">
        <v>244</v>
      </c>
      <c r="C5665" s="58">
        <v>100</v>
      </c>
    </row>
    <row r="5666" spans="1:3" x14ac:dyDescent="0.15">
      <c r="A5666" s="48">
        <v>41875</v>
      </c>
      <c r="B5666" s="57" t="s">
        <v>245</v>
      </c>
      <c r="C5666" s="58">
        <v>100</v>
      </c>
    </row>
    <row r="5667" spans="1:3" x14ac:dyDescent="0.15">
      <c r="A5667" s="48">
        <v>41875</v>
      </c>
      <c r="B5667" s="57" t="s">
        <v>246</v>
      </c>
      <c r="C5667" s="58">
        <v>100</v>
      </c>
    </row>
    <row r="5668" spans="1:3" x14ac:dyDescent="0.15">
      <c r="A5668" s="48">
        <v>41875</v>
      </c>
      <c r="B5668" s="57" t="s">
        <v>247</v>
      </c>
      <c r="C5668" s="58">
        <v>100</v>
      </c>
    </row>
    <row r="5669" spans="1:3" x14ac:dyDescent="0.15">
      <c r="A5669" s="48">
        <v>41875</v>
      </c>
      <c r="B5669" s="57" t="s">
        <v>248</v>
      </c>
      <c r="C5669" s="58">
        <v>100</v>
      </c>
    </row>
    <row r="5670" spans="1:3" x14ac:dyDescent="0.15">
      <c r="A5670" s="48">
        <v>41876</v>
      </c>
      <c r="B5670" s="57" t="s">
        <v>225</v>
      </c>
      <c r="C5670" s="58">
        <v>100</v>
      </c>
    </row>
    <row r="5671" spans="1:3" x14ac:dyDescent="0.15">
      <c r="A5671" s="48">
        <v>41876</v>
      </c>
      <c r="B5671" s="57" t="s">
        <v>226</v>
      </c>
      <c r="C5671" s="58">
        <v>100</v>
      </c>
    </row>
    <row r="5672" spans="1:3" x14ac:dyDescent="0.15">
      <c r="A5672" s="48">
        <v>41876</v>
      </c>
      <c r="B5672" s="57" t="s">
        <v>227</v>
      </c>
      <c r="C5672" s="58">
        <v>100</v>
      </c>
    </row>
    <row r="5673" spans="1:3" x14ac:dyDescent="0.15">
      <c r="A5673" s="48">
        <v>41876</v>
      </c>
      <c r="B5673" s="57" t="s">
        <v>228</v>
      </c>
      <c r="C5673" s="58">
        <v>100</v>
      </c>
    </row>
    <row r="5674" spans="1:3" x14ac:dyDescent="0.15">
      <c r="A5674" s="48">
        <v>41876</v>
      </c>
      <c r="B5674" s="57" t="s">
        <v>229</v>
      </c>
      <c r="C5674" s="58">
        <v>100</v>
      </c>
    </row>
    <row r="5675" spans="1:3" x14ac:dyDescent="0.15">
      <c r="A5675" s="48">
        <v>41876</v>
      </c>
      <c r="B5675" s="57" t="s">
        <v>230</v>
      </c>
      <c r="C5675" s="58">
        <v>100</v>
      </c>
    </row>
    <row r="5676" spans="1:3" x14ac:dyDescent="0.15">
      <c r="A5676" s="48">
        <v>41876</v>
      </c>
      <c r="B5676" s="57" t="s">
        <v>231</v>
      </c>
      <c r="C5676" s="58">
        <v>100</v>
      </c>
    </row>
    <row r="5677" spans="1:3" x14ac:dyDescent="0.15">
      <c r="A5677" s="48">
        <v>41876</v>
      </c>
      <c r="B5677" s="57" t="s">
        <v>232</v>
      </c>
      <c r="C5677" s="58">
        <v>100</v>
      </c>
    </row>
    <row r="5678" spans="1:3" x14ac:dyDescent="0.15">
      <c r="A5678" s="48">
        <v>41876</v>
      </c>
      <c r="B5678" s="57" t="s">
        <v>233</v>
      </c>
      <c r="C5678" s="58">
        <v>100</v>
      </c>
    </row>
    <row r="5679" spans="1:3" x14ac:dyDescent="0.15">
      <c r="A5679" s="48">
        <v>41876</v>
      </c>
      <c r="B5679" s="57" t="s">
        <v>234</v>
      </c>
      <c r="C5679" s="58">
        <v>100</v>
      </c>
    </row>
    <row r="5680" spans="1:3" x14ac:dyDescent="0.15">
      <c r="A5680" s="48">
        <v>41876</v>
      </c>
      <c r="B5680" s="57" t="s">
        <v>235</v>
      </c>
      <c r="C5680" s="58">
        <v>100</v>
      </c>
    </row>
    <row r="5681" spans="1:3" x14ac:dyDescent="0.15">
      <c r="A5681" s="48">
        <v>41876</v>
      </c>
      <c r="B5681" s="57" t="s">
        <v>236</v>
      </c>
      <c r="C5681" s="58">
        <v>100</v>
      </c>
    </row>
    <row r="5682" spans="1:3" x14ac:dyDescent="0.15">
      <c r="A5682" s="48">
        <v>41876</v>
      </c>
      <c r="B5682" s="57" t="s">
        <v>237</v>
      </c>
      <c r="C5682" s="58">
        <v>100</v>
      </c>
    </row>
    <row r="5683" spans="1:3" x14ac:dyDescent="0.15">
      <c r="A5683" s="48">
        <v>41876</v>
      </c>
      <c r="B5683" s="57" t="s">
        <v>238</v>
      </c>
      <c r="C5683" s="58">
        <v>100</v>
      </c>
    </row>
    <row r="5684" spans="1:3" x14ac:dyDescent="0.15">
      <c r="A5684" s="48">
        <v>41876</v>
      </c>
      <c r="B5684" s="57" t="s">
        <v>239</v>
      </c>
      <c r="C5684" s="58">
        <v>100</v>
      </c>
    </row>
    <row r="5685" spans="1:3" x14ac:dyDescent="0.15">
      <c r="A5685" s="48">
        <v>41876</v>
      </c>
      <c r="B5685" s="57" t="s">
        <v>240</v>
      </c>
      <c r="C5685" s="58">
        <v>100</v>
      </c>
    </row>
    <row r="5686" spans="1:3" x14ac:dyDescent="0.15">
      <c r="A5686" s="48">
        <v>41876</v>
      </c>
      <c r="B5686" s="57" t="s">
        <v>241</v>
      </c>
      <c r="C5686" s="58">
        <v>100</v>
      </c>
    </row>
    <row r="5687" spans="1:3" x14ac:dyDescent="0.15">
      <c r="A5687" s="48">
        <v>41876</v>
      </c>
      <c r="B5687" s="57" t="s">
        <v>242</v>
      </c>
      <c r="C5687" s="58">
        <v>100</v>
      </c>
    </row>
    <row r="5688" spans="1:3" x14ac:dyDescent="0.15">
      <c r="A5688" s="48">
        <v>41876</v>
      </c>
      <c r="B5688" s="57" t="s">
        <v>243</v>
      </c>
      <c r="C5688" s="58">
        <v>100</v>
      </c>
    </row>
    <row r="5689" spans="1:3" x14ac:dyDescent="0.15">
      <c r="A5689" s="48">
        <v>41876</v>
      </c>
      <c r="B5689" s="57" t="s">
        <v>244</v>
      </c>
      <c r="C5689" s="58">
        <v>100</v>
      </c>
    </row>
    <row r="5690" spans="1:3" x14ac:dyDescent="0.15">
      <c r="A5690" s="48">
        <v>41876</v>
      </c>
      <c r="B5690" s="57" t="s">
        <v>245</v>
      </c>
      <c r="C5690" s="58">
        <v>100</v>
      </c>
    </row>
    <row r="5691" spans="1:3" x14ac:dyDescent="0.15">
      <c r="A5691" s="48">
        <v>41876</v>
      </c>
      <c r="B5691" s="57" t="s">
        <v>246</v>
      </c>
      <c r="C5691" s="58">
        <v>100</v>
      </c>
    </row>
    <row r="5692" spans="1:3" x14ac:dyDescent="0.15">
      <c r="A5692" s="48">
        <v>41876</v>
      </c>
      <c r="B5692" s="57" t="s">
        <v>247</v>
      </c>
      <c r="C5692" s="58">
        <v>100</v>
      </c>
    </row>
    <row r="5693" spans="1:3" x14ac:dyDescent="0.15">
      <c r="A5693" s="48">
        <v>41876</v>
      </c>
      <c r="B5693" s="57" t="s">
        <v>248</v>
      </c>
      <c r="C5693" s="58">
        <v>100</v>
      </c>
    </row>
    <row r="5694" spans="1:3" x14ac:dyDescent="0.15">
      <c r="A5694" s="48">
        <v>41877</v>
      </c>
      <c r="B5694" s="57" t="s">
        <v>225</v>
      </c>
      <c r="C5694" s="58">
        <v>100</v>
      </c>
    </row>
    <row r="5695" spans="1:3" x14ac:dyDescent="0.15">
      <c r="A5695" s="48">
        <v>41877</v>
      </c>
      <c r="B5695" s="57" t="s">
        <v>226</v>
      </c>
      <c r="C5695" s="58">
        <v>100</v>
      </c>
    </row>
    <row r="5696" spans="1:3" x14ac:dyDescent="0.15">
      <c r="A5696" s="48">
        <v>41877</v>
      </c>
      <c r="B5696" s="57" t="s">
        <v>227</v>
      </c>
      <c r="C5696" s="58">
        <v>100</v>
      </c>
    </row>
    <row r="5697" spans="1:3" x14ac:dyDescent="0.15">
      <c r="A5697" s="48">
        <v>41877</v>
      </c>
      <c r="B5697" s="57" t="s">
        <v>228</v>
      </c>
      <c r="C5697" s="58">
        <v>100</v>
      </c>
    </row>
    <row r="5698" spans="1:3" x14ac:dyDescent="0.15">
      <c r="A5698" s="48">
        <v>41877</v>
      </c>
      <c r="B5698" s="57" t="s">
        <v>229</v>
      </c>
      <c r="C5698" s="58">
        <v>100</v>
      </c>
    </row>
    <row r="5699" spans="1:3" x14ac:dyDescent="0.15">
      <c r="A5699" s="48">
        <v>41877</v>
      </c>
      <c r="B5699" s="57" t="s">
        <v>230</v>
      </c>
      <c r="C5699" s="58">
        <v>100</v>
      </c>
    </row>
    <row r="5700" spans="1:3" x14ac:dyDescent="0.15">
      <c r="A5700" s="48">
        <v>41877</v>
      </c>
      <c r="B5700" s="57" t="s">
        <v>231</v>
      </c>
      <c r="C5700" s="58">
        <v>100</v>
      </c>
    </row>
    <row r="5701" spans="1:3" x14ac:dyDescent="0.15">
      <c r="A5701" s="48">
        <v>41877</v>
      </c>
      <c r="B5701" s="57" t="s">
        <v>232</v>
      </c>
      <c r="C5701" s="58">
        <v>100</v>
      </c>
    </row>
    <row r="5702" spans="1:3" x14ac:dyDescent="0.15">
      <c r="A5702" s="48">
        <v>41877</v>
      </c>
      <c r="B5702" s="57" t="s">
        <v>233</v>
      </c>
      <c r="C5702" s="58">
        <v>100</v>
      </c>
    </row>
    <row r="5703" spans="1:3" x14ac:dyDescent="0.15">
      <c r="A5703" s="48">
        <v>41877</v>
      </c>
      <c r="B5703" s="57" t="s">
        <v>234</v>
      </c>
      <c r="C5703" s="58">
        <v>100</v>
      </c>
    </row>
    <row r="5704" spans="1:3" x14ac:dyDescent="0.15">
      <c r="A5704" s="48">
        <v>41877</v>
      </c>
      <c r="B5704" s="57" t="s">
        <v>235</v>
      </c>
      <c r="C5704" s="58">
        <v>100</v>
      </c>
    </row>
    <row r="5705" spans="1:3" x14ac:dyDescent="0.15">
      <c r="A5705" s="48">
        <v>41877</v>
      </c>
      <c r="B5705" s="57" t="s">
        <v>236</v>
      </c>
      <c r="C5705" s="58">
        <v>100</v>
      </c>
    </row>
    <row r="5706" spans="1:3" x14ac:dyDescent="0.15">
      <c r="A5706" s="48">
        <v>41877</v>
      </c>
      <c r="B5706" s="57" t="s">
        <v>237</v>
      </c>
      <c r="C5706" s="58">
        <v>100</v>
      </c>
    </row>
    <row r="5707" spans="1:3" x14ac:dyDescent="0.15">
      <c r="A5707" s="48">
        <v>41877</v>
      </c>
      <c r="B5707" s="57" t="s">
        <v>238</v>
      </c>
      <c r="C5707" s="58">
        <v>100</v>
      </c>
    </row>
    <row r="5708" spans="1:3" x14ac:dyDescent="0.15">
      <c r="A5708" s="48">
        <v>41877</v>
      </c>
      <c r="B5708" s="57" t="s">
        <v>239</v>
      </c>
      <c r="C5708" s="58">
        <v>100</v>
      </c>
    </row>
    <row r="5709" spans="1:3" x14ac:dyDescent="0.15">
      <c r="A5709" s="48">
        <v>41877</v>
      </c>
      <c r="B5709" s="57" t="s">
        <v>240</v>
      </c>
      <c r="C5709" s="58">
        <v>100</v>
      </c>
    </row>
    <row r="5710" spans="1:3" x14ac:dyDescent="0.15">
      <c r="A5710" s="48">
        <v>41877</v>
      </c>
      <c r="B5710" s="57" t="s">
        <v>241</v>
      </c>
      <c r="C5710" s="58">
        <v>100</v>
      </c>
    </row>
    <row r="5711" spans="1:3" x14ac:dyDescent="0.15">
      <c r="A5711" s="48">
        <v>41877</v>
      </c>
      <c r="B5711" s="57" t="s">
        <v>242</v>
      </c>
      <c r="C5711" s="58">
        <v>100</v>
      </c>
    </row>
    <row r="5712" spans="1:3" x14ac:dyDescent="0.15">
      <c r="A5712" s="48">
        <v>41877</v>
      </c>
      <c r="B5712" s="57" t="s">
        <v>243</v>
      </c>
      <c r="C5712" s="58">
        <v>100</v>
      </c>
    </row>
    <row r="5713" spans="1:3" x14ac:dyDescent="0.15">
      <c r="A5713" s="48">
        <v>41877</v>
      </c>
      <c r="B5713" s="57" t="s">
        <v>244</v>
      </c>
      <c r="C5713" s="58">
        <v>100</v>
      </c>
    </row>
    <row r="5714" spans="1:3" x14ac:dyDescent="0.15">
      <c r="A5714" s="48">
        <v>41877</v>
      </c>
      <c r="B5714" s="57" t="s">
        <v>245</v>
      </c>
      <c r="C5714" s="58">
        <v>100</v>
      </c>
    </row>
    <row r="5715" spans="1:3" x14ac:dyDescent="0.15">
      <c r="A5715" s="48">
        <v>41877</v>
      </c>
      <c r="B5715" s="57" t="s">
        <v>246</v>
      </c>
      <c r="C5715" s="58">
        <v>100</v>
      </c>
    </row>
    <row r="5716" spans="1:3" x14ac:dyDescent="0.15">
      <c r="A5716" s="48">
        <v>41877</v>
      </c>
      <c r="B5716" s="57" t="s">
        <v>247</v>
      </c>
      <c r="C5716" s="58">
        <v>100</v>
      </c>
    </row>
    <row r="5717" spans="1:3" x14ac:dyDescent="0.15">
      <c r="A5717" s="48">
        <v>41877</v>
      </c>
      <c r="B5717" s="57" t="s">
        <v>248</v>
      </c>
      <c r="C5717" s="58">
        <v>100</v>
      </c>
    </row>
    <row r="5718" spans="1:3" x14ac:dyDescent="0.15">
      <c r="A5718" s="48">
        <v>41878</v>
      </c>
      <c r="B5718" s="57" t="s">
        <v>225</v>
      </c>
      <c r="C5718" s="58">
        <v>100</v>
      </c>
    </row>
    <row r="5719" spans="1:3" x14ac:dyDescent="0.15">
      <c r="A5719" s="48">
        <v>41878</v>
      </c>
      <c r="B5719" s="57" t="s">
        <v>226</v>
      </c>
      <c r="C5719" s="58">
        <v>100</v>
      </c>
    </row>
    <row r="5720" spans="1:3" x14ac:dyDescent="0.15">
      <c r="A5720" s="48">
        <v>41878</v>
      </c>
      <c r="B5720" s="57" t="s">
        <v>227</v>
      </c>
      <c r="C5720" s="58">
        <v>100</v>
      </c>
    </row>
    <row r="5721" spans="1:3" x14ac:dyDescent="0.15">
      <c r="A5721" s="48">
        <v>41878</v>
      </c>
      <c r="B5721" s="57" t="s">
        <v>228</v>
      </c>
      <c r="C5721" s="58">
        <v>100</v>
      </c>
    </row>
    <row r="5722" spans="1:3" x14ac:dyDescent="0.15">
      <c r="A5722" s="48">
        <v>41878</v>
      </c>
      <c r="B5722" s="57" t="s">
        <v>229</v>
      </c>
      <c r="C5722" s="58">
        <v>100</v>
      </c>
    </row>
    <row r="5723" spans="1:3" x14ac:dyDescent="0.15">
      <c r="A5723" s="48">
        <v>41878</v>
      </c>
      <c r="B5723" s="57" t="s">
        <v>230</v>
      </c>
      <c r="C5723" s="58">
        <v>100</v>
      </c>
    </row>
    <row r="5724" spans="1:3" x14ac:dyDescent="0.15">
      <c r="A5724" s="48">
        <v>41878</v>
      </c>
      <c r="B5724" s="57" t="s">
        <v>231</v>
      </c>
      <c r="C5724" s="58">
        <v>100</v>
      </c>
    </row>
    <row r="5725" spans="1:3" x14ac:dyDescent="0.15">
      <c r="A5725" s="48">
        <v>41878</v>
      </c>
      <c r="B5725" s="57" t="s">
        <v>232</v>
      </c>
      <c r="C5725" s="58">
        <v>100</v>
      </c>
    </row>
    <row r="5726" spans="1:3" x14ac:dyDescent="0.15">
      <c r="A5726" s="48">
        <v>41878</v>
      </c>
      <c r="B5726" s="57" t="s">
        <v>233</v>
      </c>
      <c r="C5726" s="58">
        <v>100</v>
      </c>
    </row>
    <row r="5727" spans="1:3" x14ac:dyDescent="0.15">
      <c r="A5727" s="48">
        <v>41878</v>
      </c>
      <c r="B5727" s="57" t="s">
        <v>234</v>
      </c>
      <c r="C5727" s="58">
        <v>100</v>
      </c>
    </row>
    <row r="5728" spans="1:3" x14ac:dyDescent="0.15">
      <c r="A5728" s="48">
        <v>41878</v>
      </c>
      <c r="B5728" s="57" t="s">
        <v>235</v>
      </c>
      <c r="C5728" s="58">
        <v>100</v>
      </c>
    </row>
    <row r="5729" spans="1:3" x14ac:dyDescent="0.15">
      <c r="A5729" s="48">
        <v>41878</v>
      </c>
      <c r="B5729" s="57" t="s">
        <v>236</v>
      </c>
      <c r="C5729" s="58">
        <v>100</v>
      </c>
    </row>
    <row r="5730" spans="1:3" x14ac:dyDescent="0.15">
      <c r="A5730" s="48">
        <v>41878</v>
      </c>
      <c r="B5730" s="57" t="s">
        <v>237</v>
      </c>
      <c r="C5730" s="58">
        <v>100</v>
      </c>
    </row>
    <row r="5731" spans="1:3" x14ac:dyDescent="0.15">
      <c r="A5731" s="48">
        <v>41878</v>
      </c>
      <c r="B5731" s="57" t="s">
        <v>238</v>
      </c>
      <c r="C5731" s="58">
        <v>100</v>
      </c>
    </row>
    <row r="5732" spans="1:3" x14ac:dyDescent="0.15">
      <c r="A5732" s="48">
        <v>41878</v>
      </c>
      <c r="B5732" s="57" t="s">
        <v>239</v>
      </c>
      <c r="C5732" s="58">
        <v>100</v>
      </c>
    </row>
    <row r="5733" spans="1:3" x14ac:dyDescent="0.15">
      <c r="A5733" s="48">
        <v>41878</v>
      </c>
      <c r="B5733" s="57" t="s">
        <v>240</v>
      </c>
      <c r="C5733" s="58">
        <v>100</v>
      </c>
    </row>
    <row r="5734" spans="1:3" x14ac:dyDescent="0.15">
      <c r="A5734" s="48">
        <v>41878</v>
      </c>
      <c r="B5734" s="57" t="s">
        <v>241</v>
      </c>
      <c r="C5734" s="58">
        <v>100</v>
      </c>
    </row>
    <row r="5735" spans="1:3" x14ac:dyDescent="0.15">
      <c r="A5735" s="48">
        <v>41878</v>
      </c>
      <c r="B5735" s="57" t="s">
        <v>242</v>
      </c>
      <c r="C5735" s="58">
        <v>100</v>
      </c>
    </row>
    <row r="5736" spans="1:3" x14ac:dyDescent="0.15">
      <c r="A5736" s="48">
        <v>41878</v>
      </c>
      <c r="B5736" s="57" t="s">
        <v>243</v>
      </c>
      <c r="C5736" s="58">
        <v>100</v>
      </c>
    </row>
    <row r="5737" spans="1:3" x14ac:dyDescent="0.15">
      <c r="A5737" s="48">
        <v>41878</v>
      </c>
      <c r="B5737" s="57" t="s">
        <v>244</v>
      </c>
      <c r="C5737" s="58">
        <v>100</v>
      </c>
    </row>
    <row r="5738" spans="1:3" x14ac:dyDescent="0.15">
      <c r="A5738" s="48">
        <v>41878</v>
      </c>
      <c r="B5738" s="57" t="s">
        <v>245</v>
      </c>
      <c r="C5738" s="58">
        <v>100</v>
      </c>
    </row>
    <row r="5739" spans="1:3" x14ac:dyDescent="0.15">
      <c r="A5739" s="48">
        <v>41878</v>
      </c>
      <c r="B5739" s="57" t="s">
        <v>246</v>
      </c>
      <c r="C5739" s="58">
        <v>100</v>
      </c>
    </row>
    <row r="5740" spans="1:3" x14ac:dyDescent="0.15">
      <c r="A5740" s="48">
        <v>41878</v>
      </c>
      <c r="B5740" s="57" t="s">
        <v>247</v>
      </c>
      <c r="C5740" s="58">
        <v>100</v>
      </c>
    </row>
    <row r="5741" spans="1:3" x14ac:dyDescent="0.15">
      <c r="A5741" s="48">
        <v>41878</v>
      </c>
      <c r="B5741" s="57" t="s">
        <v>248</v>
      </c>
      <c r="C5741" s="58">
        <v>100</v>
      </c>
    </row>
    <row r="5742" spans="1:3" x14ac:dyDescent="0.15">
      <c r="A5742" s="48">
        <v>41879</v>
      </c>
      <c r="B5742" s="57" t="s">
        <v>225</v>
      </c>
      <c r="C5742" s="58">
        <v>100</v>
      </c>
    </row>
    <row r="5743" spans="1:3" x14ac:dyDescent="0.15">
      <c r="A5743" s="48">
        <v>41879</v>
      </c>
      <c r="B5743" s="57" t="s">
        <v>226</v>
      </c>
      <c r="C5743" s="58">
        <v>100</v>
      </c>
    </row>
    <row r="5744" spans="1:3" x14ac:dyDescent="0.15">
      <c r="A5744" s="48">
        <v>41879</v>
      </c>
      <c r="B5744" s="57" t="s">
        <v>227</v>
      </c>
      <c r="C5744" s="58">
        <v>100</v>
      </c>
    </row>
    <row r="5745" spans="1:3" x14ac:dyDescent="0.15">
      <c r="A5745" s="48">
        <v>41879</v>
      </c>
      <c r="B5745" s="57" t="s">
        <v>228</v>
      </c>
      <c r="C5745" s="58">
        <v>100</v>
      </c>
    </row>
    <row r="5746" spans="1:3" x14ac:dyDescent="0.15">
      <c r="A5746" s="48">
        <v>41879</v>
      </c>
      <c r="B5746" s="57" t="s">
        <v>229</v>
      </c>
      <c r="C5746" s="58">
        <v>100</v>
      </c>
    </row>
    <row r="5747" spans="1:3" x14ac:dyDescent="0.15">
      <c r="A5747" s="48">
        <v>41879</v>
      </c>
      <c r="B5747" s="57" t="s">
        <v>230</v>
      </c>
      <c r="C5747" s="58">
        <v>100</v>
      </c>
    </row>
    <row r="5748" spans="1:3" x14ac:dyDescent="0.15">
      <c r="A5748" s="48">
        <v>41879</v>
      </c>
      <c r="B5748" s="57" t="s">
        <v>231</v>
      </c>
      <c r="C5748" s="58">
        <v>100</v>
      </c>
    </row>
    <row r="5749" spans="1:3" x14ac:dyDescent="0.15">
      <c r="A5749" s="48">
        <v>41879</v>
      </c>
      <c r="B5749" s="57" t="s">
        <v>232</v>
      </c>
      <c r="C5749" s="58">
        <v>100</v>
      </c>
    </row>
    <row r="5750" spans="1:3" x14ac:dyDescent="0.15">
      <c r="A5750" s="48">
        <v>41879</v>
      </c>
      <c r="B5750" s="57" t="s">
        <v>233</v>
      </c>
      <c r="C5750" s="58">
        <v>100</v>
      </c>
    </row>
    <row r="5751" spans="1:3" x14ac:dyDescent="0.15">
      <c r="A5751" s="48">
        <v>41879</v>
      </c>
      <c r="B5751" s="57" t="s">
        <v>234</v>
      </c>
      <c r="C5751" s="58">
        <v>100</v>
      </c>
    </row>
    <row r="5752" spans="1:3" x14ac:dyDescent="0.15">
      <c r="A5752" s="48">
        <v>41879</v>
      </c>
      <c r="B5752" s="57" t="s">
        <v>235</v>
      </c>
      <c r="C5752" s="58">
        <v>100</v>
      </c>
    </row>
    <row r="5753" spans="1:3" x14ac:dyDescent="0.15">
      <c r="A5753" s="48">
        <v>41879</v>
      </c>
      <c r="B5753" s="57" t="s">
        <v>236</v>
      </c>
      <c r="C5753" s="58">
        <v>100</v>
      </c>
    </row>
    <row r="5754" spans="1:3" x14ac:dyDescent="0.15">
      <c r="A5754" s="48">
        <v>41879</v>
      </c>
      <c r="B5754" s="57" t="s">
        <v>237</v>
      </c>
      <c r="C5754" s="58">
        <v>100</v>
      </c>
    </row>
    <row r="5755" spans="1:3" x14ac:dyDescent="0.15">
      <c r="A5755" s="48">
        <v>41879</v>
      </c>
      <c r="B5755" s="57" t="s">
        <v>238</v>
      </c>
      <c r="C5755" s="58">
        <v>100</v>
      </c>
    </row>
    <row r="5756" spans="1:3" x14ac:dyDescent="0.15">
      <c r="A5756" s="48">
        <v>41879</v>
      </c>
      <c r="B5756" s="57" t="s">
        <v>239</v>
      </c>
      <c r="C5756" s="58">
        <v>100</v>
      </c>
    </row>
    <row r="5757" spans="1:3" x14ac:dyDescent="0.15">
      <c r="A5757" s="48">
        <v>41879</v>
      </c>
      <c r="B5757" s="57" t="s">
        <v>240</v>
      </c>
      <c r="C5757" s="58">
        <v>100</v>
      </c>
    </row>
    <row r="5758" spans="1:3" x14ac:dyDescent="0.15">
      <c r="A5758" s="48">
        <v>41879</v>
      </c>
      <c r="B5758" s="57" t="s">
        <v>241</v>
      </c>
      <c r="C5758" s="58">
        <v>100</v>
      </c>
    </row>
    <row r="5759" spans="1:3" x14ac:dyDescent="0.15">
      <c r="A5759" s="48">
        <v>41879</v>
      </c>
      <c r="B5759" s="57" t="s">
        <v>242</v>
      </c>
      <c r="C5759" s="58">
        <v>100</v>
      </c>
    </row>
    <row r="5760" spans="1:3" x14ac:dyDescent="0.15">
      <c r="A5760" s="48">
        <v>41879</v>
      </c>
      <c r="B5760" s="57" t="s">
        <v>243</v>
      </c>
      <c r="C5760" s="58">
        <v>100</v>
      </c>
    </row>
    <row r="5761" spans="1:3" x14ac:dyDescent="0.15">
      <c r="A5761" s="48">
        <v>41879</v>
      </c>
      <c r="B5761" s="57" t="s">
        <v>244</v>
      </c>
      <c r="C5761" s="58">
        <v>100</v>
      </c>
    </row>
    <row r="5762" spans="1:3" x14ac:dyDescent="0.15">
      <c r="A5762" s="48">
        <v>41879</v>
      </c>
      <c r="B5762" s="57" t="s">
        <v>245</v>
      </c>
      <c r="C5762" s="58">
        <v>100</v>
      </c>
    </row>
    <row r="5763" spans="1:3" x14ac:dyDescent="0.15">
      <c r="A5763" s="48">
        <v>41879</v>
      </c>
      <c r="B5763" s="57" t="s">
        <v>246</v>
      </c>
      <c r="C5763" s="58">
        <v>100</v>
      </c>
    </row>
    <row r="5764" spans="1:3" x14ac:dyDescent="0.15">
      <c r="A5764" s="48">
        <v>41879</v>
      </c>
      <c r="B5764" s="57" t="s">
        <v>247</v>
      </c>
      <c r="C5764" s="58">
        <v>100</v>
      </c>
    </row>
    <row r="5765" spans="1:3" x14ac:dyDescent="0.15">
      <c r="A5765" s="48">
        <v>41879</v>
      </c>
      <c r="B5765" s="57" t="s">
        <v>248</v>
      </c>
      <c r="C5765" s="58">
        <v>100</v>
      </c>
    </row>
    <row r="5766" spans="1:3" x14ac:dyDescent="0.15">
      <c r="A5766" s="48">
        <v>41880</v>
      </c>
      <c r="B5766" s="57" t="s">
        <v>225</v>
      </c>
      <c r="C5766" s="58">
        <v>100</v>
      </c>
    </row>
    <row r="5767" spans="1:3" x14ac:dyDescent="0.15">
      <c r="A5767" s="48">
        <v>41880</v>
      </c>
      <c r="B5767" s="57" t="s">
        <v>226</v>
      </c>
      <c r="C5767" s="58">
        <v>100</v>
      </c>
    </row>
    <row r="5768" spans="1:3" x14ac:dyDescent="0.15">
      <c r="A5768" s="48">
        <v>41880</v>
      </c>
      <c r="B5768" s="57" t="s">
        <v>227</v>
      </c>
      <c r="C5768" s="58">
        <v>100</v>
      </c>
    </row>
    <row r="5769" spans="1:3" x14ac:dyDescent="0.15">
      <c r="A5769" s="48">
        <v>41880</v>
      </c>
      <c r="B5769" s="57" t="s">
        <v>228</v>
      </c>
      <c r="C5769" s="58">
        <v>100</v>
      </c>
    </row>
    <row r="5770" spans="1:3" x14ac:dyDescent="0.15">
      <c r="A5770" s="48">
        <v>41880</v>
      </c>
      <c r="B5770" s="57" t="s">
        <v>229</v>
      </c>
      <c r="C5770" s="58">
        <v>100</v>
      </c>
    </row>
    <row r="5771" spans="1:3" x14ac:dyDescent="0.15">
      <c r="A5771" s="48">
        <v>41880</v>
      </c>
      <c r="B5771" s="57" t="s">
        <v>230</v>
      </c>
      <c r="C5771" s="58">
        <v>100</v>
      </c>
    </row>
    <row r="5772" spans="1:3" x14ac:dyDescent="0.15">
      <c r="A5772" s="48">
        <v>41880</v>
      </c>
      <c r="B5772" s="57" t="s">
        <v>231</v>
      </c>
      <c r="C5772" s="58">
        <v>100</v>
      </c>
    </row>
    <row r="5773" spans="1:3" x14ac:dyDescent="0.15">
      <c r="A5773" s="48">
        <v>41880</v>
      </c>
      <c r="B5773" s="57" t="s">
        <v>232</v>
      </c>
      <c r="C5773" s="58">
        <v>100</v>
      </c>
    </row>
    <row r="5774" spans="1:3" x14ac:dyDescent="0.15">
      <c r="A5774" s="48">
        <v>41880</v>
      </c>
      <c r="B5774" s="57" t="s">
        <v>233</v>
      </c>
      <c r="C5774" s="58">
        <v>100</v>
      </c>
    </row>
    <row r="5775" spans="1:3" x14ac:dyDescent="0.15">
      <c r="A5775" s="48">
        <v>41880</v>
      </c>
      <c r="B5775" s="57" t="s">
        <v>234</v>
      </c>
      <c r="C5775" s="58">
        <v>100</v>
      </c>
    </row>
    <row r="5776" spans="1:3" x14ac:dyDescent="0.15">
      <c r="A5776" s="48">
        <v>41880</v>
      </c>
      <c r="B5776" s="57" t="s">
        <v>235</v>
      </c>
      <c r="C5776" s="58">
        <v>100</v>
      </c>
    </row>
    <row r="5777" spans="1:3" x14ac:dyDescent="0.15">
      <c r="A5777" s="48">
        <v>41880</v>
      </c>
      <c r="B5777" s="57" t="s">
        <v>236</v>
      </c>
      <c r="C5777" s="58">
        <v>100</v>
      </c>
    </row>
    <row r="5778" spans="1:3" x14ac:dyDescent="0.15">
      <c r="A5778" s="48">
        <v>41880</v>
      </c>
      <c r="B5778" s="57" t="s">
        <v>237</v>
      </c>
      <c r="C5778" s="58">
        <v>100</v>
      </c>
    </row>
    <row r="5779" spans="1:3" x14ac:dyDescent="0.15">
      <c r="A5779" s="48">
        <v>41880</v>
      </c>
      <c r="B5779" s="57" t="s">
        <v>238</v>
      </c>
      <c r="C5779" s="58">
        <v>100</v>
      </c>
    </row>
    <row r="5780" spans="1:3" x14ac:dyDescent="0.15">
      <c r="A5780" s="48">
        <v>41880</v>
      </c>
      <c r="B5780" s="57" t="s">
        <v>239</v>
      </c>
      <c r="C5780" s="58">
        <v>100</v>
      </c>
    </row>
    <row r="5781" spans="1:3" x14ac:dyDescent="0.15">
      <c r="A5781" s="48">
        <v>41880</v>
      </c>
      <c r="B5781" s="57" t="s">
        <v>240</v>
      </c>
      <c r="C5781" s="58">
        <v>100</v>
      </c>
    </row>
    <row r="5782" spans="1:3" x14ac:dyDescent="0.15">
      <c r="A5782" s="48">
        <v>41880</v>
      </c>
      <c r="B5782" s="57" t="s">
        <v>241</v>
      </c>
      <c r="C5782" s="58">
        <v>100</v>
      </c>
    </row>
    <row r="5783" spans="1:3" x14ac:dyDescent="0.15">
      <c r="A5783" s="48">
        <v>41880</v>
      </c>
      <c r="B5783" s="57" t="s">
        <v>242</v>
      </c>
      <c r="C5783" s="58">
        <v>100</v>
      </c>
    </row>
    <row r="5784" spans="1:3" x14ac:dyDescent="0.15">
      <c r="A5784" s="48">
        <v>41880</v>
      </c>
      <c r="B5784" s="57" t="s">
        <v>243</v>
      </c>
      <c r="C5784" s="58">
        <v>100</v>
      </c>
    </row>
    <row r="5785" spans="1:3" x14ac:dyDescent="0.15">
      <c r="A5785" s="48">
        <v>41880</v>
      </c>
      <c r="B5785" s="57" t="s">
        <v>244</v>
      </c>
      <c r="C5785" s="58">
        <v>100</v>
      </c>
    </row>
    <row r="5786" spans="1:3" x14ac:dyDescent="0.15">
      <c r="A5786" s="48">
        <v>41880</v>
      </c>
      <c r="B5786" s="57" t="s">
        <v>245</v>
      </c>
      <c r="C5786" s="58">
        <v>100</v>
      </c>
    </row>
    <row r="5787" spans="1:3" x14ac:dyDescent="0.15">
      <c r="A5787" s="48">
        <v>41880</v>
      </c>
      <c r="B5787" s="57" t="s">
        <v>246</v>
      </c>
      <c r="C5787" s="58">
        <v>100</v>
      </c>
    </row>
    <row r="5788" spans="1:3" x14ac:dyDescent="0.15">
      <c r="A5788" s="48">
        <v>41880</v>
      </c>
      <c r="B5788" s="57" t="s">
        <v>247</v>
      </c>
      <c r="C5788" s="58">
        <v>100</v>
      </c>
    </row>
    <row r="5789" spans="1:3" x14ac:dyDescent="0.15">
      <c r="A5789" s="48">
        <v>41880</v>
      </c>
      <c r="B5789" s="57" t="s">
        <v>248</v>
      </c>
      <c r="C5789" s="58">
        <v>100</v>
      </c>
    </row>
    <row r="5790" spans="1:3" x14ac:dyDescent="0.15">
      <c r="A5790" s="48">
        <v>41881</v>
      </c>
      <c r="B5790" s="57" t="s">
        <v>225</v>
      </c>
      <c r="C5790" s="58">
        <v>100</v>
      </c>
    </row>
    <row r="5791" spans="1:3" x14ac:dyDescent="0.15">
      <c r="A5791" s="48">
        <v>41881</v>
      </c>
      <c r="B5791" s="57" t="s">
        <v>226</v>
      </c>
      <c r="C5791" s="58">
        <v>100</v>
      </c>
    </row>
    <row r="5792" spans="1:3" x14ac:dyDescent="0.15">
      <c r="A5792" s="48">
        <v>41881</v>
      </c>
      <c r="B5792" s="57" t="s">
        <v>227</v>
      </c>
      <c r="C5792" s="58">
        <v>100</v>
      </c>
    </row>
    <row r="5793" spans="1:3" x14ac:dyDescent="0.15">
      <c r="A5793" s="48">
        <v>41881</v>
      </c>
      <c r="B5793" s="57" t="s">
        <v>228</v>
      </c>
      <c r="C5793" s="58">
        <v>100</v>
      </c>
    </row>
    <row r="5794" spans="1:3" x14ac:dyDescent="0.15">
      <c r="A5794" s="48">
        <v>41881</v>
      </c>
      <c r="B5794" s="57" t="s">
        <v>229</v>
      </c>
      <c r="C5794" s="58">
        <v>100</v>
      </c>
    </row>
    <row r="5795" spans="1:3" x14ac:dyDescent="0.15">
      <c r="A5795" s="48">
        <v>41881</v>
      </c>
      <c r="B5795" s="57" t="s">
        <v>230</v>
      </c>
      <c r="C5795" s="58">
        <v>100</v>
      </c>
    </row>
    <row r="5796" spans="1:3" x14ac:dyDescent="0.15">
      <c r="A5796" s="48">
        <v>41881</v>
      </c>
      <c r="B5796" s="57" t="s">
        <v>231</v>
      </c>
      <c r="C5796" s="58">
        <v>100</v>
      </c>
    </row>
    <row r="5797" spans="1:3" x14ac:dyDescent="0.15">
      <c r="A5797" s="48">
        <v>41881</v>
      </c>
      <c r="B5797" s="57" t="s">
        <v>232</v>
      </c>
      <c r="C5797" s="58">
        <v>100</v>
      </c>
    </row>
    <row r="5798" spans="1:3" x14ac:dyDescent="0.15">
      <c r="A5798" s="48">
        <v>41881</v>
      </c>
      <c r="B5798" s="57" t="s">
        <v>233</v>
      </c>
      <c r="C5798" s="58">
        <v>100</v>
      </c>
    </row>
    <row r="5799" spans="1:3" x14ac:dyDescent="0.15">
      <c r="A5799" s="48">
        <v>41881</v>
      </c>
      <c r="B5799" s="57" t="s">
        <v>234</v>
      </c>
      <c r="C5799" s="58">
        <v>100</v>
      </c>
    </row>
    <row r="5800" spans="1:3" x14ac:dyDescent="0.15">
      <c r="A5800" s="48">
        <v>41881</v>
      </c>
      <c r="B5800" s="57" t="s">
        <v>235</v>
      </c>
      <c r="C5800" s="58">
        <v>100</v>
      </c>
    </row>
    <row r="5801" spans="1:3" x14ac:dyDescent="0.15">
      <c r="A5801" s="48">
        <v>41881</v>
      </c>
      <c r="B5801" s="57" t="s">
        <v>236</v>
      </c>
      <c r="C5801" s="58">
        <v>100</v>
      </c>
    </row>
    <row r="5802" spans="1:3" x14ac:dyDescent="0.15">
      <c r="A5802" s="48">
        <v>41881</v>
      </c>
      <c r="B5802" s="57" t="s">
        <v>237</v>
      </c>
      <c r="C5802" s="58">
        <v>100</v>
      </c>
    </row>
    <row r="5803" spans="1:3" x14ac:dyDescent="0.15">
      <c r="A5803" s="48">
        <v>41881</v>
      </c>
      <c r="B5803" s="57" t="s">
        <v>238</v>
      </c>
      <c r="C5803" s="58">
        <v>100</v>
      </c>
    </row>
    <row r="5804" spans="1:3" x14ac:dyDescent="0.15">
      <c r="A5804" s="48">
        <v>41881</v>
      </c>
      <c r="B5804" s="57" t="s">
        <v>239</v>
      </c>
      <c r="C5804" s="58">
        <v>100</v>
      </c>
    </row>
    <row r="5805" spans="1:3" x14ac:dyDescent="0.15">
      <c r="A5805" s="48">
        <v>41881</v>
      </c>
      <c r="B5805" s="57" t="s">
        <v>240</v>
      </c>
      <c r="C5805" s="58">
        <v>100</v>
      </c>
    </row>
    <row r="5806" spans="1:3" x14ac:dyDescent="0.15">
      <c r="A5806" s="48">
        <v>41881</v>
      </c>
      <c r="B5806" s="57" t="s">
        <v>241</v>
      </c>
      <c r="C5806" s="58">
        <v>100</v>
      </c>
    </row>
    <row r="5807" spans="1:3" x14ac:dyDescent="0.15">
      <c r="A5807" s="48">
        <v>41881</v>
      </c>
      <c r="B5807" s="57" t="s">
        <v>242</v>
      </c>
      <c r="C5807" s="58">
        <v>100</v>
      </c>
    </row>
    <row r="5808" spans="1:3" x14ac:dyDescent="0.15">
      <c r="A5808" s="48">
        <v>41881</v>
      </c>
      <c r="B5808" s="57" t="s">
        <v>243</v>
      </c>
      <c r="C5808" s="58">
        <v>100</v>
      </c>
    </row>
    <row r="5809" spans="1:3" x14ac:dyDescent="0.15">
      <c r="A5809" s="48">
        <v>41881</v>
      </c>
      <c r="B5809" s="57" t="s">
        <v>244</v>
      </c>
      <c r="C5809" s="58">
        <v>100</v>
      </c>
    </row>
    <row r="5810" spans="1:3" x14ac:dyDescent="0.15">
      <c r="A5810" s="48">
        <v>41881</v>
      </c>
      <c r="B5810" s="57" t="s">
        <v>245</v>
      </c>
      <c r="C5810" s="58">
        <v>100</v>
      </c>
    </row>
    <row r="5811" spans="1:3" x14ac:dyDescent="0.15">
      <c r="A5811" s="48">
        <v>41881</v>
      </c>
      <c r="B5811" s="57" t="s">
        <v>246</v>
      </c>
      <c r="C5811" s="58">
        <v>100</v>
      </c>
    </row>
    <row r="5812" spans="1:3" x14ac:dyDescent="0.15">
      <c r="A5812" s="48">
        <v>41881</v>
      </c>
      <c r="B5812" s="57" t="s">
        <v>247</v>
      </c>
      <c r="C5812" s="58">
        <v>100</v>
      </c>
    </row>
    <row r="5813" spans="1:3" x14ac:dyDescent="0.15">
      <c r="A5813" s="48">
        <v>41881</v>
      </c>
      <c r="B5813" s="57" t="s">
        <v>248</v>
      </c>
      <c r="C5813" s="58">
        <v>100</v>
      </c>
    </row>
    <row r="5814" spans="1:3" x14ac:dyDescent="0.15">
      <c r="A5814" s="48">
        <v>41882</v>
      </c>
      <c r="B5814" s="57" t="s">
        <v>225</v>
      </c>
      <c r="C5814" s="58">
        <v>100</v>
      </c>
    </row>
    <row r="5815" spans="1:3" x14ac:dyDescent="0.15">
      <c r="A5815" s="48">
        <v>41882</v>
      </c>
      <c r="B5815" s="57" t="s">
        <v>226</v>
      </c>
      <c r="C5815" s="58">
        <v>100</v>
      </c>
    </row>
    <row r="5816" spans="1:3" x14ac:dyDescent="0.15">
      <c r="A5816" s="48">
        <v>41882</v>
      </c>
      <c r="B5816" s="57" t="s">
        <v>227</v>
      </c>
      <c r="C5816" s="58">
        <v>100</v>
      </c>
    </row>
    <row r="5817" spans="1:3" x14ac:dyDescent="0.15">
      <c r="A5817" s="48">
        <v>41882</v>
      </c>
      <c r="B5817" s="57" t="s">
        <v>228</v>
      </c>
      <c r="C5817" s="58">
        <v>100</v>
      </c>
    </row>
    <row r="5818" spans="1:3" x14ac:dyDescent="0.15">
      <c r="A5818" s="48">
        <v>41882</v>
      </c>
      <c r="B5818" s="57" t="s">
        <v>229</v>
      </c>
      <c r="C5818" s="58">
        <v>100</v>
      </c>
    </row>
    <row r="5819" spans="1:3" x14ac:dyDescent="0.15">
      <c r="A5819" s="48">
        <v>41882</v>
      </c>
      <c r="B5819" s="57" t="s">
        <v>230</v>
      </c>
      <c r="C5819" s="58">
        <v>100</v>
      </c>
    </row>
    <row r="5820" spans="1:3" x14ac:dyDescent="0.15">
      <c r="A5820" s="48">
        <v>41882</v>
      </c>
      <c r="B5820" s="57" t="s">
        <v>231</v>
      </c>
      <c r="C5820" s="58">
        <v>100</v>
      </c>
    </row>
    <row r="5821" spans="1:3" x14ac:dyDescent="0.15">
      <c r="A5821" s="48">
        <v>41882</v>
      </c>
      <c r="B5821" s="57" t="s">
        <v>232</v>
      </c>
      <c r="C5821" s="58">
        <v>100</v>
      </c>
    </row>
    <row r="5822" spans="1:3" x14ac:dyDescent="0.15">
      <c r="A5822" s="48">
        <v>41882</v>
      </c>
      <c r="B5822" s="57" t="s">
        <v>233</v>
      </c>
      <c r="C5822" s="58">
        <v>100</v>
      </c>
    </row>
    <row r="5823" spans="1:3" x14ac:dyDescent="0.15">
      <c r="A5823" s="48">
        <v>41882</v>
      </c>
      <c r="B5823" s="57" t="s">
        <v>234</v>
      </c>
      <c r="C5823" s="58">
        <v>100</v>
      </c>
    </row>
    <row r="5824" spans="1:3" x14ac:dyDescent="0.15">
      <c r="A5824" s="48">
        <v>41882</v>
      </c>
      <c r="B5824" s="57" t="s">
        <v>235</v>
      </c>
      <c r="C5824" s="58">
        <v>100</v>
      </c>
    </row>
    <row r="5825" spans="1:3" x14ac:dyDescent="0.15">
      <c r="A5825" s="48">
        <v>41882</v>
      </c>
      <c r="B5825" s="57" t="s">
        <v>236</v>
      </c>
      <c r="C5825" s="58">
        <v>100</v>
      </c>
    </row>
    <row r="5826" spans="1:3" x14ac:dyDescent="0.15">
      <c r="A5826" s="48">
        <v>41882</v>
      </c>
      <c r="B5826" s="57" t="s">
        <v>237</v>
      </c>
      <c r="C5826" s="58">
        <v>100</v>
      </c>
    </row>
    <row r="5827" spans="1:3" x14ac:dyDescent="0.15">
      <c r="A5827" s="48">
        <v>41882</v>
      </c>
      <c r="B5827" s="57" t="s">
        <v>238</v>
      </c>
      <c r="C5827" s="58">
        <v>100</v>
      </c>
    </row>
    <row r="5828" spans="1:3" x14ac:dyDescent="0.15">
      <c r="A5828" s="48">
        <v>41882</v>
      </c>
      <c r="B5828" s="57" t="s">
        <v>239</v>
      </c>
      <c r="C5828" s="58">
        <v>100</v>
      </c>
    </row>
    <row r="5829" spans="1:3" x14ac:dyDescent="0.15">
      <c r="A5829" s="48">
        <v>41882</v>
      </c>
      <c r="B5829" s="57" t="s">
        <v>240</v>
      </c>
      <c r="C5829" s="58">
        <v>100</v>
      </c>
    </row>
    <row r="5830" spans="1:3" x14ac:dyDescent="0.15">
      <c r="A5830" s="48">
        <v>41882</v>
      </c>
      <c r="B5830" s="57" t="s">
        <v>241</v>
      </c>
      <c r="C5830" s="58">
        <v>100</v>
      </c>
    </row>
    <row r="5831" spans="1:3" x14ac:dyDescent="0.15">
      <c r="A5831" s="48">
        <v>41882</v>
      </c>
      <c r="B5831" s="57" t="s">
        <v>242</v>
      </c>
      <c r="C5831" s="58">
        <v>100</v>
      </c>
    </row>
    <row r="5832" spans="1:3" x14ac:dyDescent="0.15">
      <c r="A5832" s="48">
        <v>41882</v>
      </c>
      <c r="B5832" s="57" t="s">
        <v>243</v>
      </c>
      <c r="C5832" s="58">
        <v>100</v>
      </c>
    </row>
    <row r="5833" spans="1:3" x14ac:dyDescent="0.15">
      <c r="A5833" s="48">
        <v>41882</v>
      </c>
      <c r="B5833" s="57" t="s">
        <v>244</v>
      </c>
      <c r="C5833" s="58">
        <v>100</v>
      </c>
    </row>
    <row r="5834" spans="1:3" x14ac:dyDescent="0.15">
      <c r="A5834" s="48">
        <v>41882</v>
      </c>
      <c r="B5834" s="57" t="s">
        <v>245</v>
      </c>
      <c r="C5834" s="58">
        <v>100</v>
      </c>
    </row>
    <row r="5835" spans="1:3" x14ac:dyDescent="0.15">
      <c r="A5835" s="48">
        <v>41882</v>
      </c>
      <c r="B5835" s="57" t="s">
        <v>246</v>
      </c>
      <c r="C5835" s="58">
        <v>100</v>
      </c>
    </row>
    <row r="5836" spans="1:3" x14ac:dyDescent="0.15">
      <c r="A5836" s="48">
        <v>41882</v>
      </c>
      <c r="B5836" s="57" t="s">
        <v>247</v>
      </c>
      <c r="C5836" s="58">
        <v>100</v>
      </c>
    </row>
    <row r="5837" spans="1:3" x14ac:dyDescent="0.15">
      <c r="A5837" s="48">
        <v>41882</v>
      </c>
      <c r="B5837" s="57" t="s">
        <v>248</v>
      </c>
      <c r="C5837" s="58">
        <v>100</v>
      </c>
    </row>
    <row r="5838" spans="1:3" x14ac:dyDescent="0.15">
      <c r="A5838" s="48">
        <v>41883</v>
      </c>
      <c r="B5838" s="57" t="s">
        <v>225</v>
      </c>
      <c r="C5838" s="58">
        <v>100</v>
      </c>
    </row>
    <row r="5839" spans="1:3" x14ac:dyDescent="0.15">
      <c r="A5839" s="48">
        <v>41883</v>
      </c>
      <c r="B5839" s="57" t="s">
        <v>226</v>
      </c>
      <c r="C5839" s="58">
        <v>100</v>
      </c>
    </row>
    <row r="5840" spans="1:3" x14ac:dyDescent="0.15">
      <c r="A5840" s="48">
        <v>41883</v>
      </c>
      <c r="B5840" s="57" t="s">
        <v>227</v>
      </c>
      <c r="C5840" s="58">
        <v>100</v>
      </c>
    </row>
    <row r="5841" spans="1:3" x14ac:dyDescent="0.15">
      <c r="A5841" s="48">
        <v>41883</v>
      </c>
      <c r="B5841" s="57" t="s">
        <v>228</v>
      </c>
      <c r="C5841" s="58">
        <v>100</v>
      </c>
    </row>
    <row r="5842" spans="1:3" x14ac:dyDescent="0.15">
      <c r="A5842" s="48">
        <v>41883</v>
      </c>
      <c r="B5842" s="57" t="s">
        <v>229</v>
      </c>
      <c r="C5842" s="58">
        <v>100</v>
      </c>
    </row>
    <row r="5843" spans="1:3" x14ac:dyDescent="0.15">
      <c r="A5843" s="48">
        <v>41883</v>
      </c>
      <c r="B5843" s="57" t="s">
        <v>230</v>
      </c>
      <c r="C5843" s="58">
        <v>100</v>
      </c>
    </row>
    <row r="5844" spans="1:3" x14ac:dyDescent="0.15">
      <c r="A5844" s="48">
        <v>41883</v>
      </c>
      <c r="B5844" s="57" t="s">
        <v>231</v>
      </c>
      <c r="C5844" s="58">
        <v>100</v>
      </c>
    </row>
    <row r="5845" spans="1:3" x14ac:dyDescent="0.15">
      <c r="A5845" s="48">
        <v>41883</v>
      </c>
      <c r="B5845" s="57" t="s">
        <v>232</v>
      </c>
      <c r="C5845" s="58">
        <v>100</v>
      </c>
    </row>
    <row r="5846" spans="1:3" x14ac:dyDescent="0.15">
      <c r="A5846" s="48">
        <v>41883</v>
      </c>
      <c r="B5846" s="57" t="s">
        <v>233</v>
      </c>
      <c r="C5846" s="58">
        <v>100</v>
      </c>
    </row>
    <row r="5847" spans="1:3" x14ac:dyDescent="0.15">
      <c r="A5847" s="48">
        <v>41883</v>
      </c>
      <c r="B5847" s="57" t="s">
        <v>234</v>
      </c>
      <c r="C5847" s="58">
        <v>100</v>
      </c>
    </row>
    <row r="5848" spans="1:3" x14ac:dyDescent="0.15">
      <c r="A5848" s="48">
        <v>41883</v>
      </c>
      <c r="B5848" s="57" t="s">
        <v>235</v>
      </c>
      <c r="C5848" s="58">
        <v>100</v>
      </c>
    </row>
    <row r="5849" spans="1:3" x14ac:dyDescent="0.15">
      <c r="A5849" s="48">
        <v>41883</v>
      </c>
      <c r="B5849" s="57" t="s">
        <v>236</v>
      </c>
      <c r="C5849" s="58">
        <v>100</v>
      </c>
    </row>
    <row r="5850" spans="1:3" x14ac:dyDescent="0.15">
      <c r="A5850" s="48">
        <v>41883</v>
      </c>
      <c r="B5850" s="57" t="s">
        <v>237</v>
      </c>
      <c r="C5850" s="58">
        <v>100</v>
      </c>
    </row>
    <row r="5851" spans="1:3" x14ac:dyDescent="0.15">
      <c r="A5851" s="48">
        <v>41883</v>
      </c>
      <c r="B5851" s="57" t="s">
        <v>238</v>
      </c>
      <c r="C5851" s="58">
        <v>100</v>
      </c>
    </row>
    <row r="5852" spans="1:3" x14ac:dyDescent="0.15">
      <c r="A5852" s="48">
        <v>41883</v>
      </c>
      <c r="B5852" s="57" t="s">
        <v>239</v>
      </c>
      <c r="C5852" s="58">
        <v>100</v>
      </c>
    </row>
    <row r="5853" spans="1:3" x14ac:dyDescent="0.15">
      <c r="A5853" s="48">
        <v>41883</v>
      </c>
      <c r="B5853" s="57" t="s">
        <v>240</v>
      </c>
      <c r="C5853" s="58">
        <v>100</v>
      </c>
    </row>
    <row r="5854" spans="1:3" x14ac:dyDescent="0.15">
      <c r="A5854" s="48">
        <v>41883</v>
      </c>
      <c r="B5854" s="57" t="s">
        <v>241</v>
      </c>
      <c r="C5854" s="58">
        <v>100</v>
      </c>
    </row>
    <row r="5855" spans="1:3" x14ac:dyDescent="0.15">
      <c r="A5855" s="48">
        <v>41883</v>
      </c>
      <c r="B5855" s="57" t="s">
        <v>242</v>
      </c>
      <c r="C5855" s="58">
        <v>100</v>
      </c>
    </row>
    <row r="5856" spans="1:3" x14ac:dyDescent="0.15">
      <c r="A5856" s="48">
        <v>41883</v>
      </c>
      <c r="B5856" s="57" t="s">
        <v>243</v>
      </c>
      <c r="C5856" s="58">
        <v>100</v>
      </c>
    </row>
    <row r="5857" spans="1:3" x14ac:dyDescent="0.15">
      <c r="A5857" s="48">
        <v>41883</v>
      </c>
      <c r="B5857" s="57" t="s">
        <v>244</v>
      </c>
      <c r="C5857" s="58">
        <v>100</v>
      </c>
    </row>
    <row r="5858" spans="1:3" x14ac:dyDescent="0.15">
      <c r="A5858" s="48">
        <v>41883</v>
      </c>
      <c r="B5858" s="57" t="s">
        <v>245</v>
      </c>
      <c r="C5858" s="58">
        <v>100</v>
      </c>
    </row>
    <row r="5859" spans="1:3" x14ac:dyDescent="0.15">
      <c r="A5859" s="48">
        <v>41883</v>
      </c>
      <c r="B5859" s="57" t="s">
        <v>246</v>
      </c>
      <c r="C5859" s="58">
        <v>100</v>
      </c>
    </row>
    <row r="5860" spans="1:3" x14ac:dyDescent="0.15">
      <c r="A5860" s="48">
        <v>41883</v>
      </c>
      <c r="B5860" s="57" t="s">
        <v>247</v>
      </c>
      <c r="C5860" s="58">
        <v>100</v>
      </c>
    </row>
    <row r="5861" spans="1:3" x14ac:dyDescent="0.15">
      <c r="A5861" s="48">
        <v>41883</v>
      </c>
      <c r="B5861" s="57" t="s">
        <v>248</v>
      </c>
      <c r="C5861" s="58">
        <v>100</v>
      </c>
    </row>
    <row r="5862" spans="1:3" x14ac:dyDescent="0.15">
      <c r="A5862" s="48">
        <v>41884</v>
      </c>
      <c r="B5862" s="57" t="s">
        <v>225</v>
      </c>
      <c r="C5862" s="58">
        <v>100</v>
      </c>
    </row>
    <row r="5863" spans="1:3" x14ac:dyDescent="0.15">
      <c r="A5863" s="48">
        <v>41884</v>
      </c>
      <c r="B5863" s="57" t="s">
        <v>226</v>
      </c>
      <c r="C5863" s="58">
        <v>100</v>
      </c>
    </row>
    <row r="5864" spans="1:3" x14ac:dyDescent="0.15">
      <c r="A5864" s="48">
        <v>41884</v>
      </c>
      <c r="B5864" s="57" t="s">
        <v>227</v>
      </c>
      <c r="C5864" s="58">
        <v>100</v>
      </c>
    </row>
    <row r="5865" spans="1:3" x14ac:dyDescent="0.15">
      <c r="A5865" s="48">
        <v>41884</v>
      </c>
      <c r="B5865" s="57" t="s">
        <v>228</v>
      </c>
      <c r="C5865" s="58">
        <v>100</v>
      </c>
    </row>
    <row r="5866" spans="1:3" x14ac:dyDescent="0.15">
      <c r="A5866" s="48">
        <v>41884</v>
      </c>
      <c r="B5866" s="57" t="s">
        <v>229</v>
      </c>
      <c r="C5866" s="58">
        <v>100</v>
      </c>
    </row>
    <row r="5867" spans="1:3" x14ac:dyDescent="0.15">
      <c r="A5867" s="48">
        <v>41884</v>
      </c>
      <c r="B5867" s="57" t="s">
        <v>230</v>
      </c>
      <c r="C5867" s="58">
        <v>100</v>
      </c>
    </row>
    <row r="5868" spans="1:3" x14ac:dyDescent="0.15">
      <c r="A5868" s="48">
        <v>41884</v>
      </c>
      <c r="B5868" s="57" t="s">
        <v>231</v>
      </c>
      <c r="C5868" s="58">
        <v>100</v>
      </c>
    </row>
    <row r="5869" spans="1:3" x14ac:dyDescent="0.15">
      <c r="A5869" s="48">
        <v>41884</v>
      </c>
      <c r="B5869" s="57" t="s">
        <v>232</v>
      </c>
      <c r="C5869" s="58">
        <v>100</v>
      </c>
    </row>
    <row r="5870" spans="1:3" x14ac:dyDescent="0.15">
      <c r="A5870" s="48">
        <v>41884</v>
      </c>
      <c r="B5870" s="57" t="s">
        <v>233</v>
      </c>
      <c r="C5870" s="58">
        <v>100</v>
      </c>
    </row>
    <row r="5871" spans="1:3" x14ac:dyDescent="0.15">
      <c r="A5871" s="48">
        <v>41884</v>
      </c>
      <c r="B5871" s="57" t="s">
        <v>234</v>
      </c>
      <c r="C5871" s="58">
        <v>100</v>
      </c>
    </row>
    <row r="5872" spans="1:3" x14ac:dyDescent="0.15">
      <c r="A5872" s="48">
        <v>41884</v>
      </c>
      <c r="B5872" s="57" t="s">
        <v>235</v>
      </c>
      <c r="C5872" s="58">
        <v>100</v>
      </c>
    </row>
    <row r="5873" spans="1:3" x14ac:dyDescent="0.15">
      <c r="A5873" s="48">
        <v>41884</v>
      </c>
      <c r="B5873" s="57" t="s">
        <v>236</v>
      </c>
      <c r="C5873" s="58">
        <v>100</v>
      </c>
    </row>
    <row r="5874" spans="1:3" x14ac:dyDescent="0.15">
      <c r="A5874" s="48">
        <v>41884</v>
      </c>
      <c r="B5874" s="57" t="s">
        <v>237</v>
      </c>
      <c r="C5874" s="58">
        <v>100</v>
      </c>
    </row>
    <row r="5875" spans="1:3" x14ac:dyDescent="0.15">
      <c r="A5875" s="48">
        <v>41884</v>
      </c>
      <c r="B5875" s="57" t="s">
        <v>238</v>
      </c>
      <c r="C5875" s="58">
        <v>100</v>
      </c>
    </row>
    <row r="5876" spans="1:3" x14ac:dyDescent="0.15">
      <c r="A5876" s="48">
        <v>41884</v>
      </c>
      <c r="B5876" s="57" t="s">
        <v>239</v>
      </c>
      <c r="C5876" s="58">
        <v>100</v>
      </c>
    </row>
    <row r="5877" spans="1:3" x14ac:dyDescent="0.15">
      <c r="A5877" s="48">
        <v>41884</v>
      </c>
      <c r="B5877" s="57" t="s">
        <v>240</v>
      </c>
      <c r="C5877" s="58">
        <v>100</v>
      </c>
    </row>
    <row r="5878" spans="1:3" x14ac:dyDescent="0.15">
      <c r="A5878" s="48">
        <v>41884</v>
      </c>
      <c r="B5878" s="57" t="s">
        <v>241</v>
      </c>
      <c r="C5878" s="58">
        <v>100</v>
      </c>
    </row>
    <row r="5879" spans="1:3" x14ac:dyDescent="0.15">
      <c r="A5879" s="48">
        <v>41884</v>
      </c>
      <c r="B5879" s="57" t="s">
        <v>242</v>
      </c>
      <c r="C5879" s="58">
        <v>100</v>
      </c>
    </row>
    <row r="5880" spans="1:3" x14ac:dyDescent="0.15">
      <c r="A5880" s="48">
        <v>41884</v>
      </c>
      <c r="B5880" s="57" t="s">
        <v>243</v>
      </c>
      <c r="C5880" s="58">
        <v>100</v>
      </c>
    </row>
    <row r="5881" spans="1:3" x14ac:dyDescent="0.15">
      <c r="A5881" s="48">
        <v>41884</v>
      </c>
      <c r="B5881" s="57" t="s">
        <v>244</v>
      </c>
      <c r="C5881" s="58">
        <v>100</v>
      </c>
    </row>
    <row r="5882" spans="1:3" x14ac:dyDescent="0.15">
      <c r="A5882" s="48">
        <v>41884</v>
      </c>
      <c r="B5882" s="57" t="s">
        <v>245</v>
      </c>
      <c r="C5882" s="58">
        <v>100</v>
      </c>
    </row>
    <row r="5883" spans="1:3" x14ac:dyDescent="0.15">
      <c r="A5883" s="48">
        <v>41884</v>
      </c>
      <c r="B5883" s="57" t="s">
        <v>246</v>
      </c>
      <c r="C5883" s="58">
        <v>100</v>
      </c>
    </row>
    <row r="5884" spans="1:3" x14ac:dyDescent="0.15">
      <c r="A5884" s="48">
        <v>41884</v>
      </c>
      <c r="B5884" s="57" t="s">
        <v>247</v>
      </c>
      <c r="C5884" s="58">
        <v>100</v>
      </c>
    </row>
    <row r="5885" spans="1:3" x14ac:dyDescent="0.15">
      <c r="A5885" s="48">
        <v>41884</v>
      </c>
      <c r="B5885" s="57" t="s">
        <v>248</v>
      </c>
      <c r="C5885" s="58">
        <v>100</v>
      </c>
    </row>
    <row r="5886" spans="1:3" x14ac:dyDescent="0.15">
      <c r="A5886" s="48">
        <v>41885</v>
      </c>
      <c r="B5886" s="57" t="s">
        <v>225</v>
      </c>
      <c r="C5886" s="58">
        <v>100</v>
      </c>
    </row>
    <row r="5887" spans="1:3" x14ac:dyDescent="0.15">
      <c r="A5887" s="48">
        <v>41885</v>
      </c>
      <c r="B5887" s="57" t="s">
        <v>226</v>
      </c>
      <c r="C5887" s="58">
        <v>100</v>
      </c>
    </row>
    <row r="5888" spans="1:3" x14ac:dyDescent="0.15">
      <c r="A5888" s="48">
        <v>41885</v>
      </c>
      <c r="B5888" s="57" t="s">
        <v>227</v>
      </c>
      <c r="C5888" s="58">
        <v>100</v>
      </c>
    </row>
    <row r="5889" spans="1:3" x14ac:dyDescent="0.15">
      <c r="A5889" s="48">
        <v>41885</v>
      </c>
      <c r="B5889" s="57" t="s">
        <v>228</v>
      </c>
      <c r="C5889" s="58">
        <v>100</v>
      </c>
    </row>
    <row r="5890" spans="1:3" x14ac:dyDescent="0.15">
      <c r="A5890" s="48">
        <v>41885</v>
      </c>
      <c r="B5890" s="57" t="s">
        <v>229</v>
      </c>
      <c r="C5890" s="58">
        <v>100</v>
      </c>
    </row>
    <row r="5891" spans="1:3" x14ac:dyDescent="0.15">
      <c r="A5891" s="48">
        <v>41885</v>
      </c>
      <c r="B5891" s="57" t="s">
        <v>230</v>
      </c>
      <c r="C5891" s="58">
        <v>100</v>
      </c>
    </row>
    <row r="5892" spans="1:3" x14ac:dyDescent="0.15">
      <c r="A5892" s="48">
        <v>41885</v>
      </c>
      <c r="B5892" s="57" t="s">
        <v>231</v>
      </c>
      <c r="C5892" s="58">
        <v>100</v>
      </c>
    </row>
    <row r="5893" spans="1:3" x14ac:dyDescent="0.15">
      <c r="A5893" s="48">
        <v>41885</v>
      </c>
      <c r="B5893" s="57" t="s">
        <v>232</v>
      </c>
      <c r="C5893" s="58">
        <v>100</v>
      </c>
    </row>
    <row r="5894" spans="1:3" x14ac:dyDescent="0.15">
      <c r="A5894" s="48">
        <v>41885</v>
      </c>
      <c r="B5894" s="57" t="s">
        <v>233</v>
      </c>
      <c r="C5894" s="58">
        <v>100</v>
      </c>
    </row>
    <row r="5895" spans="1:3" x14ac:dyDescent="0.15">
      <c r="A5895" s="48">
        <v>41885</v>
      </c>
      <c r="B5895" s="57" t="s">
        <v>234</v>
      </c>
      <c r="C5895" s="58">
        <v>100</v>
      </c>
    </row>
    <row r="5896" spans="1:3" x14ac:dyDescent="0.15">
      <c r="A5896" s="48">
        <v>41885</v>
      </c>
      <c r="B5896" s="57" t="s">
        <v>235</v>
      </c>
      <c r="C5896" s="58">
        <v>100</v>
      </c>
    </row>
    <row r="5897" spans="1:3" x14ac:dyDescent="0.15">
      <c r="A5897" s="48">
        <v>41885</v>
      </c>
      <c r="B5897" s="57" t="s">
        <v>236</v>
      </c>
      <c r="C5897" s="58">
        <v>100</v>
      </c>
    </row>
    <row r="5898" spans="1:3" x14ac:dyDescent="0.15">
      <c r="A5898" s="48">
        <v>41885</v>
      </c>
      <c r="B5898" s="57" t="s">
        <v>237</v>
      </c>
      <c r="C5898" s="58">
        <v>100</v>
      </c>
    </row>
    <row r="5899" spans="1:3" x14ac:dyDescent="0.15">
      <c r="A5899" s="48">
        <v>41885</v>
      </c>
      <c r="B5899" s="57" t="s">
        <v>238</v>
      </c>
      <c r="C5899" s="58">
        <v>100</v>
      </c>
    </row>
    <row r="5900" spans="1:3" x14ac:dyDescent="0.15">
      <c r="A5900" s="48">
        <v>41885</v>
      </c>
      <c r="B5900" s="57" t="s">
        <v>239</v>
      </c>
      <c r="C5900" s="58">
        <v>100</v>
      </c>
    </row>
    <row r="5901" spans="1:3" x14ac:dyDescent="0.15">
      <c r="A5901" s="48">
        <v>41885</v>
      </c>
      <c r="B5901" s="57" t="s">
        <v>240</v>
      </c>
      <c r="C5901" s="58">
        <v>100</v>
      </c>
    </row>
    <row r="5902" spans="1:3" x14ac:dyDescent="0.15">
      <c r="A5902" s="48">
        <v>41885</v>
      </c>
      <c r="B5902" s="57" t="s">
        <v>241</v>
      </c>
      <c r="C5902" s="58">
        <v>100</v>
      </c>
    </row>
    <row r="5903" spans="1:3" x14ac:dyDescent="0.15">
      <c r="A5903" s="48">
        <v>41885</v>
      </c>
      <c r="B5903" s="57" t="s">
        <v>242</v>
      </c>
      <c r="C5903" s="58">
        <v>100</v>
      </c>
    </row>
    <row r="5904" spans="1:3" x14ac:dyDescent="0.15">
      <c r="A5904" s="48">
        <v>41885</v>
      </c>
      <c r="B5904" s="57" t="s">
        <v>243</v>
      </c>
      <c r="C5904" s="58">
        <v>100</v>
      </c>
    </row>
    <row r="5905" spans="1:3" x14ac:dyDescent="0.15">
      <c r="A5905" s="48">
        <v>41885</v>
      </c>
      <c r="B5905" s="57" t="s">
        <v>244</v>
      </c>
      <c r="C5905" s="58">
        <v>100</v>
      </c>
    </row>
    <row r="5906" spans="1:3" x14ac:dyDescent="0.15">
      <c r="A5906" s="48">
        <v>41885</v>
      </c>
      <c r="B5906" s="57" t="s">
        <v>245</v>
      </c>
      <c r="C5906" s="58">
        <v>100</v>
      </c>
    </row>
    <row r="5907" spans="1:3" x14ac:dyDescent="0.15">
      <c r="A5907" s="48">
        <v>41885</v>
      </c>
      <c r="B5907" s="57" t="s">
        <v>246</v>
      </c>
      <c r="C5907" s="58">
        <v>100</v>
      </c>
    </row>
    <row r="5908" spans="1:3" x14ac:dyDescent="0.15">
      <c r="A5908" s="48">
        <v>41885</v>
      </c>
      <c r="B5908" s="57" t="s">
        <v>247</v>
      </c>
      <c r="C5908" s="58">
        <v>100</v>
      </c>
    </row>
    <row r="5909" spans="1:3" x14ac:dyDescent="0.15">
      <c r="A5909" s="48">
        <v>41885</v>
      </c>
      <c r="B5909" s="57" t="s">
        <v>248</v>
      </c>
      <c r="C5909" s="58">
        <v>100</v>
      </c>
    </row>
    <row r="5910" spans="1:3" x14ac:dyDescent="0.15">
      <c r="A5910" s="48">
        <v>41886</v>
      </c>
      <c r="B5910" s="57" t="s">
        <v>225</v>
      </c>
      <c r="C5910" s="58">
        <v>100</v>
      </c>
    </row>
    <row r="5911" spans="1:3" x14ac:dyDescent="0.15">
      <c r="A5911" s="48">
        <v>41886</v>
      </c>
      <c r="B5911" s="57" t="s">
        <v>226</v>
      </c>
      <c r="C5911" s="58">
        <v>100</v>
      </c>
    </row>
    <row r="5912" spans="1:3" x14ac:dyDescent="0.15">
      <c r="A5912" s="48">
        <v>41886</v>
      </c>
      <c r="B5912" s="57" t="s">
        <v>227</v>
      </c>
      <c r="C5912" s="58">
        <v>100</v>
      </c>
    </row>
    <row r="5913" spans="1:3" x14ac:dyDescent="0.15">
      <c r="A5913" s="48">
        <v>41886</v>
      </c>
      <c r="B5913" s="57" t="s">
        <v>228</v>
      </c>
      <c r="C5913" s="58">
        <v>100</v>
      </c>
    </row>
    <row r="5914" spans="1:3" x14ac:dyDescent="0.15">
      <c r="A5914" s="48">
        <v>41886</v>
      </c>
      <c r="B5914" s="57" t="s">
        <v>229</v>
      </c>
      <c r="C5914" s="58">
        <v>100</v>
      </c>
    </row>
    <row r="5915" spans="1:3" x14ac:dyDescent="0.15">
      <c r="A5915" s="48">
        <v>41886</v>
      </c>
      <c r="B5915" s="57" t="s">
        <v>230</v>
      </c>
      <c r="C5915" s="58">
        <v>100</v>
      </c>
    </row>
    <row r="5916" spans="1:3" x14ac:dyDescent="0.15">
      <c r="A5916" s="48">
        <v>41886</v>
      </c>
      <c r="B5916" s="57" t="s">
        <v>231</v>
      </c>
      <c r="C5916" s="58">
        <v>100</v>
      </c>
    </row>
    <row r="5917" spans="1:3" x14ac:dyDescent="0.15">
      <c r="A5917" s="48">
        <v>41886</v>
      </c>
      <c r="B5917" s="57" t="s">
        <v>232</v>
      </c>
      <c r="C5917" s="58">
        <v>100</v>
      </c>
    </row>
    <row r="5918" spans="1:3" x14ac:dyDescent="0.15">
      <c r="A5918" s="48">
        <v>41886</v>
      </c>
      <c r="B5918" s="57" t="s">
        <v>233</v>
      </c>
      <c r="C5918" s="58">
        <v>100</v>
      </c>
    </row>
    <row r="5919" spans="1:3" x14ac:dyDescent="0.15">
      <c r="A5919" s="48">
        <v>41886</v>
      </c>
      <c r="B5919" s="57" t="s">
        <v>234</v>
      </c>
      <c r="C5919" s="58">
        <v>100</v>
      </c>
    </row>
    <row r="5920" spans="1:3" x14ac:dyDescent="0.15">
      <c r="A5920" s="48">
        <v>41886</v>
      </c>
      <c r="B5920" s="57" t="s">
        <v>235</v>
      </c>
      <c r="C5920" s="58">
        <v>100</v>
      </c>
    </row>
    <row r="5921" spans="1:3" x14ac:dyDescent="0.15">
      <c r="A5921" s="48">
        <v>41886</v>
      </c>
      <c r="B5921" s="57" t="s">
        <v>236</v>
      </c>
      <c r="C5921" s="58">
        <v>100</v>
      </c>
    </row>
    <row r="5922" spans="1:3" x14ac:dyDescent="0.15">
      <c r="A5922" s="48">
        <v>41886</v>
      </c>
      <c r="B5922" s="57" t="s">
        <v>237</v>
      </c>
      <c r="C5922" s="58">
        <v>100</v>
      </c>
    </row>
    <row r="5923" spans="1:3" x14ac:dyDescent="0.15">
      <c r="A5923" s="48">
        <v>41886</v>
      </c>
      <c r="B5923" s="57" t="s">
        <v>238</v>
      </c>
      <c r="C5923" s="58">
        <v>100</v>
      </c>
    </row>
    <row r="5924" spans="1:3" x14ac:dyDescent="0.15">
      <c r="A5924" s="48">
        <v>41886</v>
      </c>
      <c r="B5924" s="57" t="s">
        <v>239</v>
      </c>
      <c r="C5924" s="58">
        <v>100</v>
      </c>
    </row>
    <row r="5925" spans="1:3" x14ac:dyDescent="0.15">
      <c r="A5925" s="48">
        <v>41886</v>
      </c>
      <c r="B5925" s="57" t="s">
        <v>240</v>
      </c>
      <c r="C5925" s="58">
        <v>100</v>
      </c>
    </row>
    <row r="5926" spans="1:3" x14ac:dyDescent="0.15">
      <c r="A5926" s="48">
        <v>41886</v>
      </c>
      <c r="B5926" s="57" t="s">
        <v>241</v>
      </c>
      <c r="C5926" s="58">
        <v>100</v>
      </c>
    </row>
    <row r="5927" spans="1:3" x14ac:dyDescent="0.15">
      <c r="A5927" s="48">
        <v>41886</v>
      </c>
      <c r="B5927" s="57" t="s">
        <v>242</v>
      </c>
      <c r="C5927" s="58">
        <v>100</v>
      </c>
    </row>
    <row r="5928" spans="1:3" x14ac:dyDescent="0.15">
      <c r="A5928" s="48">
        <v>41886</v>
      </c>
      <c r="B5928" s="57" t="s">
        <v>243</v>
      </c>
      <c r="C5928" s="58">
        <v>100</v>
      </c>
    </row>
    <row r="5929" spans="1:3" x14ac:dyDescent="0.15">
      <c r="A5929" s="48">
        <v>41886</v>
      </c>
      <c r="B5929" s="57" t="s">
        <v>244</v>
      </c>
      <c r="C5929" s="58">
        <v>100</v>
      </c>
    </row>
    <row r="5930" spans="1:3" x14ac:dyDescent="0.15">
      <c r="A5930" s="48">
        <v>41886</v>
      </c>
      <c r="B5930" s="57" t="s">
        <v>245</v>
      </c>
      <c r="C5930" s="58">
        <v>100</v>
      </c>
    </row>
    <row r="5931" spans="1:3" x14ac:dyDescent="0.15">
      <c r="A5931" s="48">
        <v>41886</v>
      </c>
      <c r="B5931" s="57" t="s">
        <v>246</v>
      </c>
      <c r="C5931" s="58">
        <v>100</v>
      </c>
    </row>
    <row r="5932" spans="1:3" x14ac:dyDescent="0.15">
      <c r="A5932" s="48">
        <v>41886</v>
      </c>
      <c r="B5932" s="57" t="s">
        <v>247</v>
      </c>
      <c r="C5932" s="58">
        <v>100</v>
      </c>
    </row>
    <row r="5933" spans="1:3" x14ac:dyDescent="0.15">
      <c r="A5933" s="48">
        <v>41886</v>
      </c>
      <c r="B5933" s="57" t="s">
        <v>248</v>
      </c>
      <c r="C5933" s="58">
        <v>100</v>
      </c>
    </row>
    <row r="5934" spans="1:3" x14ac:dyDescent="0.15">
      <c r="A5934" s="48">
        <v>41887</v>
      </c>
      <c r="B5934" s="57" t="s">
        <v>225</v>
      </c>
      <c r="C5934" s="58">
        <v>100</v>
      </c>
    </row>
    <row r="5935" spans="1:3" x14ac:dyDescent="0.15">
      <c r="A5935" s="48">
        <v>41887</v>
      </c>
      <c r="B5935" s="57" t="s">
        <v>226</v>
      </c>
      <c r="C5935" s="58">
        <v>100</v>
      </c>
    </row>
    <row r="5936" spans="1:3" x14ac:dyDescent="0.15">
      <c r="A5936" s="48">
        <v>41887</v>
      </c>
      <c r="B5936" s="57" t="s">
        <v>227</v>
      </c>
      <c r="C5936" s="58">
        <v>100</v>
      </c>
    </row>
    <row r="5937" spans="1:3" x14ac:dyDescent="0.15">
      <c r="A5937" s="48">
        <v>41887</v>
      </c>
      <c r="B5937" s="57" t="s">
        <v>228</v>
      </c>
      <c r="C5937" s="58">
        <v>100</v>
      </c>
    </row>
    <row r="5938" spans="1:3" x14ac:dyDescent="0.15">
      <c r="A5938" s="48">
        <v>41887</v>
      </c>
      <c r="B5938" s="57" t="s">
        <v>229</v>
      </c>
      <c r="C5938" s="58">
        <v>100</v>
      </c>
    </row>
    <row r="5939" spans="1:3" x14ac:dyDescent="0.15">
      <c r="A5939" s="48">
        <v>41887</v>
      </c>
      <c r="B5939" s="57" t="s">
        <v>230</v>
      </c>
      <c r="C5939" s="58">
        <v>100</v>
      </c>
    </row>
    <row r="5940" spans="1:3" x14ac:dyDescent="0.15">
      <c r="A5940" s="48">
        <v>41887</v>
      </c>
      <c r="B5940" s="57" t="s">
        <v>231</v>
      </c>
      <c r="C5940" s="58">
        <v>100</v>
      </c>
    </row>
    <row r="5941" spans="1:3" x14ac:dyDescent="0.15">
      <c r="A5941" s="48">
        <v>41887</v>
      </c>
      <c r="B5941" s="57" t="s">
        <v>232</v>
      </c>
      <c r="C5941" s="58">
        <v>100</v>
      </c>
    </row>
    <row r="5942" spans="1:3" x14ac:dyDescent="0.15">
      <c r="A5942" s="48">
        <v>41887</v>
      </c>
      <c r="B5942" s="57" t="s">
        <v>233</v>
      </c>
      <c r="C5942" s="58">
        <v>100</v>
      </c>
    </row>
    <row r="5943" spans="1:3" x14ac:dyDescent="0.15">
      <c r="A5943" s="48">
        <v>41887</v>
      </c>
      <c r="B5943" s="57" t="s">
        <v>234</v>
      </c>
      <c r="C5943" s="58">
        <v>100</v>
      </c>
    </row>
    <row r="5944" spans="1:3" x14ac:dyDescent="0.15">
      <c r="A5944" s="48">
        <v>41887</v>
      </c>
      <c r="B5944" s="57" t="s">
        <v>235</v>
      </c>
      <c r="C5944" s="58">
        <v>100</v>
      </c>
    </row>
    <row r="5945" spans="1:3" x14ac:dyDescent="0.15">
      <c r="A5945" s="48">
        <v>41887</v>
      </c>
      <c r="B5945" s="57" t="s">
        <v>236</v>
      </c>
      <c r="C5945" s="58">
        <v>100</v>
      </c>
    </row>
    <row r="5946" spans="1:3" x14ac:dyDescent="0.15">
      <c r="A5946" s="48">
        <v>41887</v>
      </c>
      <c r="B5946" s="57" t="s">
        <v>237</v>
      </c>
      <c r="C5946" s="58">
        <v>100</v>
      </c>
    </row>
    <row r="5947" spans="1:3" x14ac:dyDescent="0.15">
      <c r="A5947" s="48">
        <v>41887</v>
      </c>
      <c r="B5947" s="57" t="s">
        <v>238</v>
      </c>
      <c r="C5947" s="58">
        <v>100</v>
      </c>
    </row>
    <row r="5948" spans="1:3" x14ac:dyDescent="0.15">
      <c r="A5948" s="48">
        <v>41887</v>
      </c>
      <c r="B5948" s="57" t="s">
        <v>239</v>
      </c>
      <c r="C5948" s="58">
        <v>100</v>
      </c>
    </row>
    <row r="5949" spans="1:3" x14ac:dyDescent="0.15">
      <c r="A5949" s="48">
        <v>41887</v>
      </c>
      <c r="B5949" s="57" t="s">
        <v>240</v>
      </c>
      <c r="C5949" s="58">
        <v>100</v>
      </c>
    </row>
    <row r="5950" spans="1:3" x14ac:dyDescent="0.15">
      <c r="A5950" s="48">
        <v>41887</v>
      </c>
      <c r="B5950" s="57" t="s">
        <v>241</v>
      </c>
      <c r="C5950" s="58">
        <v>100</v>
      </c>
    </row>
    <row r="5951" spans="1:3" x14ac:dyDescent="0.15">
      <c r="A5951" s="48">
        <v>41887</v>
      </c>
      <c r="B5951" s="57" t="s">
        <v>242</v>
      </c>
      <c r="C5951" s="58">
        <v>100</v>
      </c>
    </row>
    <row r="5952" spans="1:3" x14ac:dyDescent="0.15">
      <c r="A5952" s="48">
        <v>41887</v>
      </c>
      <c r="B5952" s="57" t="s">
        <v>243</v>
      </c>
      <c r="C5952" s="58">
        <v>100</v>
      </c>
    </row>
    <row r="5953" spans="1:3" x14ac:dyDescent="0.15">
      <c r="A5953" s="48">
        <v>41887</v>
      </c>
      <c r="B5953" s="57" t="s">
        <v>244</v>
      </c>
      <c r="C5953" s="58">
        <v>100</v>
      </c>
    </row>
    <row r="5954" spans="1:3" x14ac:dyDescent="0.15">
      <c r="A5954" s="48">
        <v>41887</v>
      </c>
      <c r="B5954" s="57" t="s">
        <v>245</v>
      </c>
      <c r="C5954" s="58">
        <v>100</v>
      </c>
    </row>
    <row r="5955" spans="1:3" x14ac:dyDescent="0.15">
      <c r="A5955" s="48">
        <v>41887</v>
      </c>
      <c r="B5955" s="57" t="s">
        <v>246</v>
      </c>
      <c r="C5955" s="58">
        <v>100</v>
      </c>
    </row>
    <row r="5956" spans="1:3" x14ac:dyDescent="0.15">
      <c r="A5956" s="48">
        <v>41887</v>
      </c>
      <c r="B5956" s="57" t="s">
        <v>247</v>
      </c>
      <c r="C5956" s="58">
        <v>100</v>
      </c>
    </row>
    <row r="5957" spans="1:3" x14ac:dyDescent="0.15">
      <c r="A5957" s="48">
        <v>41887</v>
      </c>
      <c r="B5957" s="57" t="s">
        <v>248</v>
      </c>
      <c r="C5957" s="58">
        <v>100</v>
      </c>
    </row>
    <row r="5958" spans="1:3" x14ac:dyDescent="0.15">
      <c r="A5958" s="48">
        <v>41888</v>
      </c>
      <c r="B5958" s="57" t="s">
        <v>225</v>
      </c>
      <c r="C5958" s="58">
        <v>100</v>
      </c>
    </row>
    <row r="5959" spans="1:3" x14ac:dyDescent="0.15">
      <c r="A5959" s="48">
        <v>41888</v>
      </c>
      <c r="B5959" s="57" t="s">
        <v>226</v>
      </c>
      <c r="C5959" s="58">
        <v>100</v>
      </c>
    </row>
    <row r="5960" spans="1:3" x14ac:dyDescent="0.15">
      <c r="A5960" s="48">
        <v>41888</v>
      </c>
      <c r="B5960" s="57" t="s">
        <v>227</v>
      </c>
      <c r="C5960" s="58">
        <v>100</v>
      </c>
    </row>
    <row r="5961" spans="1:3" x14ac:dyDescent="0.15">
      <c r="A5961" s="48">
        <v>41888</v>
      </c>
      <c r="B5961" s="57" t="s">
        <v>228</v>
      </c>
      <c r="C5961" s="58">
        <v>100</v>
      </c>
    </row>
    <row r="5962" spans="1:3" x14ac:dyDescent="0.15">
      <c r="A5962" s="48">
        <v>41888</v>
      </c>
      <c r="B5962" s="57" t="s">
        <v>229</v>
      </c>
      <c r="C5962" s="58">
        <v>100</v>
      </c>
    </row>
    <row r="5963" spans="1:3" x14ac:dyDescent="0.15">
      <c r="A5963" s="48">
        <v>41888</v>
      </c>
      <c r="B5963" s="57" t="s">
        <v>230</v>
      </c>
      <c r="C5963" s="58">
        <v>100</v>
      </c>
    </row>
    <row r="5964" spans="1:3" x14ac:dyDescent="0.15">
      <c r="A5964" s="48">
        <v>41888</v>
      </c>
      <c r="B5964" s="57" t="s">
        <v>231</v>
      </c>
      <c r="C5964" s="58">
        <v>100</v>
      </c>
    </row>
    <row r="5965" spans="1:3" x14ac:dyDescent="0.15">
      <c r="A5965" s="48">
        <v>41888</v>
      </c>
      <c r="B5965" s="57" t="s">
        <v>232</v>
      </c>
      <c r="C5965" s="58">
        <v>100</v>
      </c>
    </row>
    <row r="5966" spans="1:3" x14ac:dyDescent="0.15">
      <c r="A5966" s="48">
        <v>41888</v>
      </c>
      <c r="B5966" s="57" t="s">
        <v>233</v>
      </c>
      <c r="C5966" s="58">
        <v>100</v>
      </c>
    </row>
    <row r="5967" spans="1:3" x14ac:dyDescent="0.15">
      <c r="A5967" s="48">
        <v>41888</v>
      </c>
      <c r="B5967" s="57" t="s">
        <v>234</v>
      </c>
      <c r="C5967" s="58">
        <v>100</v>
      </c>
    </row>
    <row r="5968" spans="1:3" x14ac:dyDescent="0.15">
      <c r="A5968" s="48">
        <v>41888</v>
      </c>
      <c r="B5968" s="57" t="s">
        <v>235</v>
      </c>
      <c r="C5968" s="58">
        <v>100</v>
      </c>
    </row>
    <row r="5969" spans="1:3" x14ac:dyDescent="0.15">
      <c r="A5969" s="48">
        <v>41888</v>
      </c>
      <c r="B5969" s="57" t="s">
        <v>236</v>
      </c>
      <c r="C5969" s="58">
        <v>100</v>
      </c>
    </row>
    <row r="5970" spans="1:3" x14ac:dyDescent="0.15">
      <c r="A5970" s="48">
        <v>41888</v>
      </c>
      <c r="B5970" s="57" t="s">
        <v>237</v>
      </c>
      <c r="C5970" s="58">
        <v>100</v>
      </c>
    </row>
    <row r="5971" spans="1:3" x14ac:dyDescent="0.15">
      <c r="A5971" s="48">
        <v>41888</v>
      </c>
      <c r="B5971" s="57" t="s">
        <v>238</v>
      </c>
      <c r="C5971" s="58">
        <v>100</v>
      </c>
    </row>
    <row r="5972" spans="1:3" x14ac:dyDescent="0.15">
      <c r="A5972" s="48">
        <v>41888</v>
      </c>
      <c r="B5972" s="57" t="s">
        <v>239</v>
      </c>
      <c r="C5972" s="58">
        <v>100</v>
      </c>
    </row>
    <row r="5973" spans="1:3" x14ac:dyDescent="0.15">
      <c r="A5973" s="48">
        <v>41888</v>
      </c>
      <c r="B5973" s="57" t="s">
        <v>240</v>
      </c>
      <c r="C5973" s="58">
        <v>100</v>
      </c>
    </row>
    <row r="5974" spans="1:3" x14ac:dyDescent="0.15">
      <c r="A5974" s="48">
        <v>41888</v>
      </c>
      <c r="B5974" s="57" t="s">
        <v>241</v>
      </c>
      <c r="C5974" s="58">
        <v>100</v>
      </c>
    </row>
    <row r="5975" spans="1:3" x14ac:dyDescent="0.15">
      <c r="A5975" s="48">
        <v>41888</v>
      </c>
      <c r="B5975" s="57" t="s">
        <v>242</v>
      </c>
      <c r="C5975" s="58">
        <v>100</v>
      </c>
    </row>
    <row r="5976" spans="1:3" x14ac:dyDescent="0.15">
      <c r="A5976" s="48">
        <v>41888</v>
      </c>
      <c r="B5976" s="57" t="s">
        <v>243</v>
      </c>
      <c r="C5976" s="58">
        <v>100</v>
      </c>
    </row>
    <row r="5977" spans="1:3" x14ac:dyDescent="0.15">
      <c r="A5977" s="48">
        <v>41888</v>
      </c>
      <c r="B5977" s="57" t="s">
        <v>244</v>
      </c>
      <c r="C5977" s="58">
        <v>100</v>
      </c>
    </row>
    <row r="5978" spans="1:3" x14ac:dyDescent="0.15">
      <c r="A5978" s="48">
        <v>41888</v>
      </c>
      <c r="B5978" s="57" t="s">
        <v>245</v>
      </c>
      <c r="C5978" s="58">
        <v>100</v>
      </c>
    </row>
    <row r="5979" spans="1:3" x14ac:dyDescent="0.15">
      <c r="A5979" s="48">
        <v>41888</v>
      </c>
      <c r="B5979" s="57" t="s">
        <v>246</v>
      </c>
      <c r="C5979" s="58">
        <v>100</v>
      </c>
    </row>
    <row r="5980" spans="1:3" x14ac:dyDescent="0.15">
      <c r="A5980" s="48">
        <v>41888</v>
      </c>
      <c r="B5980" s="57" t="s">
        <v>247</v>
      </c>
      <c r="C5980" s="58">
        <v>100</v>
      </c>
    </row>
    <row r="5981" spans="1:3" x14ac:dyDescent="0.15">
      <c r="A5981" s="48">
        <v>41888</v>
      </c>
      <c r="B5981" s="57" t="s">
        <v>248</v>
      </c>
      <c r="C5981" s="58">
        <v>100</v>
      </c>
    </row>
    <row r="5982" spans="1:3" x14ac:dyDescent="0.15">
      <c r="A5982" s="48">
        <v>41889</v>
      </c>
      <c r="B5982" s="57" t="s">
        <v>225</v>
      </c>
      <c r="C5982" s="58">
        <v>100</v>
      </c>
    </row>
    <row r="5983" spans="1:3" x14ac:dyDescent="0.15">
      <c r="A5983" s="48">
        <v>41889</v>
      </c>
      <c r="B5983" s="57" t="s">
        <v>226</v>
      </c>
      <c r="C5983" s="58">
        <v>100</v>
      </c>
    </row>
    <row r="5984" spans="1:3" x14ac:dyDescent="0.15">
      <c r="A5984" s="48">
        <v>41889</v>
      </c>
      <c r="B5984" s="57" t="s">
        <v>227</v>
      </c>
      <c r="C5984" s="58">
        <v>100</v>
      </c>
    </row>
    <row r="5985" spans="1:3" x14ac:dyDescent="0.15">
      <c r="A5985" s="48">
        <v>41889</v>
      </c>
      <c r="B5985" s="57" t="s">
        <v>228</v>
      </c>
      <c r="C5985" s="58">
        <v>100</v>
      </c>
    </row>
    <row r="5986" spans="1:3" x14ac:dyDescent="0.15">
      <c r="A5986" s="48">
        <v>41889</v>
      </c>
      <c r="B5986" s="57" t="s">
        <v>229</v>
      </c>
      <c r="C5986" s="58">
        <v>100</v>
      </c>
    </row>
    <row r="5987" spans="1:3" x14ac:dyDescent="0.15">
      <c r="A5987" s="48">
        <v>41889</v>
      </c>
      <c r="B5987" s="57" t="s">
        <v>230</v>
      </c>
      <c r="C5987" s="58">
        <v>100</v>
      </c>
    </row>
    <row r="5988" spans="1:3" x14ac:dyDescent="0.15">
      <c r="A5988" s="48">
        <v>41889</v>
      </c>
      <c r="B5988" s="57" t="s">
        <v>231</v>
      </c>
      <c r="C5988" s="58">
        <v>100</v>
      </c>
    </row>
    <row r="5989" spans="1:3" x14ac:dyDescent="0.15">
      <c r="A5989" s="48">
        <v>41889</v>
      </c>
      <c r="B5989" s="57" t="s">
        <v>232</v>
      </c>
      <c r="C5989" s="58">
        <v>100</v>
      </c>
    </row>
    <row r="5990" spans="1:3" x14ac:dyDescent="0.15">
      <c r="A5990" s="48">
        <v>41889</v>
      </c>
      <c r="B5990" s="57" t="s">
        <v>233</v>
      </c>
      <c r="C5990" s="58">
        <v>100</v>
      </c>
    </row>
    <row r="5991" spans="1:3" x14ac:dyDescent="0.15">
      <c r="A5991" s="48">
        <v>41889</v>
      </c>
      <c r="B5991" s="57" t="s">
        <v>234</v>
      </c>
      <c r="C5991" s="58">
        <v>100</v>
      </c>
    </row>
    <row r="5992" spans="1:3" x14ac:dyDescent="0.15">
      <c r="A5992" s="48">
        <v>41889</v>
      </c>
      <c r="B5992" s="57" t="s">
        <v>235</v>
      </c>
      <c r="C5992" s="58">
        <v>100</v>
      </c>
    </row>
    <row r="5993" spans="1:3" x14ac:dyDescent="0.15">
      <c r="A5993" s="48">
        <v>41889</v>
      </c>
      <c r="B5993" s="57" t="s">
        <v>236</v>
      </c>
      <c r="C5993" s="58">
        <v>100</v>
      </c>
    </row>
    <row r="5994" spans="1:3" x14ac:dyDescent="0.15">
      <c r="A5994" s="48">
        <v>41889</v>
      </c>
      <c r="B5994" s="57" t="s">
        <v>237</v>
      </c>
      <c r="C5994" s="58">
        <v>100</v>
      </c>
    </row>
    <row r="5995" spans="1:3" x14ac:dyDescent="0.15">
      <c r="A5995" s="48">
        <v>41889</v>
      </c>
      <c r="B5995" s="57" t="s">
        <v>238</v>
      </c>
      <c r="C5995" s="58">
        <v>100</v>
      </c>
    </row>
    <row r="5996" spans="1:3" x14ac:dyDescent="0.15">
      <c r="A5996" s="48">
        <v>41889</v>
      </c>
      <c r="B5996" s="57" t="s">
        <v>239</v>
      </c>
      <c r="C5996" s="58">
        <v>100</v>
      </c>
    </row>
    <row r="5997" spans="1:3" x14ac:dyDescent="0.15">
      <c r="A5997" s="48">
        <v>41889</v>
      </c>
      <c r="B5997" s="57" t="s">
        <v>240</v>
      </c>
      <c r="C5997" s="58">
        <v>100</v>
      </c>
    </row>
    <row r="5998" spans="1:3" x14ac:dyDescent="0.15">
      <c r="A5998" s="48">
        <v>41889</v>
      </c>
      <c r="B5998" s="57" t="s">
        <v>241</v>
      </c>
      <c r="C5998" s="58">
        <v>100</v>
      </c>
    </row>
    <row r="5999" spans="1:3" x14ac:dyDescent="0.15">
      <c r="A5999" s="48">
        <v>41889</v>
      </c>
      <c r="B5999" s="57" t="s">
        <v>242</v>
      </c>
      <c r="C5999" s="58">
        <v>100</v>
      </c>
    </row>
    <row r="6000" spans="1:3" x14ac:dyDescent="0.15">
      <c r="A6000" s="48">
        <v>41889</v>
      </c>
      <c r="B6000" s="57" t="s">
        <v>243</v>
      </c>
      <c r="C6000" s="58">
        <v>100</v>
      </c>
    </row>
    <row r="6001" spans="1:3" x14ac:dyDescent="0.15">
      <c r="A6001" s="48">
        <v>41889</v>
      </c>
      <c r="B6001" s="57" t="s">
        <v>244</v>
      </c>
      <c r="C6001" s="58">
        <v>100</v>
      </c>
    </row>
    <row r="6002" spans="1:3" x14ac:dyDescent="0.15">
      <c r="A6002" s="48">
        <v>41889</v>
      </c>
      <c r="B6002" s="57" t="s">
        <v>245</v>
      </c>
      <c r="C6002" s="58">
        <v>100</v>
      </c>
    </row>
    <row r="6003" spans="1:3" x14ac:dyDescent="0.15">
      <c r="A6003" s="48">
        <v>41889</v>
      </c>
      <c r="B6003" s="57" t="s">
        <v>246</v>
      </c>
      <c r="C6003" s="58">
        <v>100</v>
      </c>
    </row>
    <row r="6004" spans="1:3" x14ac:dyDescent="0.15">
      <c r="A6004" s="48">
        <v>41889</v>
      </c>
      <c r="B6004" s="57" t="s">
        <v>247</v>
      </c>
      <c r="C6004" s="58">
        <v>100</v>
      </c>
    </row>
    <row r="6005" spans="1:3" x14ac:dyDescent="0.15">
      <c r="A6005" s="48">
        <v>41889</v>
      </c>
      <c r="B6005" s="57" t="s">
        <v>248</v>
      </c>
      <c r="C6005" s="58">
        <v>100</v>
      </c>
    </row>
    <row r="6006" spans="1:3" x14ac:dyDescent="0.15">
      <c r="A6006" s="48">
        <v>41890</v>
      </c>
      <c r="B6006" s="57" t="s">
        <v>225</v>
      </c>
      <c r="C6006" s="58">
        <v>100</v>
      </c>
    </row>
    <row r="6007" spans="1:3" x14ac:dyDescent="0.15">
      <c r="A6007" s="48">
        <v>41890</v>
      </c>
      <c r="B6007" s="57" t="s">
        <v>226</v>
      </c>
      <c r="C6007" s="58">
        <v>100</v>
      </c>
    </row>
    <row r="6008" spans="1:3" x14ac:dyDescent="0.15">
      <c r="A6008" s="48">
        <v>41890</v>
      </c>
      <c r="B6008" s="57" t="s">
        <v>227</v>
      </c>
      <c r="C6008" s="58">
        <v>100</v>
      </c>
    </row>
    <row r="6009" spans="1:3" x14ac:dyDescent="0.15">
      <c r="A6009" s="48">
        <v>41890</v>
      </c>
      <c r="B6009" s="57" t="s">
        <v>228</v>
      </c>
      <c r="C6009" s="58">
        <v>100</v>
      </c>
    </row>
    <row r="6010" spans="1:3" x14ac:dyDescent="0.15">
      <c r="A6010" s="48">
        <v>41890</v>
      </c>
      <c r="B6010" s="57" t="s">
        <v>229</v>
      </c>
      <c r="C6010" s="58">
        <v>100</v>
      </c>
    </row>
    <row r="6011" spans="1:3" x14ac:dyDescent="0.15">
      <c r="A6011" s="48">
        <v>41890</v>
      </c>
      <c r="B6011" s="57" t="s">
        <v>230</v>
      </c>
      <c r="C6011" s="58">
        <v>100</v>
      </c>
    </row>
    <row r="6012" spans="1:3" x14ac:dyDescent="0.15">
      <c r="A6012" s="48">
        <v>41890</v>
      </c>
      <c r="B6012" s="57" t="s">
        <v>231</v>
      </c>
      <c r="C6012" s="58">
        <v>100</v>
      </c>
    </row>
    <row r="6013" spans="1:3" x14ac:dyDescent="0.15">
      <c r="A6013" s="48">
        <v>41890</v>
      </c>
      <c r="B6013" s="57" t="s">
        <v>232</v>
      </c>
      <c r="C6013" s="58">
        <v>100</v>
      </c>
    </row>
    <row r="6014" spans="1:3" x14ac:dyDescent="0.15">
      <c r="A6014" s="48">
        <v>41890</v>
      </c>
      <c r="B6014" s="57" t="s">
        <v>233</v>
      </c>
      <c r="C6014" s="58">
        <v>100</v>
      </c>
    </row>
    <row r="6015" spans="1:3" x14ac:dyDescent="0.15">
      <c r="A6015" s="48">
        <v>41890</v>
      </c>
      <c r="B6015" s="57" t="s">
        <v>234</v>
      </c>
      <c r="C6015" s="58">
        <v>100</v>
      </c>
    </row>
    <row r="6016" spans="1:3" x14ac:dyDescent="0.15">
      <c r="A6016" s="48">
        <v>41890</v>
      </c>
      <c r="B6016" s="57" t="s">
        <v>235</v>
      </c>
      <c r="C6016" s="58">
        <v>100</v>
      </c>
    </row>
    <row r="6017" spans="1:3" x14ac:dyDescent="0.15">
      <c r="A6017" s="48">
        <v>41890</v>
      </c>
      <c r="B6017" s="57" t="s">
        <v>236</v>
      </c>
      <c r="C6017" s="58">
        <v>100</v>
      </c>
    </row>
    <row r="6018" spans="1:3" x14ac:dyDescent="0.15">
      <c r="A6018" s="48">
        <v>41890</v>
      </c>
      <c r="B6018" s="57" t="s">
        <v>237</v>
      </c>
      <c r="C6018" s="58">
        <v>100</v>
      </c>
    </row>
    <row r="6019" spans="1:3" x14ac:dyDescent="0.15">
      <c r="A6019" s="48">
        <v>41890</v>
      </c>
      <c r="B6019" s="57" t="s">
        <v>238</v>
      </c>
      <c r="C6019" s="58">
        <v>100</v>
      </c>
    </row>
    <row r="6020" spans="1:3" x14ac:dyDescent="0.15">
      <c r="A6020" s="48">
        <v>41890</v>
      </c>
      <c r="B6020" s="57" t="s">
        <v>239</v>
      </c>
      <c r="C6020" s="58">
        <v>100</v>
      </c>
    </row>
    <row r="6021" spans="1:3" x14ac:dyDescent="0.15">
      <c r="A6021" s="48">
        <v>41890</v>
      </c>
      <c r="B6021" s="57" t="s">
        <v>240</v>
      </c>
      <c r="C6021" s="58">
        <v>100</v>
      </c>
    </row>
    <row r="6022" spans="1:3" x14ac:dyDescent="0.15">
      <c r="A6022" s="48">
        <v>41890</v>
      </c>
      <c r="B6022" s="57" t="s">
        <v>241</v>
      </c>
      <c r="C6022" s="58">
        <v>100</v>
      </c>
    </row>
    <row r="6023" spans="1:3" x14ac:dyDescent="0.15">
      <c r="A6023" s="48">
        <v>41890</v>
      </c>
      <c r="B6023" s="57" t="s">
        <v>242</v>
      </c>
      <c r="C6023" s="58">
        <v>100</v>
      </c>
    </row>
    <row r="6024" spans="1:3" x14ac:dyDescent="0.15">
      <c r="A6024" s="48">
        <v>41890</v>
      </c>
      <c r="B6024" s="57" t="s">
        <v>243</v>
      </c>
      <c r="C6024" s="58">
        <v>100</v>
      </c>
    </row>
    <row r="6025" spans="1:3" x14ac:dyDescent="0.15">
      <c r="A6025" s="48">
        <v>41890</v>
      </c>
      <c r="B6025" s="57" t="s">
        <v>244</v>
      </c>
      <c r="C6025" s="58">
        <v>100</v>
      </c>
    </row>
    <row r="6026" spans="1:3" x14ac:dyDescent="0.15">
      <c r="A6026" s="48">
        <v>41890</v>
      </c>
      <c r="B6026" s="57" t="s">
        <v>245</v>
      </c>
      <c r="C6026" s="58">
        <v>100</v>
      </c>
    </row>
    <row r="6027" spans="1:3" x14ac:dyDescent="0.15">
      <c r="A6027" s="48">
        <v>41890</v>
      </c>
      <c r="B6027" s="57" t="s">
        <v>246</v>
      </c>
      <c r="C6027" s="58">
        <v>100</v>
      </c>
    </row>
    <row r="6028" spans="1:3" x14ac:dyDescent="0.15">
      <c r="A6028" s="48">
        <v>41890</v>
      </c>
      <c r="B6028" s="57" t="s">
        <v>247</v>
      </c>
      <c r="C6028" s="58">
        <v>100</v>
      </c>
    </row>
    <row r="6029" spans="1:3" x14ac:dyDescent="0.15">
      <c r="A6029" s="48">
        <v>41890</v>
      </c>
      <c r="B6029" s="57" t="s">
        <v>248</v>
      </c>
      <c r="C6029" s="58">
        <v>100</v>
      </c>
    </row>
    <row r="6030" spans="1:3" x14ac:dyDescent="0.15">
      <c r="A6030" s="48">
        <v>41891</v>
      </c>
      <c r="B6030" s="57" t="s">
        <v>225</v>
      </c>
      <c r="C6030" s="58">
        <v>100</v>
      </c>
    </row>
    <row r="6031" spans="1:3" x14ac:dyDescent="0.15">
      <c r="A6031" s="48">
        <v>41891</v>
      </c>
      <c r="B6031" s="57" t="s">
        <v>226</v>
      </c>
      <c r="C6031" s="58">
        <v>100</v>
      </c>
    </row>
    <row r="6032" spans="1:3" x14ac:dyDescent="0.15">
      <c r="A6032" s="48">
        <v>41891</v>
      </c>
      <c r="B6032" s="57" t="s">
        <v>227</v>
      </c>
      <c r="C6032" s="58">
        <v>100</v>
      </c>
    </row>
    <row r="6033" spans="1:3" x14ac:dyDescent="0.15">
      <c r="A6033" s="48">
        <v>41891</v>
      </c>
      <c r="B6033" s="57" t="s">
        <v>228</v>
      </c>
      <c r="C6033" s="58">
        <v>100</v>
      </c>
    </row>
    <row r="6034" spans="1:3" x14ac:dyDescent="0.15">
      <c r="A6034" s="48">
        <v>41891</v>
      </c>
      <c r="B6034" s="57" t="s">
        <v>229</v>
      </c>
      <c r="C6034" s="58">
        <v>100</v>
      </c>
    </row>
    <row r="6035" spans="1:3" x14ac:dyDescent="0.15">
      <c r="A6035" s="48">
        <v>41891</v>
      </c>
      <c r="B6035" s="57" t="s">
        <v>230</v>
      </c>
      <c r="C6035" s="58">
        <v>100</v>
      </c>
    </row>
    <row r="6036" spans="1:3" x14ac:dyDescent="0.15">
      <c r="A6036" s="48">
        <v>41891</v>
      </c>
      <c r="B6036" s="57" t="s">
        <v>231</v>
      </c>
      <c r="C6036" s="58">
        <v>100</v>
      </c>
    </row>
    <row r="6037" spans="1:3" x14ac:dyDescent="0.15">
      <c r="A6037" s="48">
        <v>41891</v>
      </c>
      <c r="B6037" s="57" t="s">
        <v>232</v>
      </c>
      <c r="C6037" s="58">
        <v>100</v>
      </c>
    </row>
    <row r="6038" spans="1:3" x14ac:dyDescent="0.15">
      <c r="A6038" s="48">
        <v>41891</v>
      </c>
      <c r="B6038" s="57" t="s">
        <v>233</v>
      </c>
      <c r="C6038" s="58">
        <v>100</v>
      </c>
    </row>
    <row r="6039" spans="1:3" x14ac:dyDescent="0.15">
      <c r="A6039" s="48">
        <v>41891</v>
      </c>
      <c r="B6039" s="57" t="s">
        <v>234</v>
      </c>
      <c r="C6039" s="58">
        <v>100</v>
      </c>
    </row>
    <row r="6040" spans="1:3" x14ac:dyDescent="0.15">
      <c r="A6040" s="48">
        <v>41891</v>
      </c>
      <c r="B6040" s="57" t="s">
        <v>235</v>
      </c>
      <c r="C6040" s="58">
        <v>100</v>
      </c>
    </row>
    <row r="6041" spans="1:3" x14ac:dyDescent="0.15">
      <c r="A6041" s="48">
        <v>41891</v>
      </c>
      <c r="B6041" s="57" t="s">
        <v>236</v>
      </c>
      <c r="C6041" s="58">
        <v>100</v>
      </c>
    </row>
    <row r="6042" spans="1:3" x14ac:dyDescent="0.15">
      <c r="A6042" s="48">
        <v>41891</v>
      </c>
      <c r="B6042" s="57" t="s">
        <v>237</v>
      </c>
      <c r="C6042" s="58">
        <v>100</v>
      </c>
    </row>
    <row r="6043" spans="1:3" x14ac:dyDescent="0.15">
      <c r="A6043" s="48">
        <v>41891</v>
      </c>
      <c r="B6043" s="57" t="s">
        <v>238</v>
      </c>
      <c r="C6043" s="58">
        <v>100</v>
      </c>
    </row>
    <row r="6044" spans="1:3" x14ac:dyDescent="0.15">
      <c r="A6044" s="48">
        <v>41891</v>
      </c>
      <c r="B6044" s="57" t="s">
        <v>239</v>
      </c>
      <c r="C6044" s="58">
        <v>100</v>
      </c>
    </row>
    <row r="6045" spans="1:3" x14ac:dyDescent="0.15">
      <c r="A6045" s="48">
        <v>41891</v>
      </c>
      <c r="B6045" s="57" t="s">
        <v>240</v>
      </c>
      <c r="C6045" s="58">
        <v>100</v>
      </c>
    </row>
    <row r="6046" spans="1:3" x14ac:dyDescent="0.15">
      <c r="A6046" s="48">
        <v>41891</v>
      </c>
      <c r="B6046" s="57" t="s">
        <v>241</v>
      </c>
      <c r="C6046" s="58">
        <v>100</v>
      </c>
    </row>
    <row r="6047" spans="1:3" x14ac:dyDescent="0.15">
      <c r="A6047" s="48">
        <v>41891</v>
      </c>
      <c r="B6047" s="57" t="s">
        <v>242</v>
      </c>
      <c r="C6047" s="58">
        <v>100</v>
      </c>
    </row>
    <row r="6048" spans="1:3" x14ac:dyDescent="0.15">
      <c r="A6048" s="48">
        <v>41891</v>
      </c>
      <c r="B6048" s="57" t="s">
        <v>243</v>
      </c>
      <c r="C6048" s="58">
        <v>100</v>
      </c>
    </row>
    <row r="6049" spans="1:3" x14ac:dyDescent="0.15">
      <c r="A6049" s="48">
        <v>41891</v>
      </c>
      <c r="B6049" s="57" t="s">
        <v>244</v>
      </c>
      <c r="C6049" s="58">
        <v>100</v>
      </c>
    </row>
    <row r="6050" spans="1:3" x14ac:dyDescent="0.15">
      <c r="A6050" s="48">
        <v>41891</v>
      </c>
      <c r="B6050" s="57" t="s">
        <v>245</v>
      </c>
      <c r="C6050" s="58">
        <v>100</v>
      </c>
    </row>
    <row r="6051" spans="1:3" x14ac:dyDescent="0.15">
      <c r="A6051" s="48">
        <v>41891</v>
      </c>
      <c r="B6051" s="57" t="s">
        <v>246</v>
      </c>
      <c r="C6051" s="58">
        <v>100</v>
      </c>
    </row>
    <row r="6052" spans="1:3" x14ac:dyDescent="0.15">
      <c r="A6052" s="48">
        <v>41891</v>
      </c>
      <c r="B6052" s="57" t="s">
        <v>247</v>
      </c>
      <c r="C6052" s="58">
        <v>100</v>
      </c>
    </row>
    <row r="6053" spans="1:3" x14ac:dyDescent="0.15">
      <c r="A6053" s="48">
        <v>41891</v>
      </c>
      <c r="B6053" s="57" t="s">
        <v>248</v>
      </c>
      <c r="C6053" s="58">
        <v>100</v>
      </c>
    </row>
    <row r="6054" spans="1:3" x14ac:dyDescent="0.15">
      <c r="A6054" s="48">
        <v>41892</v>
      </c>
      <c r="B6054" s="57" t="s">
        <v>225</v>
      </c>
      <c r="C6054" s="58">
        <v>100</v>
      </c>
    </row>
    <row r="6055" spans="1:3" x14ac:dyDescent="0.15">
      <c r="A6055" s="48">
        <v>41892</v>
      </c>
      <c r="B6055" s="57" t="s">
        <v>226</v>
      </c>
      <c r="C6055" s="58">
        <v>100</v>
      </c>
    </row>
    <row r="6056" spans="1:3" x14ac:dyDescent="0.15">
      <c r="A6056" s="48">
        <v>41892</v>
      </c>
      <c r="B6056" s="57" t="s">
        <v>227</v>
      </c>
      <c r="C6056" s="58">
        <v>100</v>
      </c>
    </row>
    <row r="6057" spans="1:3" x14ac:dyDescent="0.15">
      <c r="A6057" s="48">
        <v>41892</v>
      </c>
      <c r="B6057" s="57" t="s">
        <v>228</v>
      </c>
      <c r="C6057" s="58">
        <v>100</v>
      </c>
    </row>
    <row r="6058" spans="1:3" x14ac:dyDescent="0.15">
      <c r="A6058" s="48">
        <v>41892</v>
      </c>
      <c r="B6058" s="57" t="s">
        <v>229</v>
      </c>
      <c r="C6058" s="58">
        <v>100</v>
      </c>
    </row>
    <row r="6059" spans="1:3" x14ac:dyDescent="0.15">
      <c r="A6059" s="48">
        <v>41892</v>
      </c>
      <c r="B6059" s="57" t="s">
        <v>230</v>
      </c>
      <c r="C6059" s="58">
        <v>100</v>
      </c>
    </row>
    <row r="6060" spans="1:3" x14ac:dyDescent="0.15">
      <c r="A6060" s="48">
        <v>41892</v>
      </c>
      <c r="B6060" s="57" t="s">
        <v>231</v>
      </c>
      <c r="C6060" s="58">
        <v>100</v>
      </c>
    </row>
    <row r="6061" spans="1:3" x14ac:dyDescent="0.15">
      <c r="A6061" s="48">
        <v>41892</v>
      </c>
      <c r="B6061" s="57" t="s">
        <v>232</v>
      </c>
      <c r="C6061" s="58">
        <v>100</v>
      </c>
    </row>
    <row r="6062" spans="1:3" x14ac:dyDescent="0.15">
      <c r="A6062" s="48">
        <v>41892</v>
      </c>
      <c r="B6062" s="57" t="s">
        <v>233</v>
      </c>
      <c r="C6062" s="58">
        <v>100</v>
      </c>
    </row>
    <row r="6063" spans="1:3" x14ac:dyDescent="0.15">
      <c r="A6063" s="48">
        <v>41892</v>
      </c>
      <c r="B6063" s="57" t="s">
        <v>234</v>
      </c>
      <c r="C6063" s="58">
        <v>100</v>
      </c>
    </row>
    <row r="6064" spans="1:3" x14ac:dyDescent="0.15">
      <c r="A6064" s="48">
        <v>41892</v>
      </c>
      <c r="B6064" s="57" t="s">
        <v>235</v>
      </c>
      <c r="C6064" s="58">
        <v>100</v>
      </c>
    </row>
    <row r="6065" spans="1:3" x14ac:dyDescent="0.15">
      <c r="A6065" s="48">
        <v>41892</v>
      </c>
      <c r="B6065" s="57" t="s">
        <v>236</v>
      </c>
      <c r="C6065" s="58">
        <v>100</v>
      </c>
    </row>
    <row r="6066" spans="1:3" x14ac:dyDescent="0.15">
      <c r="A6066" s="48">
        <v>41892</v>
      </c>
      <c r="B6066" s="57" t="s">
        <v>237</v>
      </c>
      <c r="C6066" s="58">
        <v>100</v>
      </c>
    </row>
    <row r="6067" spans="1:3" x14ac:dyDescent="0.15">
      <c r="A6067" s="48">
        <v>41892</v>
      </c>
      <c r="B6067" s="57" t="s">
        <v>238</v>
      </c>
      <c r="C6067" s="58">
        <v>100</v>
      </c>
    </row>
    <row r="6068" spans="1:3" x14ac:dyDescent="0.15">
      <c r="A6068" s="48">
        <v>41892</v>
      </c>
      <c r="B6068" s="57" t="s">
        <v>239</v>
      </c>
      <c r="C6068" s="58">
        <v>100</v>
      </c>
    </row>
    <row r="6069" spans="1:3" x14ac:dyDescent="0.15">
      <c r="A6069" s="48">
        <v>41892</v>
      </c>
      <c r="B6069" s="57" t="s">
        <v>240</v>
      </c>
      <c r="C6069" s="58">
        <v>100</v>
      </c>
    </row>
    <row r="6070" spans="1:3" x14ac:dyDescent="0.15">
      <c r="A6070" s="48">
        <v>41892</v>
      </c>
      <c r="B6070" s="57" t="s">
        <v>241</v>
      </c>
      <c r="C6070" s="58">
        <v>100</v>
      </c>
    </row>
    <row r="6071" spans="1:3" x14ac:dyDescent="0.15">
      <c r="A6071" s="48">
        <v>41892</v>
      </c>
      <c r="B6071" s="57" t="s">
        <v>242</v>
      </c>
      <c r="C6071" s="58">
        <v>100</v>
      </c>
    </row>
    <row r="6072" spans="1:3" x14ac:dyDescent="0.15">
      <c r="A6072" s="48">
        <v>41892</v>
      </c>
      <c r="B6072" s="57" t="s">
        <v>243</v>
      </c>
      <c r="C6072" s="58">
        <v>100</v>
      </c>
    </row>
    <row r="6073" spans="1:3" x14ac:dyDescent="0.15">
      <c r="A6073" s="48">
        <v>41892</v>
      </c>
      <c r="B6073" s="57" t="s">
        <v>244</v>
      </c>
      <c r="C6073" s="58">
        <v>100</v>
      </c>
    </row>
    <row r="6074" spans="1:3" x14ac:dyDescent="0.15">
      <c r="A6074" s="48">
        <v>41892</v>
      </c>
      <c r="B6074" s="57" t="s">
        <v>245</v>
      </c>
      <c r="C6074" s="58">
        <v>100</v>
      </c>
    </row>
    <row r="6075" spans="1:3" x14ac:dyDescent="0.15">
      <c r="A6075" s="48">
        <v>41892</v>
      </c>
      <c r="B6075" s="57" t="s">
        <v>246</v>
      </c>
      <c r="C6075" s="58">
        <v>100</v>
      </c>
    </row>
    <row r="6076" spans="1:3" x14ac:dyDescent="0.15">
      <c r="A6076" s="48">
        <v>41892</v>
      </c>
      <c r="B6076" s="57" t="s">
        <v>247</v>
      </c>
      <c r="C6076" s="58">
        <v>100</v>
      </c>
    </row>
    <row r="6077" spans="1:3" x14ac:dyDescent="0.15">
      <c r="A6077" s="48">
        <v>41892</v>
      </c>
      <c r="B6077" s="57" t="s">
        <v>248</v>
      </c>
      <c r="C6077" s="58">
        <v>100</v>
      </c>
    </row>
    <row r="6078" spans="1:3" x14ac:dyDescent="0.15">
      <c r="A6078" s="48">
        <v>41893</v>
      </c>
      <c r="B6078" s="57" t="s">
        <v>225</v>
      </c>
      <c r="C6078" s="58">
        <v>100</v>
      </c>
    </row>
    <row r="6079" spans="1:3" x14ac:dyDescent="0.15">
      <c r="A6079" s="48">
        <v>41893</v>
      </c>
      <c r="B6079" s="57" t="s">
        <v>226</v>
      </c>
      <c r="C6079" s="58">
        <v>100</v>
      </c>
    </row>
    <row r="6080" spans="1:3" x14ac:dyDescent="0.15">
      <c r="A6080" s="48">
        <v>41893</v>
      </c>
      <c r="B6080" s="57" t="s">
        <v>227</v>
      </c>
      <c r="C6080" s="58">
        <v>100</v>
      </c>
    </row>
    <row r="6081" spans="1:3" x14ac:dyDescent="0.15">
      <c r="A6081" s="48">
        <v>41893</v>
      </c>
      <c r="B6081" s="57" t="s">
        <v>228</v>
      </c>
      <c r="C6081" s="58">
        <v>100</v>
      </c>
    </row>
    <row r="6082" spans="1:3" x14ac:dyDescent="0.15">
      <c r="A6082" s="48">
        <v>41893</v>
      </c>
      <c r="B6082" s="57" t="s">
        <v>229</v>
      </c>
      <c r="C6082" s="58">
        <v>100</v>
      </c>
    </row>
    <row r="6083" spans="1:3" x14ac:dyDescent="0.15">
      <c r="A6083" s="48">
        <v>41893</v>
      </c>
      <c r="B6083" s="57" t="s">
        <v>230</v>
      </c>
      <c r="C6083" s="58">
        <v>100</v>
      </c>
    </row>
    <row r="6084" spans="1:3" x14ac:dyDescent="0.15">
      <c r="A6084" s="48">
        <v>41893</v>
      </c>
      <c r="B6084" s="57" t="s">
        <v>231</v>
      </c>
      <c r="C6084" s="58">
        <v>100</v>
      </c>
    </row>
    <row r="6085" spans="1:3" x14ac:dyDescent="0.15">
      <c r="A6085" s="48">
        <v>41893</v>
      </c>
      <c r="B6085" s="57" t="s">
        <v>232</v>
      </c>
      <c r="C6085" s="58">
        <v>100</v>
      </c>
    </row>
    <row r="6086" spans="1:3" x14ac:dyDescent="0.15">
      <c r="A6086" s="48">
        <v>41893</v>
      </c>
      <c r="B6086" s="57" t="s">
        <v>233</v>
      </c>
      <c r="C6086" s="58">
        <v>100</v>
      </c>
    </row>
    <row r="6087" spans="1:3" x14ac:dyDescent="0.15">
      <c r="A6087" s="48">
        <v>41893</v>
      </c>
      <c r="B6087" s="57" t="s">
        <v>234</v>
      </c>
      <c r="C6087" s="58">
        <v>100</v>
      </c>
    </row>
    <row r="6088" spans="1:3" x14ac:dyDescent="0.15">
      <c r="A6088" s="48">
        <v>41893</v>
      </c>
      <c r="B6088" s="57" t="s">
        <v>235</v>
      </c>
      <c r="C6088" s="58">
        <v>100</v>
      </c>
    </row>
    <row r="6089" spans="1:3" x14ac:dyDescent="0.15">
      <c r="A6089" s="48">
        <v>41893</v>
      </c>
      <c r="B6089" s="57" t="s">
        <v>236</v>
      </c>
      <c r="C6089" s="58">
        <v>100</v>
      </c>
    </row>
    <row r="6090" spans="1:3" x14ac:dyDescent="0.15">
      <c r="A6090" s="48">
        <v>41893</v>
      </c>
      <c r="B6090" s="57" t="s">
        <v>237</v>
      </c>
      <c r="C6090" s="58">
        <v>100</v>
      </c>
    </row>
    <row r="6091" spans="1:3" x14ac:dyDescent="0.15">
      <c r="A6091" s="48">
        <v>41893</v>
      </c>
      <c r="B6091" s="57" t="s">
        <v>238</v>
      </c>
      <c r="C6091" s="58">
        <v>100</v>
      </c>
    </row>
    <row r="6092" spans="1:3" x14ac:dyDescent="0.15">
      <c r="A6092" s="48">
        <v>41893</v>
      </c>
      <c r="B6092" s="57" t="s">
        <v>239</v>
      </c>
      <c r="C6092" s="58">
        <v>100</v>
      </c>
    </row>
    <row r="6093" spans="1:3" x14ac:dyDescent="0.15">
      <c r="A6093" s="48">
        <v>41893</v>
      </c>
      <c r="B6093" s="57" t="s">
        <v>240</v>
      </c>
      <c r="C6093" s="58">
        <v>100</v>
      </c>
    </row>
    <row r="6094" spans="1:3" x14ac:dyDescent="0.15">
      <c r="A6094" s="48">
        <v>41893</v>
      </c>
      <c r="B6094" s="57" t="s">
        <v>241</v>
      </c>
      <c r="C6094" s="58">
        <v>100</v>
      </c>
    </row>
    <row r="6095" spans="1:3" x14ac:dyDescent="0.15">
      <c r="A6095" s="48">
        <v>41893</v>
      </c>
      <c r="B6095" s="57" t="s">
        <v>242</v>
      </c>
      <c r="C6095" s="58">
        <v>100</v>
      </c>
    </row>
    <row r="6096" spans="1:3" x14ac:dyDescent="0.15">
      <c r="A6096" s="48">
        <v>41893</v>
      </c>
      <c r="B6096" s="57" t="s">
        <v>243</v>
      </c>
      <c r="C6096" s="58">
        <v>100</v>
      </c>
    </row>
    <row r="6097" spans="1:3" x14ac:dyDescent="0.15">
      <c r="A6097" s="48">
        <v>41893</v>
      </c>
      <c r="B6097" s="57" t="s">
        <v>244</v>
      </c>
      <c r="C6097" s="58">
        <v>100</v>
      </c>
    </row>
    <row r="6098" spans="1:3" x14ac:dyDescent="0.15">
      <c r="A6098" s="48">
        <v>41893</v>
      </c>
      <c r="B6098" s="57" t="s">
        <v>245</v>
      </c>
      <c r="C6098" s="58">
        <v>100</v>
      </c>
    </row>
    <row r="6099" spans="1:3" x14ac:dyDescent="0.15">
      <c r="A6099" s="48">
        <v>41893</v>
      </c>
      <c r="B6099" s="57" t="s">
        <v>246</v>
      </c>
      <c r="C6099" s="58">
        <v>100</v>
      </c>
    </row>
    <row r="6100" spans="1:3" x14ac:dyDescent="0.15">
      <c r="A6100" s="48">
        <v>41893</v>
      </c>
      <c r="B6100" s="57" t="s">
        <v>247</v>
      </c>
      <c r="C6100" s="58">
        <v>100</v>
      </c>
    </row>
    <row r="6101" spans="1:3" x14ac:dyDescent="0.15">
      <c r="A6101" s="48">
        <v>41893</v>
      </c>
      <c r="B6101" s="57" t="s">
        <v>248</v>
      </c>
      <c r="C6101" s="58">
        <v>100</v>
      </c>
    </row>
    <row r="6102" spans="1:3" x14ac:dyDescent="0.15">
      <c r="A6102" s="48">
        <v>41894</v>
      </c>
      <c r="B6102" s="57" t="s">
        <v>225</v>
      </c>
      <c r="C6102" s="58">
        <v>100</v>
      </c>
    </row>
    <row r="6103" spans="1:3" x14ac:dyDescent="0.15">
      <c r="A6103" s="48">
        <v>41894</v>
      </c>
      <c r="B6103" s="57" t="s">
        <v>226</v>
      </c>
      <c r="C6103" s="58">
        <v>100</v>
      </c>
    </row>
    <row r="6104" spans="1:3" x14ac:dyDescent="0.15">
      <c r="A6104" s="48">
        <v>41894</v>
      </c>
      <c r="B6104" s="57" t="s">
        <v>227</v>
      </c>
      <c r="C6104" s="58">
        <v>100</v>
      </c>
    </row>
    <row r="6105" spans="1:3" x14ac:dyDescent="0.15">
      <c r="A6105" s="48">
        <v>41894</v>
      </c>
      <c r="B6105" s="57" t="s">
        <v>228</v>
      </c>
      <c r="C6105" s="58">
        <v>100</v>
      </c>
    </row>
    <row r="6106" spans="1:3" x14ac:dyDescent="0.15">
      <c r="A6106" s="48">
        <v>41894</v>
      </c>
      <c r="B6106" s="57" t="s">
        <v>229</v>
      </c>
      <c r="C6106" s="58">
        <v>100</v>
      </c>
    </row>
    <row r="6107" spans="1:3" x14ac:dyDescent="0.15">
      <c r="A6107" s="48">
        <v>41894</v>
      </c>
      <c r="B6107" s="57" t="s">
        <v>230</v>
      </c>
      <c r="C6107" s="58">
        <v>100</v>
      </c>
    </row>
    <row r="6108" spans="1:3" x14ac:dyDescent="0.15">
      <c r="A6108" s="48">
        <v>41894</v>
      </c>
      <c r="B6108" s="57" t="s">
        <v>231</v>
      </c>
      <c r="C6108" s="58">
        <v>100</v>
      </c>
    </row>
    <row r="6109" spans="1:3" x14ac:dyDescent="0.15">
      <c r="A6109" s="48">
        <v>41894</v>
      </c>
      <c r="B6109" s="57" t="s">
        <v>232</v>
      </c>
      <c r="C6109" s="58">
        <v>100</v>
      </c>
    </row>
    <row r="6110" spans="1:3" x14ac:dyDescent="0.15">
      <c r="A6110" s="48">
        <v>41894</v>
      </c>
      <c r="B6110" s="57" t="s">
        <v>233</v>
      </c>
      <c r="C6110" s="58">
        <v>100</v>
      </c>
    </row>
    <row r="6111" spans="1:3" x14ac:dyDescent="0.15">
      <c r="A6111" s="48">
        <v>41894</v>
      </c>
      <c r="B6111" s="57" t="s">
        <v>234</v>
      </c>
      <c r="C6111" s="58">
        <v>100</v>
      </c>
    </row>
    <row r="6112" spans="1:3" x14ac:dyDescent="0.15">
      <c r="A6112" s="48">
        <v>41894</v>
      </c>
      <c r="B6112" s="57" t="s">
        <v>235</v>
      </c>
      <c r="C6112" s="58">
        <v>100</v>
      </c>
    </row>
    <row r="6113" spans="1:3" x14ac:dyDescent="0.15">
      <c r="A6113" s="48">
        <v>41894</v>
      </c>
      <c r="B6113" s="57" t="s">
        <v>236</v>
      </c>
      <c r="C6113" s="58">
        <v>100</v>
      </c>
    </row>
    <row r="6114" spans="1:3" x14ac:dyDescent="0.15">
      <c r="A6114" s="48">
        <v>41894</v>
      </c>
      <c r="B6114" s="57" t="s">
        <v>237</v>
      </c>
      <c r="C6114" s="58">
        <v>100</v>
      </c>
    </row>
    <row r="6115" spans="1:3" x14ac:dyDescent="0.15">
      <c r="A6115" s="48">
        <v>41894</v>
      </c>
      <c r="B6115" s="57" t="s">
        <v>238</v>
      </c>
      <c r="C6115" s="58">
        <v>100</v>
      </c>
    </row>
    <row r="6116" spans="1:3" x14ac:dyDescent="0.15">
      <c r="A6116" s="48">
        <v>41894</v>
      </c>
      <c r="B6116" s="57" t="s">
        <v>239</v>
      </c>
      <c r="C6116" s="58">
        <v>100</v>
      </c>
    </row>
    <row r="6117" spans="1:3" x14ac:dyDescent="0.15">
      <c r="A6117" s="48">
        <v>41894</v>
      </c>
      <c r="B6117" s="57" t="s">
        <v>240</v>
      </c>
      <c r="C6117" s="58">
        <v>100</v>
      </c>
    </row>
    <row r="6118" spans="1:3" x14ac:dyDescent="0.15">
      <c r="A6118" s="48">
        <v>41894</v>
      </c>
      <c r="B6118" s="57" t="s">
        <v>241</v>
      </c>
      <c r="C6118" s="58">
        <v>100</v>
      </c>
    </row>
    <row r="6119" spans="1:3" x14ac:dyDescent="0.15">
      <c r="A6119" s="48">
        <v>41894</v>
      </c>
      <c r="B6119" s="57" t="s">
        <v>242</v>
      </c>
      <c r="C6119" s="58">
        <v>100</v>
      </c>
    </row>
    <row r="6120" spans="1:3" x14ac:dyDescent="0.15">
      <c r="A6120" s="48">
        <v>41894</v>
      </c>
      <c r="B6120" s="57" t="s">
        <v>243</v>
      </c>
      <c r="C6120" s="58">
        <v>100</v>
      </c>
    </row>
    <row r="6121" spans="1:3" x14ac:dyDescent="0.15">
      <c r="A6121" s="48">
        <v>41894</v>
      </c>
      <c r="B6121" s="57" t="s">
        <v>244</v>
      </c>
      <c r="C6121" s="58">
        <v>100</v>
      </c>
    </row>
    <row r="6122" spans="1:3" x14ac:dyDescent="0.15">
      <c r="A6122" s="48">
        <v>41894</v>
      </c>
      <c r="B6122" s="57" t="s">
        <v>245</v>
      </c>
      <c r="C6122" s="58">
        <v>100</v>
      </c>
    </row>
    <row r="6123" spans="1:3" x14ac:dyDescent="0.15">
      <c r="A6123" s="48">
        <v>41894</v>
      </c>
      <c r="B6123" s="57" t="s">
        <v>246</v>
      </c>
      <c r="C6123" s="58">
        <v>100</v>
      </c>
    </row>
    <row r="6124" spans="1:3" x14ac:dyDescent="0.15">
      <c r="A6124" s="48">
        <v>41894</v>
      </c>
      <c r="B6124" s="57" t="s">
        <v>247</v>
      </c>
      <c r="C6124" s="58">
        <v>100</v>
      </c>
    </row>
    <row r="6125" spans="1:3" x14ac:dyDescent="0.15">
      <c r="A6125" s="48">
        <v>41894</v>
      </c>
      <c r="B6125" s="57" t="s">
        <v>248</v>
      </c>
      <c r="C6125" s="58">
        <v>100</v>
      </c>
    </row>
    <row r="6126" spans="1:3" x14ac:dyDescent="0.15">
      <c r="A6126" s="48">
        <v>41895</v>
      </c>
      <c r="B6126" s="57" t="s">
        <v>225</v>
      </c>
      <c r="C6126" s="58">
        <v>100</v>
      </c>
    </row>
    <row r="6127" spans="1:3" x14ac:dyDescent="0.15">
      <c r="A6127" s="48">
        <v>41895</v>
      </c>
      <c r="B6127" s="57" t="s">
        <v>226</v>
      </c>
      <c r="C6127" s="58">
        <v>100</v>
      </c>
    </row>
    <row r="6128" spans="1:3" x14ac:dyDescent="0.15">
      <c r="A6128" s="48">
        <v>41895</v>
      </c>
      <c r="B6128" s="57" t="s">
        <v>227</v>
      </c>
      <c r="C6128" s="58">
        <v>100</v>
      </c>
    </row>
    <row r="6129" spans="1:3" x14ac:dyDescent="0.15">
      <c r="A6129" s="48">
        <v>41895</v>
      </c>
      <c r="B6129" s="57" t="s">
        <v>228</v>
      </c>
      <c r="C6129" s="58">
        <v>100</v>
      </c>
    </row>
    <row r="6130" spans="1:3" x14ac:dyDescent="0.15">
      <c r="A6130" s="48">
        <v>41895</v>
      </c>
      <c r="B6130" s="57" t="s">
        <v>229</v>
      </c>
      <c r="C6130" s="58">
        <v>100</v>
      </c>
    </row>
    <row r="6131" spans="1:3" x14ac:dyDescent="0.15">
      <c r="A6131" s="48">
        <v>41895</v>
      </c>
      <c r="B6131" s="57" t="s">
        <v>230</v>
      </c>
      <c r="C6131" s="58">
        <v>100</v>
      </c>
    </row>
    <row r="6132" spans="1:3" x14ac:dyDescent="0.15">
      <c r="A6132" s="48">
        <v>41895</v>
      </c>
      <c r="B6132" s="57" t="s">
        <v>231</v>
      </c>
      <c r="C6132" s="58">
        <v>100</v>
      </c>
    </row>
    <row r="6133" spans="1:3" x14ac:dyDescent="0.15">
      <c r="A6133" s="48">
        <v>41895</v>
      </c>
      <c r="B6133" s="57" t="s">
        <v>232</v>
      </c>
      <c r="C6133" s="58">
        <v>100</v>
      </c>
    </row>
    <row r="6134" spans="1:3" x14ac:dyDescent="0.15">
      <c r="A6134" s="48">
        <v>41895</v>
      </c>
      <c r="B6134" s="57" t="s">
        <v>233</v>
      </c>
      <c r="C6134" s="58">
        <v>100</v>
      </c>
    </row>
    <row r="6135" spans="1:3" x14ac:dyDescent="0.15">
      <c r="A6135" s="48">
        <v>41895</v>
      </c>
      <c r="B6135" s="57" t="s">
        <v>234</v>
      </c>
      <c r="C6135" s="58">
        <v>100</v>
      </c>
    </row>
    <row r="6136" spans="1:3" x14ac:dyDescent="0.15">
      <c r="A6136" s="48">
        <v>41895</v>
      </c>
      <c r="B6136" s="57" t="s">
        <v>235</v>
      </c>
      <c r="C6136" s="58">
        <v>100</v>
      </c>
    </row>
    <row r="6137" spans="1:3" x14ac:dyDescent="0.15">
      <c r="A6137" s="48">
        <v>41895</v>
      </c>
      <c r="B6137" s="57" t="s">
        <v>236</v>
      </c>
      <c r="C6137" s="58">
        <v>100</v>
      </c>
    </row>
    <row r="6138" spans="1:3" x14ac:dyDescent="0.15">
      <c r="A6138" s="48">
        <v>41895</v>
      </c>
      <c r="B6138" s="57" t="s">
        <v>237</v>
      </c>
      <c r="C6138" s="58">
        <v>100</v>
      </c>
    </row>
    <row r="6139" spans="1:3" x14ac:dyDescent="0.15">
      <c r="A6139" s="48">
        <v>41895</v>
      </c>
      <c r="B6139" s="57" t="s">
        <v>238</v>
      </c>
      <c r="C6139" s="58">
        <v>100</v>
      </c>
    </row>
    <row r="6140" spans="1:3" x14ac:dyDescent="0.15">
      <c r="A6140" s="48">
        <v>41895</v>
      </c>
      <c r="B6140" s="57" t="s">
        <v>239</v>
      </c>
      <c r="C6140" s="58">
        <v>100</v>
      </c>
    </row>
    <row r="6141" spans="1:3" x14ac:dyDescent="0.15">
      <c r="A6141" s="48">
        <v>41895</v>
      </c>
      <c r="B6141" s="57" t="s">
        <v>240</v>
      </c>
      <c r="C6141" s="58">
        <v>100</v>
      </c>
    </row>
    <row r="6142" spans="1:3" x14ac:dyDescent="0.15">
      <c r="A6142" s="48">
        <v>41895</v>
      </c>
      <c r="B6142" s="57" t="s">
        <v>241</v>
      </c>
      <c r="C6142" s="58">
        <v>100</v>
      </c>
    </row>
    <row r="6143" spans="1:3" x14ac:dyDescent="0.15">
      <c r="A6143" s="48">
        <v>41895</v>
      </c>
      <c r="B6143" s="57" t="s">
        <v>242</v>
      </c>
      <c r="C6143" s="58">
        <v>100</v>
      </c>
    </row>
    <row r="6144" spans="1:3" x14ac:dyDescent="0.15">
      <c r="A6144" s="48">
        <v>41895</v>
      </c>
      <c r="B6144" s="57" t="s">
        <v>243</v>
      </c>
      <c r="C6144" s="58">
        <v>100</v>
      </c>
    </row>
    <row r="6145" spans="1:3" x14ac:dyDescent="0.15">
      <c r="A6145" s="48">
        <v>41895</v>
      </c>
      <c r="B6145" s="57" t="s">
        <v>244</v>
      </c>
      <c r="C6145" s="58">
        <v>100</v>
      </c>
    </row>
    <row r="6146" spans="1:3" x14ac:dyDescent="0.15">
      <c r="A6146" s="48">
        <v>41895</v>
      </c>
      <c r="B6146" s="57" t="s">
        <v>245</v>
      </c>
      <c r="C6146" s="58">
        <v>100</v>
      </c>
    </row>
    <row r="6147" spans="1:3" x14ac:dyDescent="0.15">
      <c r="A6147" s="48">
        <v>41895</v>
      </c>
      <c r="B6147" s="57" t="s">
        <v>246</v>
      </c>
      <c r="C6147" s="58">
        <v>100</v>
      </c>
    </row>
    <row r="6148" spans="1:3" x14ac:dyDescent="0.15">
      <c r="A6148" s="48">
        <v>41895</v>
      </c>
      <c r="B6148" s="57" t="s">
        <v>247</v>
      </c>
      <c r="C6148" s="58">
        <v>100</v>
      </c>
    </row>
    <row r="6149" spans="1:3" x14ac:dyDescent="0.15">
      <c r="A6149" s="48">
        <v>41895</v>
      </c>
      <c r="B6149" s="57" t="s">
        <v>248</v>
      </c>
      <c r="C6149" s="58">
        <v>100</v>
      </c>
    </row>
    <row r="6150" spans="1:3" x14ac:dyDescent="0.15">
      <c r="A6150" s="48">
        <v>41896</v>
      </c>
      <c r="B6150" s="57" t="s">
        <v>225</v>
      </c>
      <c r="C6150" s="58">
        <v>100</v>
      </c>
    </row>
    <row r="6151" spans="1:3" x14ac:dyDescent="0.15">
      <c r="A6151" s="48">
        <v>41896</v>
      </c>
      <c r="B6151" s="57" t="s">
        <v>226</v>
      </c>
      <c r="C6151" s="58">
        <v>100</v>
      </c>
    </row>
    <row r="6152" spans="1:3" x14ac:dyDescent="0.15">
      <c r="A6152" s="48">
        <v>41896</v>
      </c>
      <c r="B6152" s="57" t="s">
        <v>227</v>
      </c>
      <c r="C6152" s="58">
        <v>100</v>
      </c>
    </row>
    <row r="6153" spans="1:3" x14ac:dyDescent="0.15">
      <c r="A6153" s="48">
        <v>41896</v>
      </c>
      <c r="B6153" s="57" t="s">
        <v>228</v>
      </c>
      <c r="C6153" s="58">
        <v>100</v>
      </c>
    </row>
    <row r="6154" spans="1:3" x14ac:dyDescent="0.15">
      <c r="A6154" s="48">
        <v>41896</v>
      </c>
      <c r="B6154" s="57" t="s">
        <v>229</v>
      </c>
      <c r="C6154" s="58">
        <v>100</v>
      </c>
    </row>
    <row r="6155" spans="1:3" x14ac:dyDescent="0.15">
      <c r="A6155" s="48">
        <v>41896</v>
      </c>
      <c r="B6155" s="57" t="s">
        <v>230</v>
      </c>
      <c r="C6155" s="58">
        <v>100</v>
      </c>
    </row>
    <row r="6156" spans="1:3" x14ac:dyDescent="0.15">
      <c r="A6156" s="48">
        <v>41896</v>
      </c>
      <c r="B6156" s="57" t="s">
        <v>231</v>
      </c>
      <c r="C6156" s="58">
        <v>100</v>
      </c>
    </row>
    <row r="6157" spans="1:3" x14ac:dyDescent="0.15">
      <c r="A6157" s="48">
        <v>41896</v>
      </c>
      <c r="B6157" s="57" t="s">
        <v>232</v>
      </c>
      <c r="C6157" s="58">
        <v>100</v>
      </c>
    </row>
    <row r="6158" spans="1:3" x14ac:dyDescent="0.15">
      <c r="A6158" s="48">
        <v>41896</v>
      </c>
      <c r="B6158" s="57" t="s">
        <v>233</v>
      </c>
      <c r="C6158" s="58">
        <v>100</v>
      </c>
    </row>
    <row r="6159" spans="1:3" x14ac:dyDescent="0.15">
      <c r="A6159" s="48">
        <v>41896</v>
      </c>
      <c r="B6159" s="57" t="s">
        <v>234</v>
      </c>
      <c r="C6159" s="58">
        <v>100</v>
      </c>
    </row>
    <row r="6160" spans="1:3" x14ac:dyDescent="0.15">
      <c r="A6160" s="48">
        <v>41896</v>
      </c>
      <c r="B6160" s="57" t="s">
        <v>235</v>
      </c>
      <c r="C6160" s="58">
        <v>100</v>
      </c>
    </row>
    <row r="6161" spans="1:3" x14ac:dyDescent="0.15">
      <c r="A6161" s="48">
        <v>41896</v>
      </c>
      <c r="B6161" s="57" t="s">
        <v>236</v>
      </c>
      <c r="C6161" s="58">
        <v>100</v>
      </c>
    </row>
    <row r="6162" spans="1:3" x14ac:dyDescent="0.15">
      <c r="A6162" s="48">
        <v>41896</v>
      </c>
      <c r="B6162" s="57" t="s">
        <v>237</v>
      </c>
      <c r="C6162" s="58">
        <v>100</v>
      </c>
    </row>
    <row r="6163" spans="1:3" x14ac:dyDescent="0.15">
      <c r="A6163" s="48">
        <v>41896</v>
      </c>
      <c r="B6163" s="57" t="s">
        <v>238</v>
      </c>
      <c r="C6163" s="58">
        <v>100</v>
      </c>
    </row>
    <row r="6164" spans="1:3" x14ac:dyDescent="0.15">
      <c r="A6164" s="48">
        <v>41896</v>
      </c>
      <c r="B6164" s="57" t="s">
        <v>239</v>
      </c>
      <c r="C6164" s="58">
        <v>100</v>
      </c>
    </row>
    <row r="6165" spans="1:3" x14ac:dyDescent="0.15">
      <c r="A6165" s="48">
        <v>41896</v>
      </c>
      <c r="B6165" s="57" t="s">
        <v>240</v>
      </c>
      <c r="C6165" s="58">
        <v>100</v>
      </c>
    </row>
    <row r="6166" spans="1:3" x14ac:dyDescent="0.15">
      <c r="A6166" s="48">
        <v>41896</v>
      </c>
      <c r="B6166" s="57" t="s">
        <v>241</v>
      </c>
      <c r="C6166" s="58">
        <v>100</v>
      </c>
    </row>
    <row r="6167" spans="1:3" x14ac:dyDescent="0.15">
      <c r="A6167" s="48">
        <v>41896</v>
      </c>
      <c r="B6167" s="57" t="s">
        <v>242</v>
      </c>
      <c r="C6167" s="58">
        <v>100</v>
      </c>
    </row>
    <row r="6168" spans="1:3" x14ac:dyDescent="0.15">
      <c r="A6168" s="48">
        <v>41896</v>
      </c>
      <c r="B6168" s="57" t="s">
        <v>243</v>
      </c>
      <c r="C6168" s="58">
        <v>100</v>
      </c>
    </row>
    <row r="6169" spans="1:3" x14ac:dyDescent="0.15">
      <c r="A6169" s="48">
        <v>41896</v>
      </c>
      <c r="B6169" s="57" t="s">
        <v>244</v>
      </c>
      <c r="C6169" s="58">
        <v>100</v>
      </c>
    </row>
    <row r="6170" spans="1:3" x14ac:dyDescent="0.15">
      <c r="A6170" s="48">
        <v>41896</v>
      </c>
      <c r="B6170" s="57" t="s">
        <v>245</v>
      </c>
      <c r="C6170" s="58">
        <v>100</v>
      </c>
    </row>
    <row r="6171" spans="1:3" x14ac:dyDescent="0.15">
      <c r="A6171" s="48">
        <v>41896</v>
      </c>
      <c r="B6171" s="57" t="s">
        <v>246</v>
      </c>
      <c r="C6171" s="58">
        <v>100</v>
      </c>
    </row>
    <row r="6172" spans="1:3" x14ac:dyDescent="0.15">
      <c r="A6172" s="48">
        <v>41896</v>
      </c>
      <c r="B6172" s="57" t="s">
        <v>247</v>
      </c>
      <c r="C6172" s="58">
        <v>100</v>
      </c>
    </row>
    <row r="6173" spans="1:3" x14ac:dyDescent="0.15">
      <c r="A6173" s="48">
        <v>41896</v>
      </c>
      <c r="B6173" s="57" t="s">
        <v>248</v>
      </c>
      <c r="C6173" s="58">
        <v>100</v>
      </c>
    </row>
    <row r="6174" spans="1:3" x14ac:dyDescent="0.15">
      <c r="A6174" s="48">
        <v>41897</v>
      </c>
      <c r="B6174" s="57" t="s">
        <v>225</v>
      </c>
      <c r="C6174" s="58">
        <v>100</v>
      </c>
    </row>
    <row r="6175" spans="1:3" x14ac:dyDescent="0.15">
      <c r="A6175" s="48">
        <v>41897</v>
      </c>
      <c r="B6175" s="57" t="s">
        <v>226</v>
      </c>
      <c r="C6175" s="58">
        <v>100</v>
      </c>
    </row>
    <row r="6176" spans="1:3" x14ac:dyDescent="0.15">
      <c r="A6176" s="48">
        <v>41897</v>
      </c>
      <c r="B6176" s="57" t="s">
        <v>227</v>
      </c>
      <c r="C6176" s="58">
        <v>100</v>
      </c>
    </row>
    <row r="6177" spans="1:3" x14ac:dyDescent="0.15">
      <c r="A6177" s="48">
        <v>41897</v>
      </c>
      <c r="B6177" s="57" t="s">
        <v>228</v>
      </c>
      <c r="C6177" s="58">
        <v>100</v>
      </c>
    </row>
    <row r="6178" spans="1:3" x14ac:dyDescent="0.15">
      <c r="A6178" s="48">
        <v>41897</v>
      </c>
      <c r="B6178" s="57" t="s">
        <v>229</v>
      </c>
      <c r="C6178" s="58">
        <v>100</v>
      </c>
    </row>
    <row r="6179" spans="1:3" x14ac:dyDescent="0.15">
      <c r="A6179" s="48">
        <v>41897</v>
      </c>
      <c r="B6179" s="57" t="s">
        <v>230</v>
      </c>
      <c r="C6179" s="58">
        <v>100</v>
      </c>
    </row>
    <row r="6180" spans="1:3" x14ac:dyDescent="0.15">
      <c r="A6180" s="48">
        <v>41897</v>
      </c>
      <c r="B6180" s="57" t="s">
        <v>231</v>
      </c>
      <c r="C6180" s="58">
        <v>100</v>
      </c>
    </row>
    <row r="6181" spans="1:3" x14ac:dyDescent="0.15">
      <c r="A6181" s="48">
        <v>41897</v>
      </c>
      <c r="B6181" s="57" t="s">
        <v>232</v>
      </c>
      <c r="C6181" s="58">
        <v>100</v>
      </c>
    </row>
    <row r="6182" spans="1:3" x14ac:dyDescent="0.15">
      <c r="A6182" s="48">
        <v>41897</v>
      </c>
      <c r="B6182" s="57" t="s">
        <v>233</v>
      </c>
      <c r="C6182" s="58">
        <v>100</v>
      </c>
    </row>
    <row r="6183" spans="1:3" x14ac:dyDescent="0.15">
      <c r="A6183" s="48">
        <v>41897</v>
      </c>
      <c r="B6183" s="57" t="s">
        <v>234</v>
      </c>
      <c r="C6183" s="58">
        <v>100</v>
      </c>
    </row>
    <row r="6184" spans="1:3" x14ac:dyDescent="0.15">
      <c r="A6184" s="48">
        <v>41897</v>
      </c>
      <c r="B6184" s="57" t="s">
        <v>235</v>
      </c>
      <c r="C6184" s="58">
        <v>100</v>
      </c>
    </row>
    <row r="6185" spans="1:3" x14ac:dyDescent="0.15">
      <c r="A6185" s="48">
        <v>41897</v>
      </c>
      <c r="B6185" s="57" t="s">
        <v>236</v>
      </c>
      <c r="C6185" s="58">
        <v>100</v>
      </c>
    </row>
    <row r="6186" spans="1:3" x14ac:dyDescent="0.15">
      <c r="A6186" s="48">
        <v>41897</v>
      </c>
      <c r="B6186" s="57" t="s">
        <v>237</v>
      </c>
      <c r="C6186" s="58">
        <v>100</v>
      </c>
    </row>
    <row r="6187" spans="1:3" x14ac:dyDescent="0.15">
      <c r="A6187" s="48">
        <v>41897</v>
      </c>
      <c r="B6187" s="57" t="s">
        <v>238</v>
      </c>
      <c r="C6187" s="58">
        <v>100</v>
      </c>
    </row>
    <row r="6188" spans="1:3" x14ac:dyDescent="0.15">
      <c r="A6188" s="48">
        <v>41897</v>
      </c>
      <c r="B6188" s="57" t="s">
        <v>239</v>
      </c>
      <c r="C6188" s="58">
        <v>100</v>
      </c>
    </row>
    <row r="6189" spans="1:3" x14ac:dyDescent="0.15">
      <c r="A6189" s="48">
        <v>41897</v>
      </c>
      <c r="B6189" s="57" t="s">
        <v>240</v>
      </c>
      <c r="C6189" s="58">
        <v>100</v>
      </c>
    </row>
    <row r="6190" spans="1:3" x14ac:dyDescent="0.15">
      <c r="A6190" s="48">
        <v>41897</v>
      </c>
      <c r="B6190" s="57" t="s">
        <v>241</v>
      </c>
      <c r="C6190" s="58">
        <v>100</v>
      </c>
    </row>
    <row r="6191" spans="1:3" x14ac:dyDescent="0.15">
      <c r="A6191" s="48">
        <v>41897</v>
      </c>
      <c r="B6191" s="57" t="s">
        <v>242</v>
      </c>
      <c r="C6191" s="58">
        <v>100</v>
      </c>
    </row>
    <row r="6192" spans="1:3" x14ac:dyDescent="0.15">
      <c r="A6192" s="48">
        <v>41897</v>
      </c>
      <c r="B6192" s="57" t="s">
        <v>243</v>
      </c>
      <c r="C6192" s="58">
        <v>100</v>
      </c>
    </row>
    <row r="6193" spans="1:3" x14ac:dyDescent="0.15">
      <c r="A6193" s="48">
        <v>41897</v>
      </c>
      <c r="B6193" s="57" t="s">
        <v>244</v>
      </c>
      <c r="C6193" s="58">
        <v>100</v>
      </c>
    </row>
    <row r="6194" spans="1:3" x14ac:dyDescent="0.15">
      <c r="A6194" s="48">
        <v>41897</v>
      </c>
      <c r="B6194" s="57" t="s">
        <v>245</v>
      </c>
      <c r="C6194" s="58">
        <v>100</v>
      </c>
    </row>
    <row r="6195" spans="1:3" x14ac:dyDescent="0.15">
      <c r="A6195" s="48">
        <v>41897</v>
      </c>
      <c r="B6195" s="57" t="s">
        <v>246</v>
      </c>
      <c r="C6195" s="58">
        <v>100</v>
      </c>
    </row>
    <row r="6196" spans="1:3" x14ac:dyDescent="0.15">
      <c r="A6196" s="48">
        <v>41897</v>
      </c>
      <c r="B6196" s="57" t="s">
        <v>247</v>
      </c>
      <c r="C6196" s="58">
        <v>100</v>
      </c>
    </row>
    <row r="6197" spans="1:3" x14ac:dyDescent="0.15">
      <c r="A6197" s="48">
        <v>41897</v>
      </c>
      <c r="B6197" s="57" t="s">
        <v>248</v>
      </c>
      <c r="C6197" s="58">
        <v>100</v>
      </c>
    </row>
    <row r="6198" spans="1:3" x14ac:dyDescent="0.15">
      <c r="A6198" s="48">
        <v>41898</v>
      </c>
      <c r="B6198" s="57" t="s">
        <v>225</v>
      </c>
      <c r="C6198" s="58">
        <v>100</v>
      </c>
    </row>
    <row r="6199" spans="1:3" x14ac:dyDescent="0.15">
      <c r="A6199" s="48">
        <v>41898</v>
      </c>
      <c r="B6199" s="57" t="s">
        <v>226</v>
      </c>
      <c r="C6199" s="58">
        <v>100</v>
      </c>
    </row>
    <row r="6200" spans="1:3" x14ac:dyDescent="0.15">
      <c r="A6200" s="48">
        <v>41898</v>
      </c>
      <c r="B6200" s="57" t="s">
        <v>227</v>
      </c>
      <c r="C6200" s="58">
        <v>100</v>
      </c>
    </row>
    <row r="6201" spans="1:3" x14ac:dyDescent="0.15">
      <c r="A6201" s="48">
        <v>41898</v>
      </c>
      <c r="B6201" s="57" t="s">
        <v>228</v>
      </c>
      <c r="C6201" s="58">
        <v>100</v>
      </c>
    </row>
    <row r="6202" spans="1:3" x14ac:dyDescent="0.15">
      <c r="A6202" s="48">
        <v>41898</v>
      </c>
      <c r="B6202" s="57" t="s">
        <v>229</v>
      </c>
      <c r="C6202" s="58">
        <v>100</v>
      </c>
    </row>
    <row r="6203" spans="1:3" x14ac:dyDescent="0.15">
      <c r="A6203" s="48">
        <v>41898</v>
      </c>
      <c r="B6203" s="57" t="s">
        <v>230</v>
      </c>
      <c r="C6203" s="58">
        <v>100</v>
      </c>
    </row>
    <row r="6204" spans="1:3" x14ac:dyDescent="0.15">
      <c r="A6204" s="48">
        <v>41898</v>
      </c>
      <c r="B6204" s="57" t="s">
        <v>231</v>
      </c>
      <c r="C6204" s="58">
        <v>100</v>
      </c>
    </row>
    <row r="6205" spans="1:3" x14ac:dyDescent="0.15">
      <c r="A6205" s="48">
        <v>41898</v>
      </c>
      <c r="B6205" s="57" t="s">
        <v>232</v>
      </c>
      <c r="C6205" s="58">
        <v>100</v>
      </c>
    </row>
    <row r="6206" spans="1:3" x14ac:dyDescent="0.15">
      <c r="A6206" s="48">
        <v>41898</v>
      </c>
      <c r="B6206" s="57" t="s">
        <v>233</v>
      </c>
      <c r="C6206" s="58">
        <v>100</v>
      </c>
    </row>
    <row r="6207" spans="1:3" x14ac:dyDescent="0.15">
      <c r="A6207" s="48">
        <v>41898</v>
      </c>
      <c r="B6207" s="57" t="s">
        <v>234</v>
      </c>
      <c r="C6207" s="58">
        <v>100</v>
      </c>
    </row>
    <row r="6208" spans="1:3" x14ac:dyDescent="0.15">
      <c r="A6208" s="48">
        <v>41898</v>
      </c>
      <c r="B6208" s="57" t="s">
        <v>235</v>
      </c>
      <c r="C6208" s="58">
        <v>100</v>
      </c>
    </row>
    <row r="6209" spans="1:3" x14ac:dyDescent="0.15">
      <c r="A6209" s="48">
        <v>41898</v>
      </c>
      <c r="B6209" s="57" t="s">
        <v>236</v>
      </c>
      <c r="C6209" s="58">
        <v>100</v>
      </c>
    </row>
    <row r="6210" spans="1:3" x14ac:dyDescent="0.15">
      <c r="A6210" s="48">
        <v>41898</v>
      </c>
      <c r="B6210" s="57" t="s">
        <v>237</v>
      </c>
      <c r="C6210" s="58">
        <v>100</v>
      </c>
    </row>
    <row r="6211" spans="1:3" x14ac:dyDescent="0.15">
      <c r="A6211" s="48">
        <v>41898</v>
      </c>
      <c r="B6211" s="57" t="s">
        <v>238</v>
      </c>
      <c r="C6211" s="58">
        <v>100</v>
      </c>
    </row>
    <row r="6212" spans="1:3" x14ac:dyDescent="0.15">
      <c r="A6212" s="48">
        <v>41898</v>
      </c>
      <c r="B6212" s="57" t="s">
        <v>239</v>
      </c>
      <c r="C6212" s="58">
        <v>100</v>
      </c>
    </row>
    <row r="6213" spans="1:3" x14ac:dyDescent="0.15">
      <c r="A6213" s="48">
        <v>41898</v>
      </c>
      <c r="B6213" s="57" t="s">
        <v>240</v>
      </c>
      <c r="C6213" s="58">
        <v>100</v>
      </c>
    </row>
    <row r="6214" spans="1:3" x14ac:dyDescent="0.15">
      <c r="A6214" s="48">
        <v>41898</v>
      </c>
      <c r="B6214" s="57" t="s">
        <v>241</v>
      </c>
      <c r="C6214" s="58">
        <v>100</v>
      </c>
    </row>
    <row r="6215" spans="1:3" x14ac:dyDescent="0.15">
      <c r="A6215" s="48">
        <v>41898</v>
      </c>
      <c r="B6215" s="57" t="s">
        <v>242</v>
      </c>
      <c r="C6215" s="58">
        <v>100</v>
      </c>
    </row>
    <row r="6216" spans="1:3" x14ac:dyDescent="0.15">
      <c r="A6216" s="48">
        <v>41898</v>
      </c>
      <c r="B6216" s="57" t="s">
        <v>243</v>
      </c>
      <c r="C6216" s="58">
        <v>100</v>
      </c>
    </row>
    <row r="6217" spans="1:3" x14ac:dyDescent="0.15">
      <c r="A6217" s="48">
        <v>41898</v>
      </c>
      <c r="B6217" s="57" t="s">
        <v>244</v>
      </c>
      <c r="C6217" s="58">
        <v>100</v>
      </c>
    </row>
    <row r="6218" spans="1:3" x14ac:dyDescent="0.15">
      <c r="A6218" s="48">
        <v>41898</v>
      </c>
      <c r="B6218" s="57" t="s">
        <v>245</v>
      </c>
      <c r="C6218" s="58">
        <v>100</v>
      </c>
    </row>
    <row r="6219" spans="1:3" x14ac:dyDescent="0.15">
      <c r="A6219" s="48">
        <v>41898</v>
      </c>
      <c r="B6219" s="57" t="s">
        <v>246</v>
      </c>
      <c r="C6219" s="58">
        <v>100</v>
      </c>
    </row>
    <row r="6220" spans="1:3" x14ac:dyDescent="0.15">
      <c r="A6220" s="48">
        <v>41898</v>
      </c>
      <c r="B6220" s="57" t="s">
        <v>247</v>
      </c>
      <c r="C6220" s="58">
        <v>100</v>
      </c>
    </row>
    <row r="6221" spans="1:3" x14ac:dyDescent="0.15">
      <c r="A6221" s="48">
        <v>41898</v>
      </c>
      <c r="B6221" s="57" t="s">
        <v>248</v>
      </c>
      <c r="C6221" s="58">
        <v>100</v>
      </c>
    </row>
    <row r="6222" spans="1:3" x14ac:dyDescent="0.15">
      <c r="A6222" s="48">
        <v>41899</v>
      </c>
      <c r="B6222" s="57" t="s">
        <v>225</v>
      </c>
      <c r="C6222" s="58">
        <v>100</v>
      </c>
    </row>
    <row r="6223" spans="1:3" x14ac:dyDescent="0.15">
      <c r="A6223" s="48">
        <v>41899</v>
      </c>
      <c r="B6223" s="57" t="s">
        <v>226</v>
      </c>
      <c r="C6223" s="58">
        <v>100</v>
      </c>
    </row>
    <row r="6224" spans="1:3" x14ac:dyDescent="0.15">
      <c r="A6224" s="48">
        <v>41899</v>
      </c>
      <c r="B6224" s="57" t="s">
        <v>227</v>
      </c>
      <c r="C6224" s="58">
        <v>100</v>
      </c>
    </row>
    <row r="6225" spans="1:3" x14ac:dyDescent="0.15">
      <c r="A6225" s="48">
        <v>41899</v>
      </c>
      <c r="B6225" s="57" t="s">
        <v>228</v>
      </c>
      <c r="C6225" s="58">
        <v>100</v>
      </c>
    </row>
    <row r="6226" spans="1:3" x14ac:dyDescent="0.15">
      <c r="A6226" s="48">
        <v>41899</v>
      </c>
      <c r="B6226" s="57" t="s">
        <v>229</v>
      </c>
      <c r="C6226" s="58">
        <v>100</v>
      </c>
    </row>
    <row r="6227" spans="1:3" x14ac:dyDescent="0.15">
      <c r="A6227" s="48">
        <v>41899</v>
      </c>
      <c r="B6227" s="57" t="s">
        <v>230</v>
      </c>
      <c r="C6227" s="58">
        <v>100</v>
      </c>
    </row>
    <row r="6228" spans="1:3" x14ac:dyDescent="0.15">
      <c r="A6228" s="48">
        <v>41899</v>
      </c>
      <c r="B6228" s="57" t="s">
        <v>231</v>
      </c>
      <c r="C6228" s="58">
        <v>100</v>
      </c>
    </row>
    <row r="6229" spans="1:3" x14ac:dyDescent="0.15">
      <c r="A6229" s="48">
        <v>41899</v>
      </c>
      <c r="B6229" s="57" t="s">
        <v>232</v>
      </c>
      <c r="C6229" s="58">
        <v>100</v>
      </c>
    </row>
    <row r="6230" spans="1:3" x14ac:dyDescent="0.15">
      <c r="A6230" s="48">
        <v>41899</v>
      </c>
      <c r="B6230" s="57" t="s">
        <v>233</v>
      </c>
      <c r="C6230" s="58">
        <v>100</v>
      </c>
    </row>
    <row r="6231" spans="1:3" x14ac:dyDescent="0.15">
      <c r="A6231" s="48">
        <v>41899</v>
      </c>
      <c r="B6231" s="57" t="s">
        <v>234</v>
      </c>
      <c r="C6231" s="58">
        <v>100</v>
      </c>
    </row>
    <row r="6232" spans="1:3" x14ac:dyDescent="0.15">
      <c r="A6232" s="48">
        <v>41899</v>
      </c>
      <c r="B6232" s="57" t="s">
        <v>235</v>
      </c>
      <c r="C6232" s="58">
        <v>100</v>
      </c>
    </row>
    <row r="6233" spans="1:3" x14ac:dyDescent="0.15">
      <c r="A6233" s="48">
        <v>41899</v>
      </c>
      <c r="B6233" s="57" t="s">
        <v>236</v>
      </c>
      <c r="C6233" s="58">
        <v>100</v>
      </c>
    </row>
    <row r="6234" spans="1:3" x14ac:dyDescent="0.15">
      <c r="A6234" s="48">
        <v>41899</v>
      </c>
      <c r="B6234" s="57" t="s">
        <v>237</v>
      </c>
      <c r="C6234" s="58">
        <v>100</v>
      </c>
    </row>
    <row r="6235" spans="1:3" x14ac:dyDescent="0.15">
      <c r="A6235" s="48">
        <v>41899</v>
      </c>
      <c r="B6235" s="57" t="s">
        <v>238</v>
      </c>
      <c r="C6235" s="58">
        <v>100</v>
      </c>
    </row>
    <row r="6236" spans="1:3" x14ac:dyDescent="0.15">
      <c r="A6236" s="48">
        <v>41899</v>
      </c>
      <c r="B6236" s="57" t="s">
        <v>239</v>
      </c>
      <c r="C6236" s="58">
        <v>100</v>
      </c>
    </row>
    <row r="6237" spans="1:3" x14ac:dyDescent="0.15">
      <c r="A6237" s="48">
        <v>41899</v>
      </c>
      <c r="B6237" s="57" t="s">
        <v>240</v>
      </c>
      <c r="C6237" s="58">
        <v>100</v>
      </c>
    </row>
    <row r="6238" spans="1:3" x14ac:dyDescent="0.15">
      <c r="A6238" s="48">
        <v>41899</v>
      </c>
      <c r="B6238" s="57" t="s">
        <v>241</v>
      </c>
      <c r="C6238" s="58">
        <v>100</v>
      </c>
    </row>
    <row r="6239" spans="1:3" x14ac:dyDescent="0.15">
      <c r="A6239" s="48">
        <v>41899</v>
      </c>
      <c r="B6239" s="57" t="s">
        <v>242</v>
      </c>
      <c r="C6239" s="58">
        <v>100</v>
      </c>
    </row>
    <row r="6240" spans="1:3" x14ac:dyDescent="0.15">
      <c r="A6240" s="48">
        <v>41899</v>
      </c>
      <c r="B6240" s="57" t="s">
        <v>243</v>
      </c>
      <c r="C6240" s="58">
        <v>100</v>
      </c>
    </row>
    <row r="6241" spans="1:3" x14ac:dyDescent="0.15">
      <c r="A6241" s="48">
        <v>41899</v>
      </c>
      <c r="B6241" s="57" t="s">
        <v>244</v>
      </c>
      <c r="C6241" s="58">
        <v>100</v>
      </c>
    </row>
    <row r="6242" spans="1:3" x14ac:dyDescent="0.15">
      <c r="A6242" s="48">
        <v>41899</v>
      </c>
      <c r="B6242" s="57" t="s">
        <v>245</v>
      </c>
      <c r="C6242" s="58">
        <v>100</v>
      </c>
    </row>
    <row r="6243" spans="1:3" x14ac:dyDescent="0.15">
      <c r="A6243" s="48">
        <v>41899</v>
      </c>
      <c r="B6243" s="57" t="s">
        <v>246</v>
      </c>
      <c r="C6243" s="58">
        <v>100</v>
      </c>
    </row>
    <row r="6244" spans="1:3" x14ac:dyDescent="0.15">
      <c r="A6244" s="48">
        <v>41899</v>
      </c>
      <c r="B6244" s="57" t="s">
        <v>247</v>
      </c>
      <c r="C6244" s="58">
        <v>100</v>
      </c>
    </row>
    <row r="6245" spans="1:3" x14ac:dyDescent="0.15">
      <c r="A6245" s="48">
        <v>41899</v>
      </c>
      <c r="B6245" s="57" t="s">
        <v>248</v>
      </c>
      <c r="C6245" s="58">
        <v>100</v>
      </c>
    </row>
    <row r="6246" spans="1:3" x14ac:dyDescent="0.15">
      <c r="A6246" s="48">
        <v>41900</v>
      </c>
      <c r="B6246" s="57" t="s">
        <v>225</v>
      </c>
      <c r="C6246" s="58">
        <v>100</v>
      </c>
    </row>
    <row r="6247" spans="1:3" x14ac:dyDescent="0.15">
      <c r="A6247" s="48">
        <v>41900</v>
      </c>
      <c r="B6247" s="57" t="s">
        <v>226</v>
      </c>
      <c r="C6247" s="58">
        <v>100</v>
      </c>
    </row>
    <row r="6248" spans="1:3" x14ac:dyDescent="0.15">
      <c r="A6248" s="48">
        <v>41900</v>
      </c>
      <c r="B6248" s="57" t="s">
        <v>227</v>
      </c>
      <c r="C6248" s="58">
        <v>100</v>
      </c>
    </row>
    <row r="6249" spans="1:3" x14ac:dyDescent="0.15">
      <c r="A6249" s="48">
        <v>41900</v>
      </c>
      <c r="B6249" s="57" t="s">
        <v>228</v>
      </c>
      <c r="C6249" s="58">
        <v>100</v>
      </c>
    </row>
    <row r="6250" spans="1:3" x14ac:dyDescent="0.15">
      <c r="A6250" s="48">
        <v>41900</v>
      </c>
      <c r="B6250" s="57" t="s">
        <v>229</v>
      </c>
      <c r="C6250" s="58">
        <v>100</v>
      </c>
    </row>
    <row r="6251" spans="1:3" x14ac:dyDescent="0.15">
      <c r="A6251" s="48">
        <v>41900</v>
      </c>
      <c r="B6251" s="57" t="s">
        <v>230</v>
      </c>
      <c r="C6251" s="58">
        <v>100</v>
      </c>
    </row>
    <row r="6252" spans="1:3" x14ac:dyDescent="0.15">
      <c r="A6252" s="48">
        <v>41900</v>
      </c>
      <c r="B6252" s="57" t="s">
        <v>231</v>
      </c>
      <c r="C6252" s="58">
        <v>100</v>
      </c>
    </row>
    <row r="6253" spans="1:3" x14ac:dyDescent="0.15">
      <c r="A6253" s="48">
        <v>41900</v>
      </c>
      <c r="B6253" s="57" t="s">
        <v>232</v>
      </c>
      <c r="C6253" s="58">
        <v>100</v>
      </c>
    </row>
    <row r="6254" spans="1:3" x14ac:dyDescent="0.15">
      <c r="A6254" s="48">
        <v>41900</v>
      </c>
      <c r="B6254" s="57" t="s">
        <v>233</v>
      </c>
      <c r="C6254" s="58">
        <v>100</v>
      </c>
    </row>
    <row r="6255" spans="1:3" x14ac:dyDescent="0.15">
      <c r="A6255" s="48">
        <v>41900</v>
      </c>
      <c r="B6255" s="57" t="s">
        <v>234</v>
      </c>
      <c r="C6255" s="58">
        <v>100</v>
      </c>
    </row>
    <row r="6256" spans="1:3" x14ac:dyDescent="0.15">
      <c r="A6256" s="48">
        <v>41900</v>
      </c>
      <c r="B6256" s="57" t="s">
        <v>235</v>
      </c>
      <c r="C6256" s="58">
        <v>100</v>
      </c>
    </row>
    <row r="6257" spans="1:3" x14ac:dyDescent="0.15">
      <c r="A6257" s="48">
        <v>41900</v>
      </c>
      <c r="B6257" s="57" t="s">
        <v>236</v>
      </c>
      <c r="C6257" s="58">
        <v>100</v>
      </c>
    </row>
    <row r="6258" spans="1:3" x14ac:dyDescent="0.15">
      <c r="A6258" s="48">
        <v>41900</v>
      </c>
      <c r="B6258" s="57" t="s">
        <v>237</v>
      </c>
      <c r="C6258" s="58">
        <v>100</v>
      </c>
    </row>
    <row r="6259" spans="1:3" x14ac:dyDescent="0.15">
      <c r="A6259" s="48">
        <v>41900</v>
      </c>
      <c r="B6259" s="57" t="s">
        <v>238</v>
      </c>
      <c r="C6259" s="58">
        <v>100</v>
      </c>
    </row>
    <row r="6260" spans="1:3" x14ac:dyDescent="0.15">
      <c r="A6260" s="48">
        <v>41900</v>
      </c>
      <c r="B6260" s="57" t="s">
        <v>239</v>
      </c>
      <c r="C6260" s="58">
        <v>100</v>
      </c>
    </row>
    <row r="6261" spans="1:3" x14ac:dyDescent="0.15">
      <c r="A6261" s="48">
        <v>41900</v>
      </c>
      <c r="B6261" s="57" t="s">
        <v>240</v>
      </c>
      <c r="C6261" s="58">
        <v>100</v>
      </c>
    </row>
    <row r="6262" spans="1:3" x14ac:dyDescent="0.15">
      <c r="A6262" s="48">
        <v>41900</v>
      </c>
      <c r="B6262" s="57" t="s">
        <v>241</v>
      </c>
      <c r="C6262" s="58">
        <v>100</v>
      </c>
    </row>
    <row r="6263" spans="1:3" x14ac:dyDescent="0.15">
      <c r="A6263" s="48">
        <v>41900</v>
      </c>
      <c r="B6263" s="57" t="s">
        <v>242</v>
      </c>
      <c r="C6263" s="58">
        <v>100</v>
      </c>
    </row>
    <row r="6264" spans="1:3" x14ac:dyDescent="0.15">
      <c r="A6264" s="48">
        <v>41900</v>
      </c>
      <c r="B6264" s="57" t="s">
        <v>243</v>
      </c>
      <c r="C6264" s="58">
        <v>100</v>
      </c>
    </row>
    <row r="6265" spans="1:3" x14ac:dyDescent="0.15">
      <c r="A6265" s="48">
        <v>41900</v>
      </c>
      <c r="B6265" s="57" t="s">
        <v>244</v>
      </c>
      <c r="C6265" s="58">
        <v>100</v>
      </c>
    </row>
    <row r="6266" spans="1:3" x14ac:dyDescent="0.15">
      <c r="A6266" s="48">
        <v>41900</v>
      </c>
      <c r="B6266" s="57" t="s">
        <v>245</v>
      </c>
      <c r="C6266" s="58">
        <v>100</v>
      </c>
    </row>
    <row r="6267" spans="1:3" x14ac:dyDescent="0.15">
      <c r="A6267" s="48">
        <v>41900</v>
      </c>
      <c r="B6267" s="57" t="s">
        <v>246</v>
      </c>
      <c r="C6267" s="58">
        <v>100</v>
      </c>
    </row>
    <row r="6268" spans="1:3" x14ac:dyDescent="0.15">
      <c r="A6268" s="48">
        <v>41900</v>
      </c>
      <c r="B6268" s="57" t="s">
        <v>247</v>
      </c>
      <c r="C6268" s="58">
        <v>100</v>
      </c>
    </row>
    <row r="6269" spans="1:3" x14ac:dyDescent="0.15">
      <c r="A6269" s="48">
        <v>41900</v>
      </c>
      <c r="B6269" s="57" t="s">
        <v>248</v>
      </c>
      <c r="C6269" s="58">
        <v>100</v>
      </c>
    </row>
    <row r="6270" spans="1:3" x14ac:dyDescent="0.15">
      <c r="A6270" s="48">
        <v>41901</v>
      </c>
      <c r="B6270" s="57" t="s">
        <v>225</v>
      </c>
      <c r="C6270" s="58">
        <v>100</v>
      </c>
    </row>
    <row r="6271" spans="1:3" x14ac:dyDescent="0.15">
      <c r="A6271" s="48">
        <v>41901</v>
      </c>
      <c r="B6271" s="57" t="s">
        <v>226</v>
      </c>
      <c r="C6271" s="58">
        <v>100</v>
      </c>
    </row>
    <row r="6272" spans="1:3" x14ac:dyDescent="0.15">
      <c r="A6272" s="48">
        <v>41901</v>
      </c>
      <c r="B6272" s="57" t="s">
        <v>227</v>
      </c>
      <c r="C6272" s="58">
        <v>100</v>
      </c>
    </row>
    <row r="6273" spans="1:3" x14ac:dyDescent="0.15">
      <c r="A6273" s="48">
        <v>41901</v>
      </c>
      <c r="B6273" s="57" t="s">
        <v>228</v>
      </c>
      <c r="C6273" s="58">
        <v>100</v>
      </c>
    </row>
    <row r="6274" spans="1:3" x14ac:dyDescent="0.15">
      <c r="A6274" s="48">
        <v>41901</v>
      </c>
      <c r="B6274" s="57" t="s">
        <v>229</v>
      </c>
      <c r="C6274" s="58">
        <v>100</v>
      </c>
    </row>
    <row r="6275" spans="1:3" x14ac:dyDescent="0.15">
      <c r="A6275" s="48">
        <v>41901</v>
      </c>
      <c r="B6275" s="57" t="s">
        <v>230</v>
      </c>
      <c r="C6275" s="58">
        <v>100</v>
      </c>
    </row>
    <row r="6276" spans="1:3" x14ac:dyDescent="0.15">
      <c r="A6276" s="48">
        <v>41901</v>
      </c>
      <c r="B6276" s="57" t="s">
        <v>231</v>
      </c>
      <c r="C6276" s="58">
        <v>100</v>
      </c>
    </row>
    <row r="6277" spans="1:3" x14ac:dyDescent="0.15">
      <c r="A6277" s="48">
        <v>41901</v>
      </c>
      <c r="B6277" s="57" t="s">
        <v>232</v>
      </c>
      <c r="C6277" s="58">
        <v>100</v>
      </c>
    </row>
    <row r="6278" spans="1:3" x14ac:dyDescent="0.15">
      <c r="A6278" s="48">
        <v>41901</v>
      </c>
      <c r="B6278" s="57" t="s">
        <v>233</v>
      </c>
      <c r="C6278" s="58">
        <v>100</v>
      </c>
    </row>
    <row r="6279" spans="1:3" x14ac:dyDescent="0.15">
      <c r="A6279" s="48">
        <v>41901</v>
      </c>
      <c r="B6279" s="57" t="s">
        <v>234</v>
      </c>
      <c r="C6279" s="58">
        <v>100</v>
      </c>
    </row>
    <row r="6280" spans="1:3" x14ac:dyDescent="0.15">
      <c r="A6280" s="48">
        <v>41901</v>
      </c>
      <c r="B6280" s="57" t="s">
        <v>235</v>
      </c>
      <c r="C6280" s="58">
        <v>100</v>
      </c>
    </row>
    <row r="6281" spans="1:3" x14ac:dyDescent="0.15">
      <c r="A6281" s="48">
        <v>41901</v>
      </c>
      <c r="B6281" s="57" t="s">
        <v>236</v>
      </c>
      <c r="C6281" s="58">
        <v>100</v>
      </c>
    </row>
    <row r="6282" spans="1:3" x14ac:dyDescent="0.15">
      <c r="A6282" s="48">
        <v>41901</v>
      </c>
      <c r="B6282" s="57" t="s">
        <v>237</v>
      </c>
      <c r="C6282" s="58">
        <v>100</v>
      </c>
    </row>
    <row r="6283" spans="1:3" x14ac:dyDescent="0.15">
      <c r="A6283" s="48">
        <v>41901</v>
      </c>
      <c r="B6283" s="57" t="s">
        <v>238</v>
      </c>
      <c r="C6283" s="58">
        <v>100</v>
      </c>
    </row>
    <row r="6284" spans="1:3" x14ac:dyDescent="0.15">
      <c r="A6284" s="48">
        <v>41901</v>
      </c>
      <c r="B6284" s="57" t="s">
        <v>239</v>
      </c>
      <c r="C6284" s="58">
        <v>100</v>
      </c>
    </row>
    <row r="6285" spans="1:3" x14ac:dyDescent="0.15">
      <c r="A6285" s="48">
        <v>41901</v>
      </c>
      <c r="B6285" s="57" t="s">
        <v>240</v>
      </c>
      <c r="C6285" s="58">
        <v>100</v>
      </c>
    </row>
    <row r="6286" spans="1:3" x14ac:dyDescent="0.15">
      <c r="A6286" s="48">
        <v>41901</v>
      </c>
      <c r="B6286" s="57" t="s">
        <v>241</v>
      </c>
      <c r="C6286" s="58">
        <v>100</v>
      </c>
    </row>
    <row r="6287" spans="1:3" x14ac:dyDescent="0.15">
      <c r="A6287" s="48">
        <v>41901</v>
      </c>
      <c r="B6287" s="57" t="s">
        <v>242</v>
      </c>
      <c r="C6287" s="58">
        <v>100</v>
      </c>
    </row>
    <row r="6288" spans="1:3" x14ac:dyDescent="0.15">
      <c r="A6288" s="48">
        <v>41901</v>
      </c>
      <c r="B6288" s="57" t="s">
        <v>243</v>
      </c>
      <c r="C6288" s="58">
        <v>100</v>
      </c>
    </row>
    <row r="6289" spans="1:3" x14ac:dyDescent="0.15">
      <c r="A6289" s="48">
        <v>41901</v>
      </c>
      <c r="B6289" s="57" t="s">
        <v>244</v>
      </c>
      <c r="C6289" s="58">
        <v>100</v>
      </c>
    </row>
    <row r="6290" spans="1:3" x14ac:dyDescent="0.15">
      <c r="A6290" s="48">
        <v>41901</v>
      </c>
      <c r="B6290" s="57" t="s">
        <v>245</v>
      </c>
      <c r="C6290" s="58">
        <v>100</v>
      </c>
    </row>
    <row r="6291" spans="1:3" x14ac:dyDescent="0.15">
      <c r="A6291" s="48">
        <v>41901</v>
      </c>
      <c r="B6291" s="57" t="s">
        <v>246</v>
      </c>
      <c r="C6291" s="58">
        <v>100</v>
      </c>
    </row>
    <row r="6292" spans="1:3" x14ac:dyDescent="0.15">
      <c r="A6292" s="48">
        <v>41901</v>
      </c>
      <c r="B6292" s="57" t="s">
        <v>247</v>
      </c>
      <c r="C6292" s="58">
        <v>100</v>
      </c>
    </row>
    <row r="6293" spans="1:3" x14ac:dyDescent="0.15">
      <c r="A6293" s="48">
        <v>41901</v>
      </c>
      <c r="B6293" s="57" t="s">
        <v>248</v>
      </c>
      <c r="C6293" s="58">
        <v>100</v>
      </c>
    </row>
    <row r="6294" spans="1:3" x14ac:dyDescent="0.15">
      <c r="A6294" s="48">
        <v>41902</v>
      </c>
      <c r="B6294" s="57" t="s">
        <v>225</v>
      </c>
      <c r="C6294" s="58">
        <v>100</v>
      </c>
    </row>
    <row r="6295" spans="1:3" x14ac:dyDescent="0.15">
      <c r="A6295" s="48">
        <v>41902</v>
      </c>
      <c r="B6295" s="57" t="s">
        <v>226</v>
      </c>
      <c r="C6295" s="58">
        <v>100</v>
      </c>
    </row>
    <row r="6296" spans="1:3" x14ac:dyDescent="0.15">
      <c r="A6296" s="48">
        <v>41902</v>
      </c>
      <c r="B6296" s="57" t="s">
        <v>227</v>
      </c>
      <c r="C6296" s="58">
        <v>100</v>
      </c>
    </row>
    <row r="6297" spans="1:3" x14ac:dyDescent="0.15">
      <c r="A6297" s="48">
        <v>41902</v>
      </c>
      <c r="B6297" s="57" t="s">
        <v>228</v>
      </c>
      <c r="C6297" s="58">
        <v>100</v>
      </c>
    </row>
    <row r="6298" spans="1:3" x14ac:dyDescent="0.15">
      <c r="A6298" s="48">
        <v>41902</v>
      </c>
      <c r="B6298" s="57" t="s">
        <v>229</v>
      </c>
      <c r="C6298" s="58">
        <v>100</v>
      </c>
    </row>
    <row r="6299" spans="1:3" x14ac:dyDescent="0.15">
      <c r="A6299" s="48">
        <v>41902</v>
      </c>
      <c r="B6299" s="57" t="s">
        <v>230</v>
      </c>
      <c r="C6299" s="58">
        <v>100</v>
      </c>
    </row>
    <row r="6300" spans="1:3" x14ac:dyDescent="0.15">
      <c r="A6300" s="48">
        <v>41902</v>
      </c>
      <c r="B6300" s="57" t="s">
        <v>231</v>
      </c>
      <c r="C6300" s="58">
        <v>100</v>
      </c>
    </row>
    <row r="6301" spans="1:3" x14ac:dyDescent="0.15">
      <c r="A6301" s="48">
        <v>41902</v>
      </c>
      <c r="B6301" s="57" t="s">
        <v>232</v>
      </c>
      <c r="C6301" s="58">
        <v>100</v>
      </c>
    </row>
    <row r="6302" spans="1:3" x14ac:dyDescent="0.15">
      <c r="A6302" s="48">
        <v>41902</v>
      </c>
      <c r="B6302" s="57" t="s">
        <v>233</v>
      </c>
      <c r="C6302" s="58">
        <v>100</v>
      </c>
    </row>
    <row r="6303" spans="1:3" x14ac:dyDescent="0.15">
      <c r="A6303" s="48">
        <v>41902</v>
      </c>
      <c r="B6303" s="57" t="s">
        <v>234</v>
      </c>
      <c r="C6303" s="58">
        <v>100</v>
      </c>
    </row>
    <row r="6304" spans="1:3" x14ac:dyDescent="0.15">
      <c r="A6304" s="48">
        <v>41902</v>
      </c>
      <c r="B6304" s="57" t="s">
        <v>235</v>
      </c>
      <c r="C6304" s="58">
        <v>100</v>
      </c>
    </row>
    <row r="6305" spans="1:3" x14ac:dyDescent="0.15">
      <c r="A6305" s="48">
        <v>41902</v>
      </c>
      <c r="B6305" s="57" t="s">
        <v>236</v>
      </c>
      <c r="C6305" s="58">
        <v>100</v>
      </c>
    </row>
    <row r="6306" spans="1:3" x14ac:dyDescent="0.15">
      <c r="A6306" s="48">
        <v>41902</v>
      </c>
      <c r="B6306" s="57" t="s">
        <v>237</v>
      </c>
      <c r="C6306" s="58">
        <v>100</v>
      </c>
    </row>
    <row r="6307" spans="1:3" x14ac:dyDescent="0.15">
      <c r="A6307" s="48">
        <v>41902</v>
      </c>
      <c r="B6307" s="57" t="s">
        <v>238</v>
      </c>
      <c r="C6307" s="58">
        <v>100</v>
      </c>
    </row>
    <row r="6308" spans="1:3" x14ac:dyDescent="0.15">
      <c r="A6308" s="48">
        <v>41902</v>
      </c>
      <c r="B6308" s="57" t="s">
        <v>239</v>
      </c>
      <c r="C6308" s="58">
        <v>100</v>
      </c>
    </row>
    <row r="6309" spans="1:3" x14ac:dyDescent="0.15">
      <c r="A6309" s="48">
        <v>41902</v>
      </c>
      <c r="B6309" s="57" t="s">
        <v>240</v>
      </c>
      <c r="C6309" s="58">
        <v>100</v>
      </c>
    </row>
    <row r="6310" spans="1:3" x14ac:dyDescent="0.15">
      <c r="A6310" s="48">
        <v>41902</v>
      </c>
      <c r="B6310" s="57" t="s">
        <v>241</v>
      </c>
      <c r="C6310" s="58">
        <v>100</v>
      </c>
    </row>
    <row r="6311" spans="1:3" x14ac:dyDescent="0.15">
      <c r="A6311" s="48">
        <v>41902</v>
      </c>
      <c r="B6311" s="57" t="s">
        <v>242</v>
      </c>
      <c r="C6311" s="58">
        <v>100</v>
      </c>
    </row>
    <row r="6312" spans="1:3" x14ac:dyDescent="0.15">
      <c r="A6312" s="48">
        <v>41902</v>
      </c>
      <c r="B6312" s="57" t="s">
        <v>243</v>
      </c>
      <c r="C6312" s="58">
        <v>100</v>
      </c>
    </row>
    <row r="6313" spans="1:3" x14ac:dyDescent="0.15">
      <c r="A6313" s="48">
        <v>41902</v>
      </c>
      <c r="B6313" s="57" t="s">
        <v>244</v>
      </c>
      <c r="C6313" s="58">
        <v>100</v>
      </c>
    </row>
    <row r="6314" spans="1:3" x14ac:dyDescent="0.15">
      <c r="A6314" s="48">
        <v>41902</v>
      </c>
      <c r="B6314" s="57" t="s">
        <v>245</v>
      </c>
      <c r="C6314" s="58">
        <v>100</v>
      </c>
    </row>
    <row r="6315" spans="1:3" x14ac:dyDescent="0.15">
      <c r="A6315" s="48">
        <v>41902</v>
      </c>
      <c r="B6315" s="57" t="s">
        <v>246</v>
      </c>
      <c r="C6315" s="58">
        <v>100</v>
      </c>
    </row>
    <row r="6316" spans="1:3" x14ac:dyDescent="0.15">
      <c r="A6316" s="48">
        <v>41902</v>
      </c>
      <c r="B6316" s="57" t="s">
        <v>247</v>
      </c>
      <c r="C6316" s="58">
        <v>100</v>
      </c>
    </row>
    <row r="6317" spans="1:3" x14ac:dyDescent="0.15">
      <c r="A6317" s="48">
        <v>41902</v>
      </c>
      <c r="B6317" s="57" t="s">
        <v>248</v>
      </c>
      <c r="C6317" s="58">
        <v>100</v>
      </c>
    </row>
    <row r="6318" spans="1:3" x14ac:dyDescent="0.15">
      <c r="A6318" s="48">
        <v>41903</v>
      </c>
      <c r="B6318" s="57" t="s">
        <v>225</v>
      </c>
      <c r="C6318" s="58">
        <v>100</v>
      </c>
    </row>
    <row r="6319" spans="1:3" x14ac:dyDescent="0.15">
      <c r="A6319" s="48">
        <v>41903</v>
      </c>
      <c r="B6319" s="57" t="s">
        <v>226</v>
      </c>
      <c r="C6319" s="58">
        <v>100</v>
      </c>
    </row>
    <row r="6320" spans="1:3" x14ac:dyDescent="0.15">
      <c r="A6320" s="48">
        <v>41903</v>
      </c>
      <c r="B6320" s="57" t="s">
        <v>227</v>
      </c>
      <c r="C6320" s="58">
        <v>100</v>
      </c>
    </row>
    <row r="6321" spans="1:3" x14ac:dyDescent="0.15">
      <c r="A6321" s="48">
        <v>41903</v>
      </c>
      <c r="B6321" s="57" t="s">
        <v>228</v>
      </c>
      <c r="C6321" s="58">
        <v>100</v>
      </c>
    </row>
    <row r="6322" spans="1:3" x14ac:dyDescent="0.15">
      <c r="A6322" s="48">
        <v>41903</v>
      </c>
      <c r="B6322" s="57" t="s">
        <v>229</v>
      </c>
      <c r="C6322" s="58">
        <v>100</v>
      </c>
    </row>
    <row r="6323" spans="1:3" x14ac:dyDescent="0.15">
      <c r="A6323" s="48">
        <v>41903</v>
      </c>
      <c r="B6323" s="57" t="s">
        <v>230</v>
      </c>
      <c r="C6323" s="58">
        <v>100</v>
      </c>
    </row>
    <row r="6324" spans="1:3" x14ac:dyDescent="0.15">
      <c r="A6324" s="48">
        <v>41903</v>
      </c>
      <c r="B6324" s="57" t="s">
        <v>231</v>
      </c>
      <c r="C6324" s="58">
        <v>100</v>
      </c>
    </row>
    <row r="6325" spans="1:3" x14ac:dyDescent="0.15">
      <c r="A6325" s="48">
        <v>41903</v>
      </c>
      <c r="B6325" s="57" t="s">
        <v>232</v>
      </c>
      <c r="C6325" s="58">
        <v>100</v>
      </c>
    </row>
    <row r="6326" spans="1:3" x14ac:dyDescent="0.15">
      <c r="A6326" s="48">
        <v>41903</v>
      </c>
      <c r="B6326" s="57" t="s">
        <v>233</v>
      </c>
      <c r="C6326" s="58">
        <v>100</v>
      </c>
    </row>
    <row r="6327" spans="1:3" x14ac:dyDescent="0.15">
      <c r="A6327" s="48">
        <v>41903</v>
      </c>
      <c r="B6327" s="57" t="s">
        <v>234</v>
      </c>
      <c r="C6327" s="58">
        <v>100</v>
      </c>
    </row>
    <row r="6328" spans="1:3" x14ac:dyDescent="0.15">
      <c r="A6328" s="48">
        <v>41903</v>
      </c>
      <c r="B6328" s="57" t="s">
        <v>235</v>
      </c>
      <c r="C6328" s="58">
        <v>100</v>
      </c>
    </row>
    <row r="6329" spans="1:3" x14ac:dyDescent="0.15">
      <c r="A6329" s="48">
        <v>41903</v>
      </c>
      <c r="B6329" s="57" t="s">
        <v>236</v>
      </c>
      <c r="C6329" s="58">
        <v>100</v>
      </c>
    </row>
    <row r="6330" spans="1:3" x14ac:dyDescent="0.15">
      <c r="A6330" s="48">
        <v>41903</v>
      </c>
      <c r="B6330" s="57" t="s">
        <v>237</v>
      </c>
      <c r="C6330" s="58">
        <v>100</v>
      </c>
    </row>
    <row r="6331" spans="1:3" x14ac:dyDescent="0.15">
      <c r="A6331" s="48">
        <v>41903</v>
      </c>
      <c r="B6331" s="57" t="s">
        <v>238</v>
      </c>
      <c r="C6331" s="58">
        <v>100</v>
      </c>
    </row>
    <row r="6332" spans="1:3" x14ac:dyDescent="0.15">
      <c r="A6332" s="48">
        <v>41903</v>
      </c>
      <c r="B6332" s="57" t="s">
        <v>239</v>
      </c>
      <c r="C6332" s="58">
        <v>100</v>
      </c>
    </row>
    <row r="6333" spans="1:3" x14ac:dyDescent="0.15">
      <c r="A6333" s="48">
        <v>41903</v>
      </c>
      <c r="B6333" s="57" t="s">
        <v>240</v>
      </c>
      <c r="C6333" s="58">
        <v>100</v>
      </c>
    </row>
    <row r="6334" spans="1:3" x14ac:dyDescent="0.15">
      <c r="A6334" s="48">
        <v>41903</v>
      </c>
      <c r="B6334" s="57" t="s">
        <v>241</v>
      </c>
      <c r="C6334" s="58">
        <v>100</v>
      </c>
    </row>
    <row r="6335" spans="1:3" x14ac:dyDescent="0.15">
      <c r="A6335" s="48">
        <v>41903</v>
      </c>
      <c r="B6335" s="57" t="s">
        <v>242</v>
      </c>
      <c r="C6335" s="58">
        <v>100</v>
      </c>
    </row>
    <row r="6336" spans="1:3" x14ac:dyDescent="0.15">
      <c r="A6336" s="48">
        <v>41903</v>
      </c>
      <c r="B6336" s="57" t="s">
        <v>243</v>
      </c>
      <c r="C6336" s="58">
        <v>100</v>
      </c>
    </row>
    <row r="6337" spans="1:3" x14ac:dyDescent="0.15">
      <c r="A6337" s="48">
        <v>41903</v>
      </c>
      <c r="B6337" s="57" t="s">
        <v>244</v>
      </c>
      <c r="C6337" s="58">
        <v>100</v>
      </c>
    </row>
    <row r="6338" spans="1:3" x14ac:dyDescent="0.15">
      <c r="A6338" s="48">
        <v>41903</v>
      </c>
      <c r="B6338" s="57" t="s">
        <v>245</v>
      </c>
      <c r="C6338" s="58">
        <v>100</v>
      </c>
    </row>
    <row r="6339" spans="1:3" x14ac:dyDescent="0.15">
      <c r="A6339" s="48">
        <v>41903</v>
      </c>
      <c r="B6339" s="57" t="s">
        <v>246</v>
      </c>
      <c r="C6339" s="58">
        <v>100</v>
      </c>
    </row>
    <row r="6340" spans="1:3" x14ac:dyDescent="0.15">
      <c r="A6340" s="48">
        <v>41903</v>
      </c>
      <c r="B6340" s="57" t="s">
        <v>247</v>
      </c>
      <c r="C6340" s="58">
        <v>100</v>
      </c>
    </row>
    <row r="6341" spans="1:3" x14ac:dyDescent="0.15">
      <c r="A6341" s="48">
        <v>41903</v>
      </c>
      <c r="B6341" s="57" t="s">
        <v>248</v>
      </c>
      <c r="C6341" s="58">
        <v>100</v>
      </c>
    </row>
    <row r="6342" spans="1:3" x14ac:dyDescent="0.15">
      <c r="A6342" s="48">
        <v>41904</v>
      </c>
      <c r="B6342" s="57" t="s">
        <v>225</v>
      </c>
      <c r="C6342" s="58">
        <v>100</v>
      </c>
    </row>
    <row r="6343" spans="1:3" x14ac:dyDescent="0.15">
      <c r="A6343" s="48">
        <v>41904</v>
      </c>
      <c r="B6343" s="57" t="s">
        <v>226</v>
      </c>
      <c r="C6343" s="58">
        <v>100</v>
      </c>
    </row>
    <row r="6344" spans="1:3" x14ac:dyDescent="0.15">
      <c r="A6344" s="48">
        <v>41904</v>
      </c>
      <c r="B6344" s="57" t="s">
        <v>227</v>
      </c>
      <c r="C6344" s="58">
        <v>100</v>
      </c>
    </row>
    <row r="6345" spans="1:3" x14ac:dyDescent="0.15">
      <c r="A6345" s="48">
        <v>41904</v>
      </c>
      <c r="B6345" s="57" t="s">
        <v>228</v>
      </c>
      <c r="C6345" s="58">
        <v>100</v>
      </c>
    </row>
    <row r="6346" spans="1:3" x14ac:dyDescent="0.15">
      <c r="A6346" s="48">
        <v>41904</v>
      </c>
      <c r="B6346" s="57" t="s">
        <v>229</v>
      </c>
      <c r="C6346" s="58">
        <v>100</v>
      </c>
    </row>
    <row r="6347" spans="1:3" x14ac:dyDescent="0.15">
      <c r="A6347" s="48">
        <v>41904</v>
      </c>
      <c r="B6347" s="57" t="s">
        <v>230</v>
      </c>
      <c r="C6347" s="58">
        <v>100</v>
      </c>
    </row>
    <row r="6348" spans="1:3" x14ac:dyDescent="0.15">
      <c r="A6348" s="48">
        <v>41904</v>
      </c>
      <c r="B6348" s="57" t="s">
        <v>231</v>
      </c>
      <c r="C6348" s="58">
        <v>100</v>
      </c>
    </row>
    <row r="6349" spans="1:3" x14ac:dyDescent="0.15">
      <c r="A6349" s="48">
        <v>41904</v>
      </c>
      <c r="B6349" s="57" t="s">
        <v>232</v>
      </c>
      <c r="C6349" s="58">
        <v>100</v>
      </c>
    </row>
    <row r="6350" spans="1:3" x14ac:dyDescent="0.15">
      <c r="A6350" s="48">
        <v>41904</v>
      </c>
      <c r="B6350" s="57" t="s">
        <v>233</v>
      </c>
      <c r="C6350" s="58">
        <v>100</v>
      </c>
    </row>
    <row r="6351" spans="1:3" x14ac:dyDescent="0.15">
      <c r="A6351" s="48">
        <v>41904</v>
      </c>
      <c r="B6351" s="57" t="s">
        <v>234</v>
      </c>
      <c r="C6351" s="58">
        <v>100</v>
      </c>
    </row>
    <row r="6352" spans="1:3" x14ac:dyDescent="0.15">
      <c r="A6352" s="48">
        <v>41904</v>
      </c>
      <c r="B6352" s="57" t="s">
        <v>235</v>
      </c>
      <c r="C6352" s="58">
        <v>100</v>
      </c>
    </row>
    <row r="6353" spans="1:3" x14ac:dyDescent="0.15">
      <c r="A6353" s="48">
        <v>41904</v>
      </c>
      <c r="B6353" s="57" t="s">
        <v>236</v>
      </c>
      <c r="C6353" s="58">
        <v>100</v>
      </c>
    </row>
    <row r="6354" spans="1:3" x14ac:dyDescent="0.15">
      <c r="A6354" s="48">
        <v>41904</v>
      </c>
      <c r="B6354" s="57" t="s">
        <v>237</v>
      </c>
      <c r="C6354" s="58">
        <v>100</v>
      </c>
    </row>
    <row r="6355" spans="1:3" x14ac:dyDescent="0.15">
      <c r="A6355" s="48">
        <v>41904</v>
      </c>
      <c r="B6355" s="57" t="s">
        <v>238</v>
      </c>
      <c r="C6355" s="58">
        <v>100</v>
      </c>
    </row>
    <row r="6356" spans="1:3" x14ac:dyDescent="0.15">
      <c r="A6356" s="48">
        <v>41904</v>
      </c>
      <c r="B6356" s="57" t="s">
        <v>239</v>
      </c>
      <c r="C6356" s="58">
        <v>100</v>
      </c>
    </row>
    <row r="6357" spans="1:3" x14ac:dyDescent="0.15">
      <c r="A6357" s="48">
        <v>41904</v>
      </c>
      <c r="B6357" s="57" t="s">
        <v>240</v>
      </c>
      <c r="C6357" s="58">
        <v>100</v>
      </c>
    </row>
    <row r="6358" spans="1:3" x14ac:dyDescent="0.15">
      <c r="A6358" s="48">
        <v>41904</v>
      </c>
      <c r="B6358" s="57" t="s">
        <v>241</v>
      </c>
      <c r="C6358" s="58">
        <v>100</v>
      </c>
    </row>
    <row r="6359" spans="1:3" x14ac:dyDescent="0.15">
      <c r="A6359" s="48">
        <v>41904</v>
      </c>
      <c r="B6359" s="57" t="s">
        <v>242</v>
      </c>
      <c r="C6359" s="58">
        <v>100</v>
      </c>
    </row>
    <row r="6360" spans="1:3" x14ac:dyDescent="0.15">
      <c r="A6360" s="48">
        <v>41904</v>
      </c>
      <c r="B6360" s="57" t="s">
        <v>243</v>
      </c>
      <c r="C6360" s="58">
        <v>100</v>
      </c>
    </row>
    <row r="6361" spans="1:3" x14ac:dyDescent="0.15">
      <c r="A6361" s="48">
        <v>41904</v>
      </c>
      <c r="B6361" s="57" t="s">
        <v>244</v>
      </c>
      <c r="C6361" s="58">
        <v>100</v>
      </c>
    </row>
    <row r="6362" spans="1:3" x14ac:dyDescent="0.15">
      <c r="A6362" s="48">
        <v>41904</v>
      </c>
      <c r="B6362" s="57" t="s">
        <v>245</v>
      </c>
      <c r="C6362" s="58">
        <v>100</v>
      </c>
    </row>
    <row r="6363" spans="1:3" x14ac:dyDescent="0.15">
      <c r="A6363" s="48">
        <v>41904</v>
      </c>
      <c r="B6363" s="57" t="s">
        <v>246</v>
      </c>
      <c r="C6363" s="58">
        <v>100</v>
      </c>
    </row>
    <row r="6364" spans="1:3" x14ac:dyDescent="0.15">
      <c r="A6364" s="48">
        <v>41904</v>
      </c>
      <c r="B6364" s="57" t="s">
        <v>247</v>
      </c>
      <c r="C6364" s="58">
        <v>100</v>
      </c>
    </row>
    <row r="6365" spans="1:3" x14ac:dyDescent="0.15">
      <c r="A6365" s="48">
        <v>41904</v>
      </c>
      <c r="B6365" s="57" t="s">
        <v>248</v>
      </c>
      <c r="C6365" s="58">
        <v>100</v>
      </c>
    </row>
    <row r="6366" spans="1:3" x14ac:dyDescent="0.15">
      <c r="A6366" s="48">
        <v>41905</v>
      </c>
      <c r="B6366" s="57" t="s">
        <v>225</v>
      </c>
      <c r="C6366" s="58">
        <v>100</v>
      </c>
    </row>
    <row r="6367" spans="1:3" x14ac:dyDescent="0.15">
      <c r="A6367" s="48">
        <v>41905</v>
      </c>
      <c r="B6367" s="57" t="s">
        <v>226</v>
      </c>
      <c r="C6367" s="58">
        <v>100</v>
      </c>
    </row>
    <row r="6368" spans="1:3" x14ac:dyDescent="0.15">
      <c r="A6368" s="48">
        <v>41905</v>
      </c>
      <c r="B6368" s="57" t="s">
        <v>227</v>
      </c>
      <c r="C6368" s="58">
        <v>100</v>
      </c>
    </row>
    <row r="6369" spans="1:3" x14ac:dyDescent="0.15">
      <c r="A6369" s="48">
        <v>41905</v>
      </c>
      <c r="B6369" s="57" t="s">
        <v>228</v>
      </c>
      <c r="C6369" s="58">
        <v>100</v>
      </c>
    </row>
    <row r="6370" spans="1:3" x14ac:dyDescent="0.15">
      <c r="A6370" s="48">
        <v>41905</v>
      </c>
      <c r="B6370" s="57" t="s">
        <v>229</v>
      </c>
      <c r="C6370" s="58">
        <v>100</v>
      </c>
    </row>
    <row r="6371" spans="1:3" x14ac:dyDescent="0.15">
      <c r="A6371" s="48">
        <v>41905</v>
      </c>
      <c r="B6371" s="57" t="s">
        <v>230</v>
      </c>
      <c r="C6371" s="58">
        <v>100</v>
      </c>
    </row>
    <row r="6372" spans="1:3" x14ac:dyDescent="0.15">
      <c r="A6372" s="48">
        <v>41905</v>
      </c>
      <c r="B6372" s="57" t="s">
        <v>231</v>
      </c>
      <c r="C6372" s="58">
        <v>100</v>
      </c>
    </row>
    <row r="6373" spans="1:3" x14ac:dyDescent="0.15">
      <c r="A6373" s="48">
        <v>41905</v>
      </c>
      <c r="B6373" s="57" t="s">
        <v>232</v>
      </c>
      <c r="C6373" s="58">
        <v>100</v>
      </c>
    </row>
    <row r="6374" spans="1:3" x14ac:dyDescent="0.15">
      <c r="A6374" s="48">
        <v>41905</v>
      </c>
      <c r="B6374" s="57" t="s">
        <v>233</v>
      </c>
      <c r="C6374" s="58">
        <v>100</v>
      </c>
    </row>
    <row r="6375" spans="1:3" x14ac:dyDescent="0.15">
      <c r="A6375" s="48">
        <v>41905</v>
      </c>
      <c r="B6375" s="57" t="s">
        <v>234</v>
      </c>
      <c r="C6375" s="58">
        <v>100</v>
      </c>
    </row>
    <row r="6376" spans="1:3" x14ac:dyDescent="0.15">
      <c r="A6376" s="48">
        <v>41905</v>
      </c>
      <c r="B6376" s="57" t="s">
        <v>235</v>
      </c>
      <c r="C6376" s="58">
        <v>100</v>
      </c>
    </row>
    <row r="6377" spans="1:3" x14ac:dyDescent="0.15">
      <c r="A6377" s="48">
        <v>41905</v>
      </c>
      <c r="B6377" s="57" t="s">
        <v>236</v>
      </c>
      <c r="C6377" s="58">
        <v>100</v>
      </c>
    </row>
    <row r="6378" spans="1:3" x14ac:dyDescent="0.15">
      <c r="A6378" s="48">
        <v>41905</v>
      </c>
      <c r="B6378" s="57" t="s">
        <v>237</v>
      </c>
      <c r="C6378" s="58">
        <v>100</v>
      </c>
    </row>
    <row r="6379" spans="1:3" x14ac:dyDescent="0.15">
      <c r="A6379" s="48">
        <v>41905</v>
      </c>
      <c r="B6379" s="57" t="s">
        <v>238</v>
      </c>
      <c r="C6379" s="58">
        <v>100</v>
      </c>
    </row>
    <row r="6380" spans="1:3" x14ac:dyDescent="0.15">
      <c r="A6380" s="48">
        <v>41905</v>
      </c>
      <c r="B6380" s="57" t="s">
        <v>239</v>
      </c>
      <c r="C6380" s="58">
        <v>100</v>
      </c>
    </row>
    <row r="6381" spans="1:3" x14ac:dyDescent="0.15">
      <c r="A6381" s="48">
        <v>41905</v>
      </c>
      <c r="B6381" s="57" t="s">
        <v>240</v>
      </c>
      <c r="C6381" s="58">
        <v>100</v>
      </c>
    </row>
    <row r="6382" spans="1:3" x14ac:dyDescent="0.15">
      <c r="A6382" s="48">
        <v>41905</v>
      </c>
      <c r="B6382" s="57" t="s">
        <v>241</v>
      </c>
      <c r="C6382" s="58">
        <v>100</v>
      </c>
    </row>
    <row r="6383" spans="1:3" x14ac:dyDescent="0.15">
      <c r="A6383" s="48">
        <v>41905</v>
      </c>
      <c r="B6383" s="57" t="s">
        <v>242</v>
      </c>
      <c r="C6383" s="58">
        <v>100</v>
      </c>
    </row>
    <row r="6384" spans="1:3" x14ac:dyDescent="0.15">
      <c r="A6384" s="48">
        <v>41905</v>
      </c>
      <c r="B6384" s="57" t="s">
        <v>243</v>
      </c>
      <c r="C6384" s="58">
        <v>100</v>
      </c>
    </row>
    <row r="6385" spans="1:3" x14ac:dyDescent="0.15">
      <c r="A6385" s="48">
        <v>41905</v>
      </c>
      <c r="B6385" s="57" t="s">
        <v>244</v>
      </c>
      <c r="C6385" s="58">
        <v>100</v>
      </c>
    </row>
    <row r="6386" spans="1:3" x14ac:dyDescent="0.15">
      <c r="A6386" s="48">
        <v>41905</v>
      </c>
      <c r="B6386" s="57" t="s">
        <v>245</v>
      </c>
      <c r="C6386" s="58">
        <v>100</v>
      </c>
    </row>
    <row r="6387" spans="1:3" x14ac:dyDescent="0.15">
      <c r="A6387" s="48">
        <v>41905</v>
      </c>
      <c r="B6387" s="57" t="s">
        <v>246</v>
      </c>
      <c r="C6387" s="58">
        <v>100</v>
      </c>
    </row>
    <row r="6388" spans="1:3" x14ac:dyDescent="0.15">
      <c r="A6388" s="48">
        <v>41905</v>
      </c>
      <c r="B6388" s="57" t="s">
        <v>247</v>
      </c>
      <c r="C6388" s="58">
        <v>100</v>
      </c>
    </row>
    <row r="6389" spans="1:3" x14ac:dyDescent="0.15">
      <c r="A6389" s="48">
        <v>41905</v>
      </c>
      <c r="B6389" s="57" t="s">
        <v>248</v>
      </c>
      <c r="C6389" s="58">
        <v>100</v>
      </c>
    </row>
    <row r="6390" spans="1:3" x14ac:dyDescent="0.15">
      <c r="A6390" s="48">
        <v>41906</v>
      </c>
      <c r="B6390" s="57" t="s">
        <v>225</v>
      </c>
      <c r="C6390" s="58">
        <v>100</v>
      </c>
    </row>
    <row r="6391" spans="1:3" x14ac:dyDescent="0.15">
      <c r="A6391" s="48">
        <v>41906</v>
      </c>
      <c r="B6391" s="57" t="s">
        <v>226</v>
      </c>
      <c r="C6391" s="58">
        <v>100</v>
      </c>
    </row>
    <row r="6392" spans="1:3" x14ac:dyDescent="0.15">
      <c r="A6392" s="48">
        <v>41906</v>
      </c>
      <c r="B6392" s="57" t="s">
        <v>227</v>
      </c>
      <c r="C6392" s="58">
        <v>100</v>
      </c>
    </row>
    <row r="6393" spans="1:3" x14ac:dyDescent="0.15">
      <c r="A6393" s="48">
        <v>41906</v>
      </c>
      <c r="B6393" s="57" t="s">
        <v>228</v>
      </c>
      <c r="C6393" s="58">
        <v>100</v>
      </c>
    </row>
    <row r="6394" spans="1:3" x14ac:dyDescent="0.15">
      <c r="A6394" s="48">
        <v>41906</v>
      </c>
      <c r="B6394" s="57" t="s">
        <v>229</v>
      </c>
      <c r="C6394" s="58">
        <v>100</v>
      </c>
    </row>
    <row r="6395" spans="1:3" x14ac:dyDescent="0.15">
      <c r="A6395" s="48">
        <v>41906</v>
      </c>
      <c r="B6395" s="57" t="s">
        <v>230</v>
      </c>
      <c r="C6395" s="58">
        <v>100</v>
      </c>
    </row>
    <row r="6396" spans="1:3" x14ac:dyDescent="0.15">
      <c r="A6396" s="48">
        <v>41906</v>
      </c>
      <c r="B6396" s="57" t="s">
        <v>231</v>
      </c>
      <c r="C6396" s="58">
        <v>100</v>
      </c>
    </row>
    <row r="6397" spans="1:3" x14ac:dyDescent="0.15">
      <c r="A6397" s="48">
        <v>41906</v>
      </c>
      <c r="B6397" s="57" t="s">
        <v>232</v>
      </c>
      <c r="C6397" s="58">
        <v>100</v>
      </c>
    </row>
    <row r="6398" spans="1:3" x14ac:dyDescent="0.15">
      <c r="A6398" s="48">
        <v>41906</v>
      </c>
      <c r="B6398" s="57" t="s">
        <v>233</v>
      </c>
      <c r="C6398" s="58">
        <v>100</v>
      </c>
    </row>
    <row r="6399" spans="1:3" x14ac:dyDescent="0.15">
      <c r="A6399" s="48">
        <v>41906</v>
      </c>
      <c r="B6399" s="57" t="s">
        <v>234</v>
      </c>
      <c r="C6399" s="58">
        <v>100</v>
      </c>
    </row>
    <row r="6400" spans="1:3" x14ac:dyDescent="0.15">
      <c r="A6400" s="48">
        <v>41906</v>
      </c>
      <c r="B6400" s="57" t="s">
        <v>235</v>
      </c>
      <c r="C6400" s="58">
        <v>100</v>
      </c>
    </row>
    <row r="6401" spans="1:3" x14ac:dyDescent="0.15">
      <c r="A6401" s="48">
        <v>41906</v>
      </c>
      <c r="B6401" s="57" t="s">
        <v>236</v>
      </c>
      <c r="C6401" s="58">
        <v>100</v>
      </c>
    </row>
    <row r="6402" spans="1:3" x14ac:dyDescent="0.15">
      <c r="A6402" s="48">
        <v>41906</v>
      </c>
      <c r="B6402" s="57" t="s">
        <v>237</v>
      </c>
      <c r="C6402" s="58">
        <v>100</v>
      </c>
    </row>
    <row r="6403" spans="1:3" x14ac:dyDescent="0.15">
      <c r="A6403" s="48">
        <v>41906</v>
      </c>
      <c r="B6403" s="57" t="s">
        <v>238</v>
      </c>
      <c r="C6403" s="58">
        <v>100</v>
      </c>
    </row>
    <row r="6404" spans="1:3" x14ac:dyDescent="0.15">
      <c r="A6404" s="48">
        <v>41906</v>
      </c>
      <c r="B6404" s="57" t="s">
        <v>239</v>
      </c>
      <c r="C6404" s="58">
        <v>100</v>
      </c>
    </row>
    <row r="6405" spans="1:3" x14ac:dyDescent="0.15">
      <c r="A6405" s="48">
        <v>41906</v>
      </c>
      <c r="B6405" s="57" t="s">
        <v>240</v>
      </c>
      <c r="C6405" s="58">
        <v>100</v>
      </c>
    </row>
    <row r="6406" spans="1:3" x14ac:dyDescent="0.15">
      <c r="A6406" s="48">
        <v>41906</v>
      </c>
      <c r="B6406" s="57" t="s">
        <v>241</v>
      </c>
      <c r="C6406" s="58">
        <v>100</v>
      </c>
    </row>
    <row r="6407" spans="1:3" x14ac:dyDescent="0.15">
      <c r="A6407" s="48">
        <v>41906</v>
      </c>
      <c r="B6407" s="57" t="s">
        <v>242</v>
      </c>
      <c r="C6407" s="58">
        <v>100</v>
      </c>
    </row>
    <row r="6408" spans="1:3" x14ac:dyDescent="0.15">
      <c r="A6408" s="48">
        <v>41906</v>
      </c>
      <c r="B6408" s="57" t="s">
        <v>243</v>
      </c>
      <c r="C6408" s="58">
        <v>100</v>
      </c>
    </row>
    <row r="6409" spans="1:3" x14ac:dyDescent="0.15">
      <c r="A6409" s="48">
        <v>41906</v>
      </c>
      <c r="B6409" s="57" t="s">
        <v>244</v>
      </c>
      <c r="C6409" s="58">
        <v>100</v>
      </c>
    </row>
    <row r="6410" spans="1:3" x14ac:dyDescent="0.15">
      <c r="A6410" s="48">
        <v>41906</v>
      </c>
      <c r="B6410" s="57" t="s">
        <v>245</v>
      </c>
      <c r="C6410" s="58">
        <v>100</v>
      </c>
    </row>
    <row r="6411" spans="1:3" x14ac:dyDescent="0.15">
      <c r="A6411" s="48">
        <v>41906</v>
      </c>
      <c r="B6411" s="57" t="s">
        <v>246</v>
      </c>
      <c r="C6411" s="58">
        <v>100</v>
      </c>
    </row>
    <row r="6412" spans="1:3" x14ac:dyDescent="0.15">
      <c r="A6412" s="48">
        <v>41906</v>
      </c>
      <c r="B6412" s="57" t="s">
        <v>247</v>
      </c>
      <c r="C6412" s="58">
        <v>100</v>
      </c>
    </row>
    <row r="6413" spans="1:3" x14ac:dyDescent="0.15">
      <c r="A6413" s="48">
        <v>41906</v>
      </c>
      <c r="B6413" s="57" t="s">
        <v>248</v>
      </c>
      <c r="C6413" s="58">
        <v>100</v>
      </c>
    </row>
    <row r="6414" spans="1:3" x14ac:dyDescent="0.15">
      <c r="A6414" s="48">
        <v>41907</v>
      </c>
      <c r="B6414" s="57" t="s">
        <v>225</v>
      </c>
      <c r="C6414" s="58">
        <v>100</v>
      </c>
    </row>
    <row r="6415" spans="1:3" x14ac:dyDescent="0.15">
      <c r="A6415" s="48">
        <v>41907</v>
      </c>
      <c r="B6415" s="57" t="s">
        <v>226</v>
      </c>
      <c r="C6415" s="58">
        <v>100</v>
      </c>
    </row>
    <row r="6416" spans="1:3" x14ac:dyDescent="0.15">
      <c r="A6416" s="48">
        <v>41907</v>
      </c>
      <c r="B6416" s="57" t="s">
        <v>227</v>
      </c>
      <c r="C6416" s="58">
        <v>100</v>
      </c>
    </row>
    <row r="6417" spans="1:3" x14ac:dyDescent="0.15">
      <c r="A6417" s="48">
        <v>41907</v>
      </c>
      <c r="B6417" s="57" t="s">
        <v>228</v>
      </c>
      <c r="C6417" s="58">
        <v>100</v>
      </c>
    </row>
    <row r="6418" spans="1:3" x14ac:dyDescent="0.15">
      <c r="A6418" s="48">
        <v>41907</v>
      </c>
      <c r="B6418" s="57" t="s">
        <v>229</v>
      </c>
      <c r="C6418" s="58">
        <v>100</v>
      </c>
    </row>
    <row r="6419" spans="1:3" x14ac:dyDescent="0.15">
      <c r="A6419" s="48">
        <v>41907</v>
      </c>
      <c r="B6419" s="57" t="s">
        <v>230</v>
      </c>
      <c r="C6419" s="58">
        <v>100</v>
      </c>
    </row>
    <row r="6420" spans="1:3" x14ac:dyDescent="0.15">
      <c r="A6420" s="48">
        <v>41907</v>
      </c>
      <c r="B6420" s="57" t="s">
        <v>231</v>
      </c>
      <c r="C6420" s="58">
        <v>100</v>
      </c>
    </row>
    <row r="6421" spans="1:3" x14ac:dyDescent="0.15">
      <c r="A6421" s="48">
        <v>41907</v>
      </c>
      <c r="B6421" s="57" t="s">
        <v>232</v>
      </c>
      <c r="C6421" s="58">
        <v>100</v>
      </c>
    </row>
    <row r="6422" spans="1:3" x14ac:dyDescent="0.15">
      <c r="A6422" s="48">
        <v>41907</v>
      </c>
      <c r="B6422" s="57" t="s">
        <v>233</v>
      </c>
      <c r="C6422" s="58">
        <v>100</v>
      </c>
    </row>
    <row r="6423" spans="1:3" x14ac:dyDescent="0.15">
      <c r="A6423" s="48">
        <v>41907</v>
      </c>
      <c r="B6423" s="57" t="s">
        <v>234</v>
      </c>
      <c r="C6423" s="58">
        <v>100</v>
      </c>
    </row>
    <row r="6424" spans="1:3" x14ac:dyDescent="0.15">
      <c r="A6424" s="48">
        <v>41907</v>
      </c>
      <c r="B6424" s="57" t="s">
        <v>235</v>
      </c>
      <c r="C6424" s="58">
        <v>100</v>
      </c>
    </row>
    <row r="6425" spans="1:3" x14ac:dyDescent="0.15">
      <c r="A6425" s="48">
        <v>41907</v>
      </c>
      <c r="B6425" s="57" t="s">
        <v>236</v>
      </c>
      <c r="C6425" s="58">
        <v>100</v>
      </c>
    </row>
    <row r="6426" spans="1:3" x14ac:dyDescent="0.15">
      <c r="A6426" s="48">
        <v>41907</v>
      </c>
      <c r="B6426" s="57" t="s">
        <v>237</v>
      </c>
      <c r="C6426" s="58">
        <v>100</v>
      </c>
    </row>
    <row r="6427" spans="1:3" x14ac:dyDescent="0.15">
      <c r="A6427" s="48">
        <v>41907</v>
      </c>
      <c r="B6427" s="57" t="s">
        <v>238</v>
      </c>
      <c r="C6427" s="58">
        <v>100</v>
      </c>
    </row>
    <row r="6428" spans="1:3" x14ac:dyDescent="0.15">
      <c r="A6428" s="48">
        <v>41907</v>
      </c>
      <c r="B6428" s="57" t="s">
        <v>239</v>
      </c>
      <c r="C6428" s="58">
        <v>100</v>
      </c>
    </row>
    <row r="6429" spans="1:3" x14ac:dyDescent="0.15">
      <c r="A6429" s="48">
        <v>41907</v>
      </c>
      <c r="B6429" s="57" t="s">
        <v>240</v>
      </c>
      <c r="C6429" s="58">
        <v>100</v>
      </c>
    </row>
    <row r="6430" spans="1:3" x14ac:dyDescent="0.15">
      <c r="A6430" s="48">
        <v>41907</v>
      </c>
      <c r="B6430" s="57" t="s">
        <v>241</v>
      </c>
      <c r="C6430" s="58">
        <v>100</v>
      </c>
    </row>
    <row r="6431" spans="1:3" x14ac:dyDescent="0.15">
      <c r="A6431" s="48">
        <v>41907</v>
      </c>
      <c r="B6431" s="57" t="s">
        <v>242</v>
      </c>
      <c r="C6431" s="58">
        <v>100</v>
      </c>
    </row>
    <row r="6432" spans="1:3" x14ac:dyDescent="0.15">
      <c r="A6432" s="48">
        <v>41907</v>
      </c>
      <c r="B6432" s="57" t="s">
        <v>243</v>
      </c>
      <c r="C6432" s="58">
        <v>100</v>
      </c>
    </row>
    <row r="6433" spans="1:3" x14ac:dyDescent="0.15">
      <c r="A6433" s="48">
        <v>41907</v>
      </c>
      <c r="B6433" s="57" t="s">
        <v>244</v>
      </c>
      <c r="C6433" s="58">
        <v>100</v>
      </c>
    </row>
    <row r="6434" spans="1:3" x14ac:dyDescent="0.15">
      <c r="A6434" s="48">
        <v>41907</v>
      </c>
      <c r="B6434" s="57" t="s">
        <v>245</v>
      </c>
      <c r="C6434" s="58">
        <v>100</v>
      </c>
    </row>
    <row r="6435" spans="1:3" x14ac:dyDescent="0.15">
      <c r="A6435" s="48">
        <v>41907</v>
      </c>
      <c r="B6435" s="57" t="s">
        <v>246</v>
      </c>
      <c r="C6435" s="58">
        <v>100</v>
      </c>
    </row>
    <row r="6436" spans="1:3" x14ac:dyDescent="0.15">
      <c r="A6436" s="48">
        <v>41907</v>
      </c>
      <c r="B6436" s="57" t="s">
        <v>247</v>
      </c>
      <c r="C6436" s="58">
        <v>100</v>
      </c>
    </row>
    <row r="6437" spans="1:3" x14ac:dyDescent="0.15">
      <c r="A6437" s="48">
        <v>41907</v>
      </c>
      <c r="B6437" s="57" t="s">
        <v>248</v>
      </c>
      <c r="C6437" s="58">
        <v>100</v>
      </c>
    </row>
    <row r="6438" spans="1:3" x14ac:dyDescent="0.15">
      <c r="A6438" s="48">
        <v>41908</v>
      </c>
      <c r="B6438" s="57" t="s">
        <v>225</v>
      </c>
      <c r="C6438" s="58">
        <v>100</v>
      </c>
    </row>
    <row r="6439" spans="1:3" x14ac:dyDescent="0.15">
      <c r="A6439" s="48">
        <v>41908</v>
      </c>
      <c r="B6439" s="57" t="s">
        <v>226</v>
      </c>
      <c r="C6439" s="58">
        <v>100</v>
      </c>
    </row>
    <row r="6440" spans="1:3" x14ac:dyDescent="0.15">
      <c r="A6440" s="48">
        <v>41908</v>
      </c>
      <c r="B6440" s="57" t="s">
        <v>227</v>
      </c>
      <c r="C6440" s="58">
        <v>100</v>
      </c>
    </row>
    <row r="6441" spans="1:3" x14ac:dyDescent="0.15">
      <c r="A6441" s="48">
        <v>41908</v>
      </c>
      <c r="B6441" s="57" t="s">
        <v>228</v>
      </c>
      <c r="C6441" s="58">
        <v>100</v>
      </c>
    </row>
    <row r="6442" spans="1:3" x14ac:dyDescent="0.15">
      <c r="A6442" s="48">
        <v>41908</v>
      </c>
      <c r="B6442" s="57" t="s">
        <v>229</v>
      </c>
      <c r="C6442" s="58">
        <v>100</v>
      </c>
    </row>
    <row r="6443" spans="1:3" x14ac:dyDescent="0.15">
      <c r="A6443" s="48">
        <v>41908</v>
      </c>
      <c r="B6443" s="57" t="s">
        <v>230</v>
      </c>
      <c r="C6443" s="58">
        <v>100</v>
      </c>
    </row>
    <row r="6444" spans="1:3" x14ac:dyDescent="0.15">
      <c r="A6444" s="48">
        <v>41908</v>
      </c>
      <c r="B6444" s="57" t="s">
        <v>231</v>
      </c>
      <c r="C6444" s="58">
        <v>100</v>
      </c>
    </row>
    <row r="6445" spans="1:3" x14ac:dyDescent="0.15">
      <c r="A6445" s="48">
        <v>41908</v>
      </c>
      <c r="B6445" s="57" t="s">
        <v>232</v>
      </c>
      <c r="C6445" s="58">
        <v>100</v>
      </c>
    </row>
    <row r="6446" spans="1:3" x14ac:dyDescent="0.15">
      <c r="A6446" s="48">
        <v>41908</v>
      </c>
      <c r="B6446" s="57" t="s">
        <v>233</v>
      </c>
      <c r="C6446" s="58">
        <v>100</v>
      </c>
    </row>
    <row r="6447" spans="1:3" x14ac:dyDescent="0.15">
      <c r="A6447" s="48">
        <v>41908</v>
      </c>
      <c r="B6447" s="57" t="s">
        <v>234</v>
      </c>
      <c r="C6447" s="58">
        <v>100</v>
      </c>
    </row>
    <row r="6448" spans="1:3" x14ac:dyDescent="0.15">
      <c r="A6448" s="48">
        <v>41908</v>
      </c>
      <c r="B6448" s="57" t="s">
        <v>235</v>
      </c>
      <c r="C6448" s="58">
        <v>100</v>
      </c>
    </row>
    <row r="6449" spans="1:3" x14ac:dyDescent="0.15">
      <c r="A6449" s="48">
        <v>41908</v>
      </c>
      <c r="B6449" s="57" t="s">
        <v>236</v>
      </c>
      <c r="C6449" s="58">
        <v>100</v>
      </c>
    </row>
    <row r="6450" spans="1:3" x14ac:dyDescent="0.15">
      <c r="A6450" s="48">
        <v>41908</v>
      </c>
      <c r="B6450" s="57" t="s">
        <v>237</v>
      </c>
      <c r="C6450" s="58">
        <v>100</v>
      </c>
    </row>
    <row r="6451" spans="1:3" x14ac:dyDescent="0.15">
      <c r="A6451" s="48">
        <v>41908</v>
      </c>
      <c r="B6451" s="57" t="s">
        <v>238</v>
      </c>
      <c r="C6451" s="58">
        <v>100</v>
      </c>
    </row>
    <row r="6452" spans="1:3" x14ac:dyDescent="0.15">
      <c r="A6452" s="48">
        <v>41908</v>
      </c>
      <c r="B6452" s="57" t="s">
        <v>239</v>
      </c>
      <c r="C6452" s="58">
        <v>100</v>
      </c>
    </row>
    <row r="6453" spans="1:3" x14ac:dyDescent="0.15">
      <c r="A6453" s="48">
        <v>41908</v>
      </c>
      <c r="B6453" s="57" t="s">
        <v>240</v>
      </c>
      <c r="C6453" s="58">
        <v>100</v>
      </c>
    </row>
    <row r="6454" spans="1:3" x14ac:dyDescent="0.15">
      <c r="A6454" s="48">
        <v>41908</v>
      </c>
      <c r="B6454" s="57" t="s">
        <v>241</v>
      </c>
      <c r="C6454" s="58">
        <v>100</v>
      </c>
    </row>
    <row r="6455" spans="1:3" x14ac:dyDescent="0.15">
      <c r="A6455" s="48">
        <v>41908</v>
      </c>
      <c r="B6455" s="57" t="s">
        <v>242</v>
      </c>
      <c r="C6455" s="58">
        <v>100</v>
      </c>
    </row>
    <row r="6456" spans="1:3" x14ac:dyDescent="0.15">
      <c r="A6456" s="48">
        <v>41908</v>
      </c>
      <c r="B6456" s="57" t="s">
        <v>243</v>
      </c>
      <c r="C6456" s="58">
        <v>100</v>
      </c>
    </row>
    <row r="6457" spans="1:3" x14ac:dyDescent="0.15">
      <c r="A6457" s="48">
        <v>41908</v>
      </c>
      <c r="B6457" s="57" t="s">
        <v>244</v>
      </c>
      <c r="C6457" s="58">
        <v>100</v>
      </c>
    </row>
    <row r="6458" spans="1:3" x14ac:dyDescent="0.15">
      <c r="A6458" s="48">
        <v>41908</v>
      </c>
      <c r="B6458" s="57" t="s">
        <v>245</v>
      </c>
      <c r="C6458" s="58">
        <v>100</v>
      </c>
    </row>
    <row r="6459" spans="1:3" x14ac:dyDescent="0.15">
      <c r="A6459" s="48">
        <v>41908</v>
      </c>
      <c r="B6459" s="57" t="s">
        <v>246</v>
      </c>
      <c r="C6459" s="58">
        <v>100</v>
      </c>
    </row>
    <row r="6460" spans="1:3" x14ac:dyDescent="0.15">
      <c r="A6460" s="48">
        <v>41908</v>
      </c>
      <c r="B6460" s="57" t="s">
        <v>247</v>
      </c>
      <c r="C6460" s="58">
        <v>100</v>
      </c>
    </row>
    <row r="6461" spans="1:3" x14ac:dyDescent="0.15">
      <c r="A6461" s="48">
        <v>41908</v>
      </c>
      <c r="B6461" s="57" t="s">
        <v>248</v>
      </c>
      <c r="C6461" s="58">
        <v>100</v>
      </c>
    </row>
    <row r="6462" spans="1:3" x14ac:dyDescent="0.15">
      <c r="A6462" s="48">
        <v>41909</v>
      </c>
      <c r="B6462" s="57" t="s">
        <v>225</v>
      </c>
      <c r="C6462" s="58">
        <v>100</v>
      </c>
    </row>
    <row r="6463" spans="1:3" x14ac:dyDescent="0.15">
      <c r="A6463" s="48">
        <v>41909</v>
      </c>
      <c r="B6463" s="57" t="s">
        <v>226</v>
      </c>
      <c r="C6463" s="58">
        <v>100</v>
      </c>
    </row>
    <row r="6464" spans="1:3" x14ac:dyDescent="0.15">
      <c r="A6464" s="48">
        <v>41909</v>
      </c>
      <c r="B6464" s="57" t="s">
        <v>227</v>
      </c>
      <c r="C6464" s="58">
        <v>100</v>
      </c>
    </row>
    <row r="6465" spans="1:3" x14ac:dyDescent="0.15">
      <c r="A6465" s="48">
        <v>41909</v>
      </c>
      <c r="B6465" s="57" t="s">
        <v>228</v>
      </c>
      <c r="C6465" s="58">
        <v>100</v>
      </c>
    </row>
    <row r="6466" spans="1:3" x14ac:dyDescent="0.15">
      <c r="A6466" s="48">
        <v>41909</v>
      </c>
      <c r="B6466" s="57" t="s">
        <v>229</v>
      </c>
      <c r="C6466" s="58">
        <v>100</v>
      </c>
    </row>
    <row r="6467" spans="1:3" x14ac:dyDescent="0.15">
      <c r="A6467" s="48">
        <v>41909</v>
      </c>
      <c r="B6467" s="57" t="s">
        <v>230</v>
      </c>
      <c r="C6467" s="58">
        <v>100</v>
      </c>
    </row>
    <row r="6468" spans="1:3" x14ac:dyDescent="0.15">
      <c r="A6468" s="48">
        <v>41909</v>
      </c>
      <c r="B6468" s="57" t="s">
        <v>231</v>
      </c>
      <c r="C6468" s="58">
        <v>100</v>
      </c>
    </row>
    <row r="6469" spans="1:3" x14ac:dyDescent="0.15">
      <c r="A6469" s="48">
        <v>41909</v>
      </c>
      <c r="B6469" s="57" t="s">
        <v>232</v>
      </c>
      <c r="C6469" s="58">
        <v>100</v>
      </c>
    </row>
    <row r="6470" spans="1:3" x14ac:dyDescent="0.15">
      <c r="A6470" s="48">
        <v>41909</v>
      </c>
      <c r="B6470" s="57" t="s">
        <v>233</v>
      </c>
      <c r="C6470" s="58">
        <v>100</v>
      </c>
    </row>
    <row r="6471" spans="1:3" x14ac:dyDescent="0.15">
      <c r="A6471" s="48">
        <v>41909</v>
      </c>
      <c r="B6471" s="57" t="s">
        <v>234</v>
      </c>
      <c r="C6471" s="58">
        <v>100</v>
      </c>
    </row>
    <row r="6472" spans="1:3" x14ac:dyDescent="0.15">
      <c r="A6472" s="48">
        <v>41909</v>
      </c>
      <c r="B6472" s="57" t="s">
        <v>235</v>
      </c>
      <c r="C6472" s="58">
        <v>100</v>
      </c>
    </row>
    <row r="6473" spans="1:3" x14ac:dyDescent="0.15">
      <c r="A6473" s="48">
        <v>41909</v>
      </c>
      <c r="B6473" s="57" t="s">
        <v>236</v>
      </c>
      <c r="C6473" s="58">
        <v>100</v>
      </c>
    </row>
    <row r="6474" spans="1:3" x14ac:dyDescent="0.15">
      <c r="A6474" s="48">
        <v>41909</v>
      </c>
      <c r="B6474" s="57" t="s">
        <v>237</v>
      </c>
      <c r="C6474" s="58">
        <v>100</v>
      </c>
    </row>
    <row r="6475" spans="1:3" x14ac:dyDescent="0.15">
      <c r="A6475" s="48">
        <v>41909</v>
      </c>
      <c r="B6475" s="57" t="s">
        <v>238</v>
      </c>
      <c r="C6475" s="58">
        <v>100</v>
      </c>
    </row>
    <row r="6476" spans="1:3" x14ac:dyDescent="0.15">
      <c r="A6476" s="48">
        <v>41909</v>
      </c>
      <c r="B6476" s="57" t="s">
        <v>239</v>
      </c>
      <c r="C6476" s="58">
        <v>100</v>
      </c>
    </row>
    <row r="6477" spans="1:3" x14ac:dyDescent="0.15">
      <c r="A6477" s="48">
        <v>41909</v>
      </c>
      <c r="B6477" s="57" t="s">
        <v>240</v>
      </c>
      <c r="C6477" s="58">
        <v>100</v>
      </c>
    </row>
    <row r="6478" spans="1:3" x14ac:dyDescent="0.15">
      <c r="A6478" s="48">
        <v>41909</v>
      </c>
      <c r="B6478" s="57" t="s">
        <v>241</v>
      </c>
      <c r="C6478" s="58">
        <v>100</v>
      </c>
    </row>
    <row r="6479" spans="1:3" x14ac:dyDescent="0.15">
      <c r="A6479" s="48">
        <v>41909</v>
      </c>
      <c r="B6479" s="57" t="s">
        <v>242</v>
      </c>
      <c r="C6479" s="58">
        <v>100</v>
      </c>
    </row>
    <row r="6480" spans="1:3" x14ac:dyDescent="0.15">
      <c r="A6480" s="48">
        <v>41909</v>
      </c>
      <c r="B6480" s="57" t="s">
        <v>243</v>
      </c>
      <c r="C6480" s="58">
        <v>100</v>
      </c>
    </row>
    <row r="6481" spans="1:3" x14ac:dyDescent="0.15">
      <c r="A6481" s="48">
        <v>41909</v>
      </c>
      <c r="B6481" s="57" t="s">
        <v>244</v>
      </c>
      <c r="C6481" s="58">
        <v>100</v>
      </c>
    </row>
    <row r="6482" spans="1:3" x14ac:dyDescent="0.15">
      <c r="A6482" s="48">
        <v>41909</v>
      </c>
      <c r="B6482" s="57" t="s">
        <v>245</v>
      </c>
      <c r="C6482" s="58">
        <v>100</v>
      </c>
    </row>
    <row r="6483" spans="1:3" x14ac:dyDescent="0.15">
      <c r="A6483" s="48">
        <v>41909</v>
      </c>
      <c r="B6483" s="57" t="s">
        <v>246</v>
      </c>
      <c r="C6483" s="58">
        <v>100</v>
      </c>
    </row>
    <row r="6484" spans="1:3" x14ac:dyDescent="0.15">
      <c r="A6484" s="48">
        <v>41909</v>
      </c>
      <c r="B6484" s="57" t="s">
        <v>247</v>
      </c>
      <c r="C6484" s="58">
        <v>100</v>
      </c>
    </row>
    <row r="6485" spans="1:3" x14ac:dyDescent="0.15">
      <c r="A6485" s="48">
        <v>41909</v>
      </c>
      <c r="B6485" s="57" t="s">
        <v>248</v>
      </c>
      <c r="C6485" s="58">
        <v>100</v>
      </c>
    </row>
    <row r="6486" spans="1:3" x14ac:dyDescent="0.15">
      <c r="A6486" s="48">
        <v>41910</v>
      </c>
      <c r="B6486" s="57" t="s">
        <v>225</v>
      </c>
      <c r="C6486" s="58">
        <v>100</v>
      </c>
    </row>
    <row r="6487" spans="1:3" x14ac:dyDescent="0.15">
      <c r="A6487" s="48">
        <v>41910</v>
      </c>
      <c r="B6487" s="57" t="s">
        <v>226</v>
      </c>
      <c r="C6487" s="58">
        <v>100</v>
      </c>
    </row>
    <row r="6488" spans="1:3" x14ac:dyDescent="0.15">
      <c r="A6488" s="48">
        <v>41910</v>
      </c>
      <c r="B6488" s="57" t="s">
        <v>227</v>
      </c>
      <c r="C6488" s="58">
        <v>100</v>
      </c>
    </row>
    <row r="6489" spans="1:3" x14ac:dyDescent="0.15">
      <c r="A6489" s="48">
        <v>41910</v>
      </c>
      <c r="B6489" s="57" t="s">
        <v>228</v>
      </c>
      <c r="C6489" s="58">
        <v>100</v>
      </c>
    </row>
    <row r="6490" spans="1:3" x14ac:dyDescent="0.15">
      <c r="A6490" s="48">
        <v>41910</v>
      </c>
      <c r="B6490" s="57" t="s">
        <v>229</v>
      </c>
      <c r="C6490" s="58">
        <v>100</v>
      </c>
    </row>
    <row r="6491" spans="1:3" x14ac:dyDescent="0.15">
      <c r="A6491" s="48">
        <v>41910</v>
      </c>
      <c r="B6491" s="57" t="s">
        <v>230</v>
      </c>
      <c r="C6491" s="58">
        <v>100</v>
      </c>
    </row>
    <row r="6492" spans="1:3" x14ac:dyDescent="0.15">
      <c r="A6492" s="48">
        <v>41910</v>
      </c>
      <c r="B6492" s="57" t="s">
        <v>231</v>
      </c>
      <c r="C6492" s="58">
        <v>100</v>
      </c>
    </row>
    <row r="6493" spans="1:3" x14ac:dyDescent="0.15">
      <c r="A6493" s="48">
        <v>41910</v>
      </c>
      <c r="B6493" s="57" t="s">
        <v>232</v>
      </c>
      <c r="C6493" s="58">
        <v>100</v>
      </c>
    </row>
    <row r="6494" spans="1:3" x14ac:dyDescent="0.15">
      <c r="A6494" s="48">
        <v>41910</v>
      </c>
      <c r="B6494" s="57" t="s">
        <v>233</v>
      </c>
      <c r="C6494" s="58">
        <v>100</v>
      </c>
    </row>
    <row r="6495" spans="1:3" x14ac:dyDescent="0.15">
      <c r="A6495" s="48">
        <v>41910</v>
      </c>
      <c r="B6495" s="57" t="s">
        <v>234</v>
      </c>
      <c r="C6495" s="58">
        <v>100</v>
      </c>
    </row>
    <row r="6496" spans="1:3" x14ac:dyDescent="0.15">
      <c r="A6496" s="48">
        <v>41910</v>
      </c>
      <c r="B6496" s="57" t="s">
        <v>235</v>
      </c>
      <c r="C6496" s="58">
        <v>100</v>
      </c>
    </row>
    <row r="6497" spans="1:3" x14ac:dyDescent="0.15">
      <c r="A6497" s="48">
        <v>41910</v>
      </c>
      <c r="B6497" s="57" t="s">
        <v>236</v>
      </c>
      <c r="C6497" s="58">
        <v>100</v>
      </c>
    </row>
    <row r="6498" spans="1:3" x14ac:dyDescent="0.15">
      <c r="A6498" s="48">
        <v>41910</v>
      </c>
      <c r="B6498" s="57" t="s">
        <v>237</v>
      </c>
      <c r="C6498" s="58">
        <v>100</v>
      </c>
    </row>
    <row r="6499" spans="1:3" x14ac:dyDescent="0.15">
      <c r="A6499" s="48">
        <v>41910</v>
      </c>
      <c r="B6499" s="57" t="s">
        <v>238</v>
      </c>
      <c r="C6499" s="58">
        <v>100</v>
      </c>
    </row>
    <row r="6500" spans="1:3" x14ac:dyDescent="0.15">
      <c r="A6500" s="48">
        <v>41910</v>
      </c>
      <c r="B6500" s="57" t="s">
        <v>239</v>
      </c>
      <c r="C6500" s="58">
        <v>100</v>
      </c>
    </row>
    <row r="6501" spans="1:3" x14ac:dyDescent="0.15">
      <c r="A6501" s="48">
        <v>41910</v>
      </c>
      <c r="B6501" s="57" t="s">
        <v>240</v>
      </c>
      <c r="C6501" s="58">
        <v>100</v>
      </c>
    </row>
    <row r="6502" spans="1:3" x14ac:dyDescent="0.15">
      <c r="A6502" s="48">
        <v>41910</v>
      </c>
      <c r="B6502" s="57" t="s">
        <v>241</v>
      </c>
      <c r="C6502" s="58">
        <v>100</v>
      </c>
    </row>
    <row r="6503" spans="1:3" x14ac:dyDescent="0.15">
      <c r="A6503" s="48">
        <v>41910</v>
      </c>
      <c r="B6503" s="57" t="s">
        <v>242</v>
      </c>
      <c r="C6503" s="58">
        <v>100</v>
      </c>
    </row>
    <row r="6504" spans="1:3" x14ac:dyDescent="0.15">
      <c r="A6504" s="48">
        <v>41910</v>
      </c>
      <c r="B6504" s="57" t="s">
        <v>243</v>
      </c>
      <c r="C6504" s="58">
        <v>100</v>
      </c>
    </row>
    <row r="6505" spans="1:3" x14ac:dyDescent="0.15">
      <c r="A6505" s="48">
        <v>41910</v>
      </c>
      <c r="B6505" s="57" t="s">
        <v>244</v>
      </c>
      <c r="C6505" s="58">
        <v>100</v>
      </c>
    </row>
    <row r="6506" spans="1:3" x14ac:dyDescent="0.15">
      <c r="A6506" s="48">
        <v>41910</v>
      </c>
      <c r="B6506" s="57" t="s">
        <v>245</v>
      </c>
      <c r="C6506" s="58">
        <v>100</v>
      </c>
    </row>
    <row r="6507" spans="1:3" x14ac:dyDescent="0.15">
      <c r="A6507" s="48">
        <v>41910</v>
      </c>
      <c r="B6507" s="57" t="s">
        <v>246</v>
      </c>
      <c r="C6507" s="58">
        <v>100</v>
      </c>
    </row>
    <row r="6508" spans="1:3" x14ac:dyDescent="0.15">
      <c r="A6508" s="48">
        <v>41910</v>
      </c>
      <c r="B6508" s="57" t="s">
        <v>247</v>
      </c>
      <c r="C6508" s="58">
        <v>100</v>
      </c>
    </row>
    <row r="6509" spans="1:3" x14ac:dyDescent="0.15">
      <c r="A6509" s="48">
        <v>41910</v>
      </c>
      <c r="B6509" s="57" t="s">
        <v>248</v>
      </c>
      <c r="C6509" s="58">
        <v>100</v>
      </c>
    </row>
    <row r="6510" spans="1:3" x14ac:dyDescent="0.15">
      <c r="A6510" s="48">
        <v>41911</v>
      </c>
      <c r="B6510" s="57" t="s">
        <v>225</v>
      </c>
      <c r="C6510" s="58">
        <v>100</v>
      </c>
    </row>
    <row r="6511" spans="1:3" x14ac:dyDescent="0.15">
      <c r="A6511" s="48">
        <v>41911</v>
      </c>
      <c r="B6511" s="57" t="s">
        <v>226</v>
      </c>
      <c r="C6511" s="58">
        <v>100</v>
      </c>
    </row>
    <row r="6512" spans="1:3" x14ac:dyDescent="0.15">
      <c r="A6512" s="48">
        <v>41911</v>
      </c>
      <c r="B6512" s="57" t="s">
        <v>227</v>
      </c>
      <c r="C6512" s="58">
        <v>100</v>
      </c>
    </row>
    <row r="6513" spans="1:3" x14ac:dyDescent="0.15">
      <c r="A6513" s="48">
        <v>41911</v>
      </c>
      <c r="B6513" s="57" t="s">
        <v>228</v>
      </c>
      <c r="C6513" s="58">
        <v>100</v>
      </c>
    </row>
    <row r="6514" spans="1:3" x14ac:dyDescent="0.15">
      <c r="A6514" s="48">
        <v>41911</v>
      </c>
      <c r="B6514" s="57" t="s">
        <v>229</v>
      </c>
      <c r="C6514" s="58">
        <v>100</v>
      </c>
    </row>
    <row r="6515" spans="1:3" x14ac:dyDescent="0.15">
      <c r="A6515" s="48">
        <v>41911</v>
      </c>
      <c r="B6515" s="57" t="s">
        <v>230</v>
      </c>
      <c r="C6515" s="58">
        <v>100</v>
      </c>
    </row>
    <row r="6516" spans="1:3" x14ac:dyDescent="0.15">
      <c r="A6516" s="48">
        <v>41911</v>
      </c>
      <c r="B6516" s="57" t="s">
        <v>231</v>
      </c>
      <c r="C6516" s="58">
        <v>100</v>
      </c>
    </row>
    <row r="6517" spans="1:3" x14ac:dyDescent="0.15">
      <c r="A6517" s="48">
        <v>41911</v>
      </c>
      <c r="B6517" s="57" t="s">
        <v>232</v>
      </c>
      <c r="C6517" s="58">
        <v>100</v>
      </c>
    </row>
    <row r="6518" spans="1:3" x14ac:dyDescent="0.15">
      <c r="A6518" s="48">
        <v>41911</v>
      </c>
      <c r="B6518" s="57" t="s">
        <v>233</v>
      </c>
      <c r="C6518" s="58">
        <v>100</v>
      </c>
    </row>
    <row r="6519" spans="1:3" x14ac:dyDescent="0.15">
      <c r="A6519" s="48">
        <v>41911</v>
      </c>
      <c r="B6519" s="57" t="s">
        <v>234</v>
      </c>
      <c r="C6519" s="58">
        <v>100</v>
      </c>
    </row>
    <row r="6520" spans="1:3" x14ac:dyDescent="0.15">
      <c r="A6520" s="48">
        <v>41911</v>
      </c>
      <c r="B6520" s="57" t="s">
        <v>235</v>
      </c>
      <c r="C6520" s="58">
        <v>100</v>
      </c>
    </row>
    <row r="6521" spans="1:3" x14ac:dyDescent="0.15">
      <c r="A6521" s="48">
        <v>41911</v>
      </c>
      <c r="B6521" s="57" t="s">
        <v>236</v>
      </c>
      <c r="C6521" s="58">
        <v>100</v>
      </c>
    </row>
    <row r="6522" spans="1:3" x14ac:dyDescent="0.15">
      <c r="A6522" s="48">
        <v>41911</v>
      </c>
      <c r="B6522" s="57" t="s">
        <v>237</v>
      </c>
      <c r="C6522" s="58">
        <v>100</v>
      </c>
    </row>
    <row r="6523" spans="1:3" x14ac:dyDescent="0.15">
      <c r="A6523" s="48">
        <v>41911</v>
      </c>
      <c r="B6523" s="57" t="s">
        <v>238</v>
      </c>
      <c r="C6523" s="58">
        <v>100</v>
      </c>
    </row>
    <row r="6524" spans="1:3" x14ac:dyDescent="0.15">
      <c r="A6524" s="48">
        <v>41911</v>
      </c>
      <c r="B6524" s="57" t="s">
        <v>239</v>
      </c>
      <c r="C6524" s="58">
        <v>100</v>
      </c>
    </row>
    <row r="6525" spans="1:3" x14ac:dyDescent="0.15">
      <c r="A6525" s="48">
        <v>41911</v>
      </c>
      <c r="B6525" s="57" t="s">
        <v>240</v>
      </c>
      <c r="C6525" s="58">
        <v>100</v>
      </c>
    </row>
    <row r="6526" spans="1:3" x14ac:dyDescent="0.15">
      <c r="A6526" s="48">
        <v>41911</v>
      </c>
      <c r="B6526" s="57" t="s">
        <v>241</v>
      </c>
      <c r="C6526" s="58">
        <v>100</v>
      </c>
    </row>
    <row r="6527" spans="1:3" x14ac:dyDescent="0.15">
      <c r="A6527" s="48">
        <v>41911</v>
      </c>
      <c r="B6527" s="57" t="s">
        <v>242</v>
      </c>
      <c r="C6527" s="58">
        <v>100</v>
      </c>
    </row>
    <row r="6528" spans="1:3" x14ac:dyDescent="0.15">
      <c r="A6528" s="48">
        <v>41911</v>
      </c>
      <c r="B6528" s="57" t="s">
        <v>243</v>
      </c>
      <c r="C6528" s="58">
        <v>100</v>
      </c>
    </row>
    <row r="6529" spans="1:3" x14ac:dyDescent="0.15">
      <c r="A6529" s="48">
        <v>41911</v>
      </c>
      <c r="B6529" s="57" t="s">
        <v>244</v>
      </c>
      <c r="C6529" s="58">
        <v>100</v>
      </c>
    </row>
    <row r="6530" spans="1:3" x14ac:dyDescent="0.15">
      <c r="A6530" s="48">
        <v>41911</v>
      </c>
      <c r="B6530" s="57" t="s">
        <v>245</v>
      </c>
      <c r="C6530" s="58">
        <v>100</v>
      </c>
    </row>
    <row r="6531" spans="1:3" x14ac:dyDescent="0.15">
      <c r="A6531" s="48">
        <v>41911</v>
      </c>
      <c r="B6531" s="57" t="s">
        <v>246</v>
      </c>
      <c r="C6531" s="58">
        <v>100</v>
      </c>
    </row>
    <row r="6532" spans="1:3" x14ac:dyDescent="0.15">
      <c r="A6532" s="48">
        <v>41911</v>
      </c>
      <c r="B6532" s="57" t="s">
        <v>247</v>
      </c>
      <c r="C6532" s="58">
        <v>100</v>
      </c>
    </row>
    <row r="6533" spans="1:3" x14ac:dyDescent="0.15">
      <c r="A6533" s="48">
        <v>41911</v>
      </c>
      <c r="B6533" s="57" t="s">
        <v>248</v>
      </c>
      <c r="C6533" s="58">
        <v>100</v>
      </c>
    </row>
    <row r="6534" spans="1:3" x14ac:dyDescent="0.15">
      <c r="A6534" s="48">
        <v>41912</v>
      </c>
      <c r="B6534" s="57" t="s">
        <v>225</v>
      </c>
      <c r="C6534" s="58">
        <v>100</v>
      </c>
    </row>
    <row r="6535" spans="1:3" x14ac:dyDescent="0.15">
      <c r="A6535" s="48">
        <v>41912</v>
      </c>
      <c r="B6535" s="57" t="s">
        <v>226</v>
      </c>
      <c r="C6535" s="58">
        <v>100</v>
      </c>
    </row>
    <row r="6536" spans="1:3" x14ac:dyDescent="0.15">
      <c r="A6536" s="48">
        <v>41912</v>
      </c>
      <c r="B6536" s="57" t="s">
        <v>227</v>
      </c>
      <c r="C6536" s="58">
        <v>100</v>
      </c>
    </row>
    <row r="6537" spans="1:3" x14ac:dyDescent="0.15">
      <c r="A6537" s="48">
        <v>41912</v>
      </c>
      <c r="B6537" s="57" t="s">
        <v>228</v>
      </c>
      <c r="C6537" s="58">
        <v>100</v>
      </c>
    </row>
    <row r="6538" spans="1:3" x14ac:dyDescent="0.15">
      <c r="A6538" s="48">
        <v>41912</v>
      </c>
      <c r="B6538" s="57" t="s">
        <v>229</v>
      </c>
      <c r="C6538" s="58">
        <v>100</v>
      </c>
    </row>
    <row r="6539" spans="1:3" x14ac:dyDescent="0.15">
      <c r="A6539" s="48">
        <v>41912</v>
      </c>
      <c r="B6539" s="57" t="s">
        <v>230</v>
      </c>
      <c r="C6539" s="58">
        <v>100</v>
      </c>
    </row>
    <row r="6540" spans="1:3" x14ac:dyDescent="0.15">
      <c r="A6540" s="48">
        <v>41912</v>
      </c>
      <c r="B6540" s="57" t="s">
        <v>231</v>
      </c>
      <c r="C6540" s="58">
        <v>100</v>
      </c>
    </row>
    <row r="6541" spans="1:3" x14ac:dyDescent="0.15">
      <c r="A6541" s="48">
        <v>41912</v>
      </c>
      <c r="B6541" s="57" t="s">
        <v>232</v>
      </c>
      <c r="C6541" s="58">
        <v>100</v>
      </c>
    </row>
    <row r="6542" spans="1:3" x14ac:dyDescent="0.15">
      <c r="A6542" s="48">
        <v>41912</v>
      </c>
      <c r="B6542" s="57" t="s">
        <v>233</v>
      </c>
      <c r="C6542" s="58">
        <v>100</v>
      </c>
    </row>
    <row r="6543" spans="1:3" x14ac:dyDescent="0.15">
      <c r="A6543" s="48">
        <v>41912</v>
      </c>
      <c r="B6543" s="57" t="s">
        <v>234</v>
      </c>
      <c r="C6543" s="58">
        <v>100</v>
      </c>
    </row>
    <row r="6544" spans="1:3" x14ac:dyDescent="0.15">
      <c r="A6544" s="48">
        <v>41912</v>
      </c>
      <c r="B6544" s="57" t="s">
        <v>235</v>
      </c>
      <c r="C6544" s="58">
        <v>100</v>
      </c>
    </row>
    <row r="6545" spans="1:3" x14ac:dyDescent="0.15">
      <c r="A6545" s="48">
        <v>41912</v>
      </c>
      <c r="B6545" s="57" t="s">
        <v>236</v>
      </c>
      <c r="C6545" s="58">
        <v>100</v>
      </c>
    </row>
    <row r="6546" spans="1:3" x14ac:dyDescent="0.15">
      <c r="A6546" s="48">
        <v>41912</v>
      </c>
      <c r="B6546" s="57" t="s">
        <v>237</v>
      </c>
      <c r="C6546" s="58">
        <v>100</v>
      </c>
    </row>
    <row r="6547" spans="1:3" x14ac:dyDescent="0.15">
      <c r="A6547" s="48">
        <v>41912</v>
      </c>
      <c r="B6547" s="57" t="s">
        <v>238</v>
      </c>
      <c r="C6547" s="58">
        <v>100</v>
      </c>
    </row>
    <row r="6548" spans="1:3" x14ac:dyDescent="0.15">
      <c r="A6548" s="48">
        <v>41912</v>
      </c>
      <c r="B6548" s="57" t="s">
        <v>239</v>
      </c>
      <c r="C6548" s="58">
        <v>100</v>
      </c>
    </row>
    <row r="6549" spans="1:3" x14ac:dyDescent="0.15">
      <c r="A6549" s="48">
        <v>41912</v>
      </c>
      <c r="B6549" s="57" t="s">
        <v>240</v>
      </c>
      <c r="C6549" s="58">
        <v>100</v>
      </c>
    </row>
    <row r="6550" spans="1:3" x14ac:dyDescent="0.15">
      <c r="A6550" s="48">
        <v>41912</v>
      </c>
      <c r="B6550" s="57" t="s">
        <v>241</v>
      </c>
      <c r="C6550" s="58">
        <v>100</v>
      </c>
    </row>
    <row r="6551" spans="1:3" x14ac:dyDescent="0.15">
      <c r="A6551" s="48">
        <v>41912</v>
      </c>
      <c r="B6551" s="57" t="s">
        <v>242</v>
      </c>
      <c r="C6551" s="58">
        <v>100</v>
      </c>
    </row>
    <row r="6552" spans="1:3" x14ac:dyDescent="0.15">
      <c r="A6552" s="48">
        <v>41912</v>
      </c>
      <c r="B6552" s="57" t="s">
        <v>243</v>
      </c>
      <c r="C6552" s="58">
        <v>100</v>
      </c>
    </row>
    <row r="6553" spans="1:3" x14ac:dyDescent="0.15">
      <c r="A6553" s="48">
        <v>41912</v>
      </c>
      <c r="B6553" s="57" t="s">
        <v>244</v>
      </c>
      <c r="C6553" s="58">
        <v>100</v>
      </c>
    </row>
    <row r="6554" spans="1:3" x14ac:dyDescent="0.15">
      <c r="A6554" s="48">
        <v>41912</v>
      </c>
      <c r="B6554" s="57" t="s">
        <v>245</v>
      </c>
      <c r="C6554" s="58">
        <v>100</v>
      </c>
    </row>
    <row r="6555" spans="1:3" x14ac:dyDescent="0.15">
      <c r="A6555" s="48">
        <v>41912</v>
      </c>
      <c r="B6555" s="57" t="s">
        <v>246</v>
      </c>
      <c r="C6555" s="58">
        <v>100</v>
      </c>
    </row>
    <row r="6556" spans="1:3" x14ac:dyDescent="0.15">
      <c r="A6556" s="48">
        <v>41912</v>
      </c>
      <c r="B6556" s="57" t="s">
        <v>247</v>
      </c>
      <c r="C6556" s="58">
        <v>100</v>
      </c>
    </row>
    <row r="6557" spans="1:3" x14ac:dyDescent="0.15">
      <c r="A6557" s="48">
        <v>41912</v>
      </c>
      <c r="B6557" s="57" t="s">
        <v>248</v>
      </c>
      <c r="C6557" s="58">
        <v>100</v>
      </c>
    </row>
    <row r="6558" spans="1:3" x14ac:dyDescent="0.15">
      <c r="A6558" s="48">
        <v>41913</v>
      </c>
      <c r="B6558" s="57" t="s">
        <v>225</v>
      </c>
      <c r="C6558" s="58">
        <v>100</v>
      </c>
    </row>
    <row r="6559" spans="1:3" x14ac:dyDescent="0.15">
      <c r="A6559" s="48">
        <v>41913</v>
      </c>
      <c r="B6559" s="57" t="s">
        <v>226</v>
      </c>
      <c r="C6559" s="58">
        <v>100</v>
      </c>
    </row>
    <row r="6560" spans="1:3" x14ac:dyDescent="0.15">
      <c r="A6560" s="48">
        <v>41913</v>
      </c>
      <c r="B6560" s="57" t="s">
        <v>227</v>
      </c>
      <c r="C6560" s="58">
        <v>100</v>
      </c>
    </row>
    <row r="6561" spans="1:3" x14ac:dyDescent="0.15">
      <c r="A6561" s="48">
        <v>41913</v>
      </c>
      <c r="B6561" s="57" t="s">
        <v>228</v>
      </c>
      <c r="C6561" s="58">
        <v>100</v>
      </c>
    </row>
    <row r="6562" spans="1:3" x14ac:dyDescent="0.15">
      <c r="A6562" s="48">
        <v>41913</v>
      </c>
      <c r="B6562" s="57" t="s">
        <v>229</v>
      </c>
      <c r="C6562" s="58">
        <v>100</v>
      </c>
    </row>
    <row r="6563" spans="1:3" x14ac:dyDescent="0.15">
      <c r="A6563" s="48">
        <v>41913</v>
      </c>
      <c r="B6563" s="57" t="s">
        <v>230</v>
      </c>
      <c r="C6563" s="58">
        <v>100</v>
      </c>
    </row>
    <row r="6564" spans="1:3" x14ac:dyDescent="0.15">
      <c r="A6564" s="48">
        <v>41913</v>
      </c>
      <c r="B6564" s="57" t="s">
        <v>231</v>
      </c>
      <c r="C6564" s="58">
        <v>100</v>
      </c>
    </row>
    <row r="6565" spans="1:3" x14ac:dyDescent="0.15">
      <c r="A6565" s="48">
        <v>41913</v>
      </c>
      <c r="B6565" s="57" t="s">
        <v>232</v>
      </c>
      <c r="C6565" s="58">
        <v>100</v>
      </c>
    </row>
    <row r="6566" spans="1:3" x14ac:dyDescent="0.15">
      <c r="A6566" s="48">
        <v>41913</v>
      </c>
      <c r="B6566" s="57" t="s">
        <v>233</v>
      </c>
      <c r="C6566" s="58">
        <v>100</v>
      </c>
    </row>
    <row r="6567" spans="1:3" x14ac:dyDescent="0.15">
      <c r="A6567" s="48">
        <v>41913</v>
      </c>
      <c r="B6567" s="57" t="s">
        <v>234</v>
      </c>
      <c r="C6567" s="58">
        <v>100</v>
      </c>
    </row>
    <row r="6568" spans="1:3" x14ac:dyDescent="0.15">
      <c r="A6568" s="48">
        <v>41913</v>
      </c>
      <c r="B6568" s="57" t="s">
        <v>235</v>
      </c>
      <c r="C6568" s="58">
        <v>100</v>
      </c>
    </row>
    <row r="6569" spans="1:3" x14ac:dyDescent="0.15">
      <c r="A6569" s="48">
        <v>41913</v>
      </c>
      <c r="B6569" s="57" t="s">
        <v>236</v>
      </c>
      <c r="C6569" s="58">
        <v>100</v>
      </c>
    </row>
    <row r="6570" spans="1:3" x14ac:dyDescent="0.15">
      <c r="A6570" s="48">
        <v>41913</v>
      </c>
      <c r="B6570" s="57" t="s">
        <v>237</v>
      </c>
      <c r="C6570" s="58">
        <v>100</v>
      </c>
    </row>
    <row r="6571" spans="1:3" x14ac:dyDescent="0.15">
      <c r="A6571" s="48">
        <v>41913</v>
      </c>
      <c r="B6571" s="57" t="s">
        <v>238</v>
      </c>
      <c r="C6571" s="58">
        <v>100</v>
      </c>
    </row>
    <row r="6572" spans="1:3" x14ac:dyDescent="0.15">
      <c r="A6572" s="48">
        <v>41913</v>
      </c>
      <c r="B6572" s="57" t="s">
        <v>239</v>
      </c>
      <c r="C6572" s="58">
        <v>100</v>
      </c>
    </row>
    <row r="6573" spans="1:3" x14ac:dyDescent="0.15">
      <c r="A6573" s="48">
        <v>41913</v>
      </c>
      <c r="B6573" s="57" t="s">
        <v>240</v>
      </c>
      <c r="C6573" s="58">
        <v>100</v>
      </c>
    </row>
    <row r="6574" spans="1:3" x14ac:dyDescent="0.15">
      <c r="A6574" s="48">
        <v>41913</v>
      </c>
      <c r="B6574" s="57" t="s">
        <v>241</v>
      </c>
      <c r="C6574" s="58">
        <v>100</v>
      </c>
    </row>
    <row r="6575" spans="1:3" x14ac:dyDescent="0.15">
      <c r="A6575" s="48">
        <v>41913</v>
      </c>
      <c r="B6575" s="57" t="s">
        <v>242</v>
      </c>
      <c r="C6575" s="58">
        <v>100</v>
      </c>
    </row>
    <row r="6576" spans="1:3" x14ac:dyDescent="0.15">
      <c r="A6576" s="48">
        <v>41913</v>
      </c>
      <c r="B6576" s="57" t="s">
        <v>243</v>
      </c>
      <c r="C6576" s="58">
        <v>100</v>
      </c>
    </row>
    <row r="6577" spans="1:3" x14ac:dyDescent="0.15">
      <c r="A6577" s="48">
        <v>41913</v>
      </c>
      <c r="B6577" s="57" t="s">
        <v>244</v>
      </c>
      <c r="C6577" s="58">
        <v>100</v>
      </c>
    </row>
    <row r="6578" spans="1:3" x14ac:dyDescent="0.15">
      <c r="A6578" s="48">
        <v>41913</v>
      </c>
      <c r="B6578" s="57" t="s">
        <v>245</v>
      </c>
      <c r="C6578" s="58">
        <v>100</v>
      </c>
    </row>
    <row r="6579" spans="1:3" x14ac:dyDescent="0.15">
      <c r="A6579" s="48">
        <v>41913</v>
      </c>
      <c r="B6579" s="57" t="s">
        <v>246</v>
      </c>
      <c r="C6579" s="58">
        <v>100</v>
      </c>
    </row>
    <row r="6580" spans="1:3" x14ac:dyDescent="0.15">
      <c r="A6580" s="48">
        <v>41913</v>
      </c>
      <c r="B6580" s="57" t="s">
        <v>247</v>
      </c>
      <c r="C6580" s="58">
        <v>100</v>
      </c>
    </row>
    <row r="6581" spans="1:3" x14ac:dyDescent="0.15">
      <c r="A6581" s="48">
        <v>41913</v>
      </c>
      <c r="B6581" s="57" t="s">
        <v>248</v>
      </c>
      <c r="C6581" s="58">
        <v>100</v>
      </c>
    </row>
    <row r="6582" spans="1:3" x14ac:dyDescent="0.15">
      <c r="A6582" s="48">
        <v>41914</v>
      </c>
      <c r="B6582" s="57" t="s">
        <v>225</v>
      </c>
      <c r="C6582" s="58">
        <v>100</v>
      </c>
    </row>
    <row r="6583" spans="1:3" x14ac:dyDescent="0.15">
      <c r="A6583" s="48">
        <v>41914</v>
      </c>
      <c r="B6583" s="57" t="s">
        <v>226</v>
      </c>
      <c r="C6583" s="58">
        <v>100</v>
      </c>
    </row>
    <row r="6584" spans="1:3" x14ac:dyDescent="0.15">
      <c r="A6584" s="48">
        <v>41914</v>
      </c>
      <c r="B6584" s="57" t="s">
        <v>227</v>
      </c>
      <c r="C6584" s="58">
        <v>100</v>
      </c>
    </row>
    <row r="6585" spans="1:3" x14ac:dyDescent="0.15">
      <c r="A6585" s="48">
        <v>41914</v>
      </c>
      <c r="B6585" s="57" t="s">
        <v>228</v>
      </c>
      <c r="C6585" s="58">
        <v>100</v>
      </c>
    </row>
    <row r="6586" spans="1:3" x14ac:dyDescent="0.15">
      <c r="A6586" s="48">
        <v>41914</v>
      </c>
      <c r="B6586" s="57" t="s">
        <v>229</v>
      </c>
      <c r="C6586" s="58">
        <v>100</v>
      </c>
    </row>
    <row r="6587" spans="1:3" x14ac:dyDescent="0.15">
      <c r="A6587" s="48">
        <v>41914</v>
      </c>
      <c r="B6587" s="57" t="s">
        <v>230</v>
      </c>
      <c r="C6587" s="58">
        <v>100</v>
      </c>
    </row>
    <row r="6588" spans="1:3" x14ac:dyDescent="0.15">
      <c r="A6588" s="48">
        <v>41914</v>
      </c>
      <c r="B6588" s="57" t="s">
        <v>231</v>
      </c>
      <c r="C6588" s="58">
        <v>100</v>
      </c>
    </row>
    <row r="6589" spans="1:3" x14ac:dyDescent="0.15">
      <c r="A6589" s="48">
        <v>41914</v>
      </c>
      <c r="B6589" s="57" t="s">
        <v>232</v>
      </c>
      <c r="C6589" s="58">
        <v>100</v>
      </c>
    </row>
    <row r="6590" spans="1:3" x14ac:dyDescent="0.15">
      <c r="A6590" s="48">
        <v>41914</v>
      </c>
      <c r="B6590" s="57" t="s">
        <v>233</v>
      </c>
      <c r="C6590" s="58">
        <v>100</v>
      </c>
    </row>
    <row r="6591" spans="1:3" x14ac:dyDescent="0.15">
      <c r="A6591" s="48">
        <v>41914</v>
      </c>
      <c r="B6591" s="57" t="s">
        <v>234</v>
      </c>
      <c r="C6591" s="58">
        <v>100</v>
      </c>
    </row>
    <row r="6592" spans="1:3" x14ac:dyDescent="0.15">
      <c r="A6592" s="48">
        <v>41914</v>
      </c>
      <c r="B6592" s="57" t="s">
        <v>235</v>
      </c>
      <c r="C6592" s="58">
        <v>100</v>
      </c>
    </row>
    <row r="6593" spans="1:3" x14ac:dyDescent="0.15">
      <c r="A6593" s="48">
        <v>41914</v>
      </c>
      <c r="B6593" s="57" t="s">
        <v>236</v>
      </c>
      <c r="C6593" s="58">
        <v>100</v>
      </c>
    </row>
    <row r="6594" spans="1:3" x14ac:dyDescent="0.15">
      <c r="A6594" s="48">
        <v>41914</v>
      </c>
      <c r="B6594" s="57" t="s">
        <v>237</v>
      </c>
      <c r="C6594" s="58">
        <v>100</v>
      </c>
    </row>
    <row r="6595" spans="1:3" x14ac:dyDescent="0.15">
      <c r="A6595" s="48">
        <v>41914</v>
      </c>
      <c r="B6595" s="57" t="s">
        <v>238</v>
      </c>
      <c r="C6595" s="58">
        <v>100</v>
      </c>
    </row>
    <row r="6596" spans="1:3" x14ac:dyDescent="0.15">
      <c r="A6596" s="48">
        <v>41914</v>
      </c>
      <c r="B6596" s="57" t="s">
        <v>239</v>
      </c>
      <c r="C6596" s="58">
        <v>100</v>
      </c>
    </row>
    <row r="6597" spans="1:3" x14ac:dyDescent="0.15">
      <c r="A6597" s="48">
        <v>41914</v>
      </c>
      <c r="B6597" s="57" t="s">
        <v>240</v>
      </c>
      <c r="C6597" s="58">
        <v>100</v>
      </c>
    </row>
    <row r="6598" spans="1:3" x14ac:dyDescent="0.15">
      <c r="A6598" s="48">
        <v>41914</v>
      </c>
      <c r="B6598" s="57" t="s">
        <v>241</v>
      </c>
      <c r="C6598" s="58">
        <v>100</v>
      </c>
    </row>
    <row r="6599" spans="1:3" x14ac:dyDescent="0.15">
      <c r="A6599" s="48">
        <v>41914</v>
      </c>
      <c r="B6599" s="57" t="s">
        <v>242</v>
      </c>
      <c r="C6599" s="58">
        <v>100</v>
      </c>
    </row>
    <row r="6600" spans="1:3" x14ac:dyDescent="0.15">
      <c r="A6600" s="48">
        <v>41914</v>
      </c>
      <c r="B6600" s="57" t="s">
        <v>243</v>
      </c>
      <c r="C6600" s="58">
        <v>100</v>
      </c>
    </row>
    <row r="6601" spans="1:3" x14ac:dyDescent="0.15">
      <c r="A6601" s="48">
        <v>41914</v>
      </c>
      <c r="B6601" s="57" t="s">
        <v>244</v>
      </c>
      <c r="C6601" s="58">
        <v>100</v>
      </c>
    </row>
    <row r="6602" spans="1:3" x14ac:dyDescent="0.15">
      <c r="A6602" s="48">
        <v>41914</v>
      </c>
      <c r="B6602" s="57" t="s">
        <v>245</v>
      </c>
      <c r="C6602" s="58">
        <v>100</v>
      </c>
    </row>
    <row r="6603" spans="1:3" x14ac:dyDescent="0.15">
      <c r="A6603" s="48">
        <v>41914</v>
      </c>
      <c r="B6603" s="57" t="s">
        <v>246</v>
      </c>
      <c r="C6603" s="58">
        <v>100</v>
      </c>
    </row>
    <row r="6604" spans="1:3" x14ac:dyDescent="0.15">
      <c r="A6604" s="48">
        <v>41914</v>
      </c>
      <c r="B6604" s="57" t="s">
        <v>247</v>
      </c>
      <c r="C6604" s="58">
        <v>100</v>
      </c>
    </row>
    <row r="6605" spans="1:3" x14ac:dyDescent="0.15">
      <c r="A6605" s="48">
        <v>41914</v>
      </c>
      <c r="B6605" s="57" t="s">
        <v>248</v>
      </c>
      <c r="C6605" s="58">
        <v>100</v>
      </c>
    </row>
    <row r="6606" spans="1:3" x14ac:dyDescent="0.15">
      <c r="A6606" s="48">
        <v>41915</v>
      </c>
      <c r="B6606" s="57" t="s">
        <v>225</v>
      </c>
      <c r="C6606" s="58">
        <v>100</v>
      </c>
    </row>
    <row r="6607" spans="1:3" x14ac:dyDescent="0.15">
      <c r="A6607" s="48">
        <v>41915</v>
      </c>
      <c r="B6607" s="57" t="s">
        <v>226</v>
      </c>
      <c r="C6607" s="58">
        <v>100</v>
      </c>
    </row>
    <row r="6608" spans="1:3" x14ac:dyDescent="0.15">
      <c r="A6608" s="48">
        <v>41915</v>
      </c>
      <c r="B6608" s="57" t="s">
        <v>227</v>
      </c>
      <c r="C6608" s="58">
        <v>100</v>
      </c>
    </row>
    <row r="6609" spans="1:3" x14ac:dyDescent="0.15">
      <c r="A6609" s="48">
        <v>41915</v>
      </c>
      <c r="B6609" s="57" t="s">
        <v>228</v>
      </c>
      <c r="C6609" s="58">
        <v>100</v>
      </c>
    </row>
    <row r="6610" spans="1:3" x14ac:dyDescent="0.15">
      <c r="A6610" s="48">
        <v>41915</v>
      </c>
      <c r="B6610" s="57" t="s">
        <v>229</v>
      </c>
      <c r="C6610" s="58">
        <v>100</v>
      </c>
    </row>
    <row r="6611" spans="1:3" x14ac:dyDescent="0.15">
      <c r="A6611" s="48">
        <v>41915</v>
      </c>
      <c r="B6611" s="57" t="s">
        <v>230</v>
      </c>
      <c r="C6611" s="58">
        <v>100</v>
      </c>
    </row>
    <row r="6612" spans="1:3" x14ac:dyDescent="0.15">
      <c r="A6612" s="48">
        <v>41915</v>
      </c>
      <c r="B6612" s="57" t="s">
        <v>231</v>
      </c>
      <c r="C6612" s="58">
        <v>100</v>
      </c>
    </row>
    <row r="6613" spans="1:3" x14ac:dyDescent="0.15">
      <c r="A6613" s="48">
        <v>41915</v>
      </c>
      <c r="B6613" s="57" t="s">
        <v>232</v>
      </c>
      <c r="C6613" s="58">
        <v>100</v>
      </c>
    </row>
    <row r="6614" spans="1:3" x14ac:dyDescent="0.15">
      <c r="A6614" s="48">
        <v>41915</v>
      </c>
      <c r="B6614" s="57" t="s">
        <v>233</v>
      </c>
      <c r="C6614" s="58">
        <v>100</v>
      </c>
    </row>
    <row r="6615" spans="1:3" x14ac:dyDescent="0.15">
      <c r="A6615" s="48">
        <v>41915</v>
      </c>
      <c r="B6615" s="57" t="s">
        <v>234</v>
      </c>
      <c r="C6615" s="58">
        <v>100</v>
      </c>
    </row>
    <row r="6616" spans="1:3" x14ac:dyDescent="0.15">
      <c r="A6616" s="48">
        <v>41915</v>
      </c>
      <c r="B6616" s="57" t="s">
        <v>235</v>
      </c>
      <c r="C6616" s="58">
        <v>100</v>
      </c>
    </row>
    <row r="6617" spans="1:3" x14ac:dyDescent="0.15">
      <c r="A6617" s="48">
        <v>41915</v>
      </c>
      <c r="B6617" s="57" t="s">
        <v>236</v>
      </c>
      <c r="C6617" s="58">
        <v>100</v>
      </c>
    </row>
    <row r="6618" spans="1:3" x14ac:dyDescent="0.15">
      <c r="A6618" s="48">
        <v>41915</v>
      </c>
      <c r="B6618" s="57" t="s">
        <v>237</v>
      </c>
      <c r="C6618" s="58">
        <v>100</v>
      </c>
    </row>
    <row r="6619" spans="1:3" x14ac:dyDescent="0.15">
      <c r="A6619" s="48">
        <v>41915</v>
      </c>
      <c r="B6619" s="57" t="s">
        <v>238</v>
      </c>
      <c r="C6619" s="58">
        <v>100</v>
      </c>
    </row>
    <row r="6620" spans="1:3" x14ac:dyDescent="0.15">
      <c r="A6620" s="48">
        <v>41915</v>
      </c>
      <c r="B6620" s="57" t="s">
        <v>239</v>
      </c>
      <c r="C6620" s="58">
        <v>100</v>
      </c>
    </row>
    <row r="6621" spans="1:3" x14ac:dyDescent="0.15">
      <c r="A6621" s="48">
        <v>41915</v>
      </c>
      <c r="B6621" s="57" t="s">
        <v>240</v>
      </c>
      <c r="C6621" s="58">
        <v>100</v>
      </c>
    </row>
    <row r="6622" spans="1:3" x14ac:dyDescent="0.15">
      <c r="A6622" s="48">
        <v>41915</v>
      </c>
      <c r="B6622" s="57" t="s">
        <v>241</v>
      </c>
      <c r="C6622" s="58">
        <v>100</v>
      </c>
    </row>
    <row r="6623" spans="1:3" x14ac:dyDescent="0.15">
      <c r="A6623" s="48">
        <v>41915</v>
      </c>
      <c r="B6623" s="57" t="s">
        <v>242</v>
      </c>
      <c r="C6623" s="58">
        <v>100</v>
      </c>
    </row>
    <row r="6624" spans="1:3" x14ac:dyDescent="0.15">
      <c r="A6624" s="48">
        <v>41915</v>
      </c>
      <c r="B6624" s="57" t="s">
        <v>243</v>
      </c>
      <c r="C6624" s="58">
        <v>100</v>
      </c>
    </row>
    <row r="6625" spans="1:3" x14ac:dyDescent="0.15">
      <c r="A6625" s="48">
        <v>41915</v>
      </c>
      <c r="B6625" s="57" t="s">
        <v>244</v>
      </c>
      <c r="C6625" s="58">
        <v>100</v>
      </c>
    </row>
    <row r="6626" spans="1:3" x14ac:dyDescent="0.15">
      <c r="A6626" s="48">
        <v>41915</v>
      </c>
      <c r="B6626" s="57" t="s">
        <v>245</v>
      </c>
      <c r="C6626" s="58">
        <v>100</v>
      </c>
    </row>
    <row r="6627" spans="1:3" x14ac:dyDescent="0.15">
      <c r="A6627" s="48">
        <v>41915</v>
      </c>
      <c r="B6627" s="57" t="s">
        <v>246</v>
      </c>
      <c r="C6627" s="58">
        <v>100</v>
      </c>
    </row>
    <row r="6628" spans="1:3" x14ac:dyDescent="0.15">
      <c r="A6628" s="48">
        <v>41915</v>
      </c>
      <c r="B6628" s="57" t="s">
        <v>247</v>
      </c>
      <c r="C6628" s="58">
        <v>100</v>
      </c>
    </row>
    <row r="6629" spans="1:3" x14ac:dyDescent="0.15">
      <c r="A6629" s="48">
        <v>41915</v>
      </c>
      <c r="B6629" s="57" t="s">
        <v>248</v>
      </c>
      <c r="C6629" s="58">
        <v>100</v>
      </c>
    </row>
    <row r="6630" spans="1:3" x14ac:dyDescent="0.15">
      <c r="A6630" s="48">
        <v>41916</v>
      </c>
      <c r="B6630" s="57" t="s">
        <v>225</v>
      </c>
      <c r="C6630" s="58">
        <v>100</v>
      </c>
    </row>
    <row r="6631" spans="1:3" x14ac:dyDescent="0.15">
      <c r="A6631" s="48">
        <v>41916</v>
      </c>
      <c r="B6631" s="57" t="s">
        <v>226</v>
      </c>
      <c r="C6631" s="58">
        <v>100</v>
      </c>
    </row>
    <row r="6632" spans="1:3" x14ac:dyDescent="0.15">
      <c r="A6632" s="48">
        <v>41916</v>
      </c>
      <c r="B6632" s="57" t="s">
        <v>227</v>
      </c>
      <c r="C6632" s="58">
        <v>100</v>
      </c>
    </row>
    <row r="6633" spans="1:3" x14ac:dyDescent="0.15">
      <c r="A6633" s="48">
        <v>41916</v>
      </c>
      <c r="B6633" s="57" t="s">
        <v>228</v>
      </c>
      <c r="C6633" s="58">
        <v>100</v>
      </c>
    </row>
    <row r="6634" spans="1:3" x14ac:dyDescent="0.15">
      <c r="A6634" s="48">
        <v>41916</v>
      </c>
      <c r="B6634" s="57" t="s">
        <v>229</v>
      </c>
      <c r="C6634" s="58">
        <v>100</v>
      </c>
    </row>
    <row r="6635" spans="1:3" x14ac:dyDescent="0.15">
      <c r="A6635" s="48">
        <v>41916</v>
      </c>
      <c r="B6635" s="57" t="s">
        <v>230</v>
      </c>
      <c r="C6635" s="58">
        <v>100</v>
      </c>
    </row>
    <row r="6636" spans="1:3" x14ac:dyDescent="0.15">
      <c r="A6636" s="48">
        <v>41916</v>
      </c>
      <c r="B6636" s="57" t="s">
        <v>231</v>
      </c>
      <c r="C6636" s="58">
        <v>100</v>
      </c>
    </row>
    <row r="6637" spans="1:3" x14ac:dyDescent="0.15">
      <c r="A6637" s="48">
        <v>41916</v>
      </c>
      <c r="B6637" s="57" t="s">
        <v>232</v>
      </c>
      <c r="C6637" s="58">
        <v>100</v>
      </c>
    </row>
    <row r="6638" spans="1:3" x14ac:dyDescent="0.15">
      <c r="A6638" s="48">
        <v>41916</v>
      </c>
      <c r="B6638" s="57" t="s">
        <v>233</v>
      </c>
      <c r="C6638" s="58">
        <v>100</v>
      </c>
    </row>
    <row r="6639" spans="1:3" x14ac:dyDescent="0.15">
      <c r="A6639" s="48">
        <v>41916</v>
      </c>
      <c r="B6639" s="57" t="s">
        <v>234</v>
      </c>
      <c r="C6639" s="58">
        <v>100</v>
      </c>
    </row>
    <row r="6640" spans="1:3" x14ac:dyDescent="0.15">
      <c r="A6640" s="48">
        <v>41916</v>
      </c>
      <c r="B6640" s="57" t="s">
        <v>235</v>
      </c>
      <c r="C6640" s="58">
        <v>100</v>
      </c>
    </row>
    <row r="6641" spans="1:3" x14ac:dyDescent="0.15">
      <c r="A6641" s="48">
        <v>41916</v>
      </c>
      <c r="B6641" s="57" t="s">
        <v>236</v>
      </c>
      <c r="C6641" s="58">
        <v>100</v>
      </c>
    </row>
    <row r="6642" spans="1:3" x14ac:dyDescent="0.15">
      <c r="A6642" s="48">
        <v>41916</v>
      </c>
      <c r="B6642" s="57" t="s">
        <v>237</v>
      </c>
      <c r="C6642" s="58">
        <v>100</v>
      </c>
    </row>
    <row r="6643" spans="1:3" x14ac:dyDescent="0.15">
      <c r="A6643" s="48">
        <v>41916</v>
      </c>
      <c r="B6643" s="57" t="s">
        <v>238</v>
      </c>
      <c r="C6643" s="58">
        <v>100</v>
      </c>
    </row>
    <row r="6644" spans="1:3" x14ac:dyDescent="0.15">
      <c r="A6644" s="48">
        <v>41916</v>
      </c>
      <c r="B6644" s="57" t="s">
        <v>239</v>
      </c>
      <c r="C6644" s="58">
        <v>100</v>
      </c>
    </row>
    <row r="6645" spans="1:3" x14ac:dyDescent="0.15">
      <c r="A6645" s="48">
        <v>41916</v>
      </c>
      <c r="B6645" s="57" t="s">
        <v>240</v>
      </c>
      <c r="C6645" s="58">
        <v>100</v>
      </c>
    </row>
    <row r="6646" spans="1:3" x14ac:dyDescent="0.15">
      <c r="A6646" s="48">
        <v>41916</v>
      </c>
      <c r="B6646" s="57" t="s">
        <v>241</v>
      </c>
      <c r="C6646" s="58">
        <v>100</v>
      </c>
    </row>
    <row r="6647" spans="1:3" x14ac:dyDescent="0.15">
      <c r="A6647" s="48">
        <v>41916</v>
      </c>
      <c r="B6647" s="57" t="s">
        <v>242</v>
      </c>
      <c r="C6647" s="58">
        <v>100</v>
      </c>
    </row>
    <row r="6648" spans="1:3" x14ac:dyDescent="0.15">
      <c r="A6648" s="48">
        <v>41916</v>
      </c>
      <c r="B6648" s="57" t="s">
        <v>243</v>
      </c>
      <c r="C6648" s="58">
        <v>100</v>
      </c>
    </row>
    <row r="6649" spans="1:3" x14ac:dyDescent="0.15">
      <c r="A6649" s="48">
        <v>41916</v>
      </c>
      <c r="B6649" s="57" t="s">
        <v>244</v>
      </c>
      <c r="C6649" s="58">
        <v>100</v>
      </c>
    </row>
    <row r="6650" spans="1:3" x14ac:dyDescent="0.15">
      <c r="A6650" s="48">
        <v>41916</v>
      </c>
      <c r="B6650" s="57" t="s">
        <v>245</v>
      </c>
      <c r="C6650" s="58">
        <v>100</v>
      </c>
    </row>
    <row r="6651" spans="1:3" x14ac:dyDescent="0.15">
      <c r="A6651" s="48">
        <v>41916</v>
      </c>
      <c r="B6651" s="57" t="s">
        <v>246</v>
      </c>
      <c r="C6651" s="58">
        <v>100</v>
      </c>
    </row>
    <row r="6652" spans="1:3" x14ac:dyDescent="0.15">
      <c r="A6652" s="48">
        <v>41916</v>
      </c>
      <c r="B6652" s="57" t="s">
        <v>247</v>
      </c>
      <c r="C6652" s="58">
        <v>100</v>
      </c>
    </row>
    <row r="6653" spans="1:3" x14ac:dyDescent="0.15">
      <c r="A6653" s="48">
        <v>41916</v>
      </c>
      <c r="B6653" s="57" t="s">
        <v>248</v>
      </c>
      <c r="C6653" s="58">
        <v>100</v>
      </c>
    </row>
    <row r="6654" spans="1:3" x14ac:dyDescent="0.15">
      <c r="A6654" s="48">
        <v>41917</v>
      </c>
      <c r="B6654" s="57" t="s">
        <v>225</v>
      </c>
      <c r="C6654" s="58">
        <v>100</v>
      </c>
    </row>
    <row r="6655" spans="1:3" x14ac:dyDescent="0.15">
      <c r="A6655" s="48">
        <v>41917</v>
      </c>
      <c r="B6655" s="57" t="s">
        <v>226</v>
      </c>
      <c r="C6655" s="58">
        <v>100</v>
      </c>
    </row>
    <row r="6656" spans="1:3" x14ac:dyDescent="0.15">
      <c r="A6656" s="48">
        <v>41917</v>
      </c>
      <c r="B6656" s="57" t="s">
        <v>227</v>
      </c>
      <c r="C6656" s="58">
        <v>100</v>
      </c>
    </row>
    <row r="6657" spans="1:3" x14ac:dyDescent="0.15">
      <c r="A6657" s="48">
        <v>41917</v>
      </c>
      <c r="B6657" s="57" t="s">
        <v>228</v>
      </c>
      <c r="C6657" s="58">
        <v>100</v>
      </c>
    </row>
    <row r="6658" spans="1:3" x14ac:dyDescent="0.15">
      <c r="A6658" s="48">
        <v>41917</v>
      </c>
      <c r="B6658" s="57" t="s">
        <v>229</v>
      </c>
      <c r="C6658" s="58">
        <v>100</v>
      </c>
    </row>
    <row r="6659" spans="1:3" x14ac:dyDescent="0.15">
      <c r="A6659" s="48">
        <v>41917</v>
      </c>
      <c r="B6659" s="57" t="s">
        <v>230</v>
      </c>
      <c r="C6659" s="58">
        <v>100</v>
      </c>
    </row>
    <row r="6660" spans="1:3" x14ac:dyDescent="0.15">
      <c r="A6660" s="48">
        <v>41917</v>
      </c>
      <c r="B6660" s="57" t="s">
        <v>231</v>
      </c>
      <c r="C6660" s="58">
        <v>100</v>
      </c>
    </row>
    <row r="6661" spans="1:3" x14ac:dyDescent="0.15">
      <c r="A6661" s="48">
        <v>41917</v>
      </c>
      <c r="B6661" s="57" t="s">
        <v>232</v>
      </c>
      <c r="C6661" s="58">
        <v>100</v>
      </c>
    </row>
    <row r="6662" spans="1:3" x14ac:dyDescent="0.15">
      <c r="A6662" s="48">
        <v>41917</v>
      </c>
      <c r="B6662" s="57" t="s">
        <v>233</v>
      </c>
      <c r="C6662" s="58">
        <v>100</v>
      </c>
    </row>
    <row r="6663" spans="1:3" x14ac:dyDescent="0.15">
      <c r="A6663" s="48">
        <v>41917</v>
      </c>
      <c r="B6663" s="57" t="s">
        <v>234</v>
      </c>
      <c r="C6663" s="58">
        <v>100</v>
      </c>
    </row>
    <row r="6664" spans="1:3" x14ac:dyDescent="0.15">
      <c r="A6664" s="48">
        <v>41917</v>
      </c>
      <c r="B6664" s="57" t="s">
        <v>235</v>
      </c>
      <c r="C6664" s="58">
        <v>100</v>
      </c>
    </row>
    <row r="6665" spans="1:3" x14ac:dyDescent="0.15">
      <c r="A6665" s="48">
        <v>41917</v>
      </c>
      <c r="B6665" s="57" t="s">
        <v>236</v>
      </c>
      <c r="C6665" s="58">
        <v>100</v>
      </c>
    </row>
    <row r="6666" spans="1:3" x14ac:dyDescent="0.15">
      <c r="A6666" s="48">
        <v>41917</v>
      </c>
      <c r="B6666" s="57" t="s">
        <v>237</v>
      </c>
      <c r="C6666" s="58">
        <v>100</v>
      </c>
    </row>
    <row r="6667" spans="1:3" x14ac:dyDescent="0.15">
      <c r="A6667" s="48">
        <v>41917</v>
      </c>
      <c r="B6667" s="57" t="s">
        <v>238</v>
      </c>
      <c r="C6667" s="58">
        <v>100</v>
      </c>
    </row>
    <row r="6668" spans="1:3" x14ac:dyDescent="0.15">
      <c r="A6668" s="48">
        <v>41917</v>
      </c>
      <c r="B6668" s="57" t="s">
        <v>239</v>
      </c>
      <c r="C6668" s="58">
        <v>100</v>
      </c>
    </row>
    <row r="6669" spans="1:3" x14ac:dyDescent="0.15">
      <c r="A6669" s="48">
        <v>41917</v>
      </c>
      <c r="B6669" s="57" t="s">
        <v>240</v>
      </c>
      <c r="C6669" s="58">
        <v>100</v>
      </c>
    </row>
    <row r="6670" spans="1:3" x14ac:dyDescent="0.15">
      <c r="A6670" s="48">
        <v>41917</v>
      </c>
      <c r="B6670" s="57" t="s">
        <v>241</v>
      </c>
      <c r="C6670" s="58">
        <v>100</v>
      </c>
    </row>
    <row r="6671" spans="1:3" x14ac:dyDescent="0.15">
      <c r="A6671" s="48">
        <v>41917</v>
      </c>
      <c r="B6671" s="57" t="s">
        <v>242</v>
      </c>
      <c r="C6671" s="58">
        <v>100</v>
      </c>
    </row>
    <row r="6672" spans="1:3" x14ac:dyDescent="0.15">
      <c r="A6672" s="48">
        <v>41917</v>
      </c>
      <c r="B6672" s="57" t="s">
        <v>243</v>
      </c>
      <c r="C6672" s="58">
        <v>100</v>
      </c>
    </row>
    <row r="6673" spans="1:3" x14ac:dyDescent="0.15">
      <c r="A6673" s="48">
        <v>41917</v>
      </c>
      <c r="B6673" s="57" t="s">
        <v>244</v>
      </c>
      <c r="C6673" s="58">
        <v>100</v>
      </c>
    </row>
    <row r="6674" spans="1:3" x14ac:dyDescent="0.15">
      <c r="A6674" s="48">
        <v>41917</v>
      </c>
      <c r="B6674" s="57" t="s">
        <v>245</v>
      </c>
      <c r="C6674" s="58">
        <v>100</v>
      </c>
    </row>
    <row r="6675" spans="1:3" x14ac:dyDescent="0.15">
      <c r="A6675" s="48">
        <v>41917</v>
      </c>
      <c r="B6675" s="57" t="s">
        <v>246</v>
      </c>
      <c r="C6675" s="58">
        <v>100</v>
      </c>
    </row>
    <row r="6676" spans="1:3" x14ac:dyDescent="0.15">
      <c r="A6676" s="48">
        <v>41917</v>
      </c>
      <c r="B6676" s="57" t="s">
        <v>247</v>
      </c>
      <c r="C6676" s="58">
        <v>100</v>
      </c>
    </row>
    <row r="6677" spans="1:3" x14ac:dyDescent="0.15">
      <c r="A6677" s="48">
        <v>41917</v>
      </c>
      <c r="B6677" s="57" t="s">
        <v>248</v>
      </c>
      <c r="C6677" s="58">
        <v>100</v>
      </c>
    </row>
    <row r="6678" spans="1:3" x14ac:dyDescent="0.15">
      <c r="A6678" s="48">
        <v>41918</v>
      </c>
      <c r="B6678" s="57" t="s">
        <v>225</v>
      </c>
      <c r="C6678" s="58">
        <v>100</v>
      </c>
    </row>
    <row r="6679" spans="1:3" x14ac:dyDescent="0.15">
      <c r="A6679" s="48">
        <v>41918</v>
      </c>
      <c r="B6679" s="57" t="s">
        <v>226</v>
      </c>
      <c r="C6679" s="58">
        <v>100</v>
      </c>
    </row>
    <row r="6680" spans="1:3" x14ac:dyDescent="0.15">
      <c r="A6680" s="48">
        <v>41918</v>
      </c>
      <c r="B6680" s="57" t="s">
        <v>227</v>
      </c>
      <c r="C6680" s="58">
        <v>100</v>
      </c>
    </row>
    <row r="6681" spans="1:3" x14ac:dyDescent="0.15">
      <c r="A6681" s="48">
        <v>41918</v>
      </c>
      <c r="B6681" s="57" t="s">
        <v>228</v>
      </c>
      <c r="C6681" s="58">
        <v>100</v>
      </c>
    </row>
    <row r="6682" spans="1:3" x14ac:dyDescent="0.15">
      <c r="A6682" s="48">
        <v>41918</v>
      </c>
      <c r="B6682" s="57" t="s">
        <v>229</v>
      </c>
      <c r="C6682" s="58">
        <v>100</v>
      </c>
    </row>
    <row r="6683" spans="1:3" x14ac:dyDescent="0.15">
      <c r="A6683" s="48">
        <v>41918</v>
      </c>
      <c r="B6683" s="57" t="s">
        <v>230</v>
      </c>
      <c r="C6683" s="58">
        <v>100</v>
      </c>
    </row>
    <row r="6684" spans="1:3" x14ac:dyDescent="0.15">
      <c r="A6684" s="48">
        <v>41918</v>
      </c>
      <c r="B6684" s="57" t="s">
        <v>231</v>
      </c>
      <c r="C6684" s="58">
        <v>100</v>
      </c>
    </row>
    <row r="6685" spans="1:3" x14ac:dyDescent="0.15">
      <c r="A6685" s="48">
        <v>41918</v>
      </c>
      <c r="B6685" s="57" t="s">
        <v>232</v>
      </c>
      <c r="C6685" s="58">
        <v>100</v>
      </c>
    </row>
    <row r="6686" spans="1:3" x14ac:dyDescent="0.15">
      <c r="A6686" s="48">
        <v>41918</v>
      </c>
      <c r="B6686" s="57" t="s">
        <v>233</v>
      </c>
      <c r="C6686" s="58">
        <v>100</v>
      </c>
    </row>
    <row r="6687" spans="1:3" x14ac:dyDescent="0.15">
      <c r="A6687" s="48">
        <v>41918</v>
      </c>
      <c r="B6687" s="57" t="s">
        <v>234</v>
      </c>
      <c r="C6687" s="58">
        <v>100</v>
      </c>
    </row>
    <row r="6688" spans="1:3" x14ac:dyDescent="0.15">
      <c r="A6688" s="48">
        <v>41918</v>
      </c>
      <c r="B6688" s="57" t="s">
        <v>235</v>
      </c>
      <c r="C6688" s="58">
        <v>100</v>
      </c>
    </row>
    <row r="6689" spans="1:3" x14ac:dyDescent="0.15">
      <c r="A6689" s="48">
        <v>41918</v>
      </c>
      <c r="B6689" s="57" t="s">
        <v>236</v>
      </c>
      <c r="C6689" s="58">
        <v>100</v>
      </c>
    </row>
    <row r="6690" spans="1:3" x14ac:dyDescent="0.15">
      <c r="A6690" s="48">
        <v>41918</v>
      </c>
      <c r="B6690" s="57" t="s">
        <v>237</v>
      </c>
      <c r="C6690" s="58">
        <v>100</v>
      </c>
    </row>
    <row r="6691" spans="1:3" x14ac:dyDescent="0.15">
      <c r="A6691" s="48">
        <v>41918</v>
      </c>
      <c r="B6691" s="57" t="s">
        <v>238</v>
      </c>
      <c r="C6691" s="58">
        <v>100</v>
      </c>
    </row>
    <row r="6692" spans="1:3" x14ac:dyDescent="0.15">
      <c r="A6692" s="48">
        <v>41918</v>
      </c>
      <c r="B6692" s="57" t="s">
        <v>239</v>
      </c>
      <c r="C6692" s="58">
        <v>100</v>
      </c>
    </row>
    <row r="6693" spans="1:3" x14ac:dyDescent="0.15">
      <c r="A6693" s="48">
        <v>41918</v>
      </c>
      <c r="B6693" s="57" t="s">
        <v>240</v>
      </c>
      <c r="C6693" s="58">
        <v>100</v>
      </c>
    </row>
    <row r="6694" spans="1:3" x14ac:dyDescent="0.15">
      <c r="A6694" s="48">
        <v>41918</v>
      </c>
      <c r="B6694" s="57" t="s">
        <v>241</v>
      </c>
      <c r="C6694" s="58">
        <v>100</v>
      </c>
    </row>
    <row r="6695" spans="1:3" x14ac:dyDescent="0.15">
      <c r="A6695" s="48">
        <v>41918</v>
      </c>
      <c r="B6695" s="57" t="s">
        <v>242</v>
      </c>
      <c r="C6695" s="58">
        <v>100</v>
      </c>
    </row>
    <row r="6696" spans="1:3" x14ac:dyDescent="0.15">
      <c r="A6696" s="48">
        <v>41918</v>
      </c>
      <c r="B6696" s="57" t="s">
        <v>243</v>
      </c>
      <c r="C6696" s="58">
        <v>100</v>
      </c>
    </row>
    <row r="6697" spans="1:3" x14ac:dyDescent="0.15">
      <c r="A6697" s="48">
        <v>41918</v>
      </c>
      <c r="B6697" s="57" t="s">
        <v>244</v>
      </c>
      <c r="C6697" s="58">
        <v>100</v>
      </c>
    </row>
    <row r="6698" spans="1:3" x14ac:dyDescent="0.15">
      <c r="A6698" s="48">
        <v>41918</v>
      </c>
      <c r="B6698" s="57" t="s">
        <v>245</v>
      </c>
      <c r="C6698" s="58">
        <v>100</v>
      </c>
    </row>
    <row r="6699" spans="1:3" x14ac:dyDescent="0.15">
      <c r="A6699" s="48">
        <v>41918</v>
      </c>
      <c r="B6699" s="57" t="s">
        <v>246</v>
      </c>
      <c r="C6699" s="58">
        <v>100</v>
      </c>
    </row>
    <row r="6700" spans="1:3" x14ac:dyDescent="0.15">
      <c r="A6700" s="48">
        <v>41918</v>
      </c>
      <c r="B6700" s="57" t="s">
        <v>247</v>
      </c>
      <c r="C6700" s="58">
        <v>100</v>
      </c>
    </row>
    <row r="6701" spans="1:3" x14ac:dyDescent="0.15">
      <c r="A6701" s="48">
        <v>41918</v>
      </c>
      <c r="B6701" s="57" t="s">
        <v>248</v>
      </c>
      <c r="C6701" s="58">
        <v>100</v>
      </c>
    </row>
    <row r="6702" spans="1:3" x14ac:dyDescent="0.15">
      <c r="A6702" s="48">
        <v>41919</v>
      </c>
      <c r="B6702" s="57" t="s">
        <v>225</v>
      </c>
      <c r="C6702" s="58">
        <v>100</v>
      </c>
    </row>
    <row r="6703" spans="1:3" x14ac:dyDescent="0.15">
      <c r="A6703" s="48">
        <v>41919</v>
      </c>
      <c r="B6703" s="57" t="s">
        <v>226</v>
      </c>
      <c r="C6703" s="58">
        <v>100</v>
      </c>
    </row>
    <row r="6704" spans="1:3" x14ac:dyDescent="0.15">
      <c r="A6704" s="48">
        <v>41919</v>
      </c>
      <c r="B6704" s="57" t="s">
        <v>227</v>
      </c>
      <c r="C6704" s="58">
        <v>100</v>
      </c>
    </row>
    <row r="6705" spans="1:3" x14ac:dyDescent="0.15">
      <c r="A6705" s="48">
        <v>41919</v>
      </c>
      <c r="B6705" s="57" t="s">
        <v>228</v>
      </c>
      <c r="C6705" s="58">
        <v>100</v>
      </c>
    </row>
    <row r="6706" spans="1:3" x14ac:dyDescent="0.15">
      <c r="A6706" s="48">
        <v>41919</v>
      </c>
      <c r="B6706" s="57" t="s">
        <v>229</v>
      </c>
      <c r="C6706" s="58">
        <v>100</v>
      </c>
    </row>
    <row r="6707" spans="1:3" x14ac:dyDescent="0.15">
      <c r="A6707" s="48">
        <v>41919</v>
      </c>
      <c r="B6707" s="57" t="s">
        <v>230</v>
      </c>
      <c r="C6707" s="58">
        <v>100</v>
      </c>
    </row>
    <row r="6708" spans="1:3" x14ac:dyDescent="0.15">
      <c r="A6708" s="48">
        <v>41919</v>
      </c>
      <c r="B6708" s="57" t="s">
        <v>231</v>
      </c>
      <c r="C6708" s="58">
        <v>100</v>
      </c>
    </row>
    <row r="6709" spans="1:3" x14ac:dyDescent="0.15">
      <c r="A6709" s="48">
        <v>41919</v>
      </c>
      <c r="B6709" s="57" t="s">
        <v>232</v>
      </c>
      <c r="C6709" s="58">
        <v>100</v>
      </c>
    </row>
    <row r="6710" spans="1:3" x14ac:dyDescent="0.15">
      <c r="A6710" s="48">
        <v>41919</v>
      </c>
      <c r="B6710" s="57" t="s">
        <v>233</v>
      </c>
      <c r="C6710" s="58">
        <v>100</v>
      </c>
    </row>
    <row r="6711" spans="1:3" x14ac:dyDescent="0.15">
      <c r="A6711" s="48">
        <v>41919</v>
      </c>
      <c r="B6711" s="57" t="s">
        <v>234</v>
      </c>
      <c r="C6711" s="58">
        <v>100</v>
      </c>
    </row>
    <row r="6712" spans="1:3" x14ac:dyDescent="0.15">
      <c r="A6712" s="48">
        <v>41919</v>
      </c>
      <c r="B6712" s="57" t="s">
        <v>235</v>
      </c>
      <c r="C6712" s="58">
        <v>100</v>
      </c>
    </row>
    <row r="6713" spans="1:3" x14ac:dyDescent="0.15">
      <c r="A6713" s="48">
        <v>41919</v>
      </c>
      <c r="B6713" s="57" t="s">
        <v>236</v>
      </c>
      <c r="C6713" s="58">
        <v>100</v>
      </c>
    </row>
    <row r="6714" spans="1:3" x14ac:dyDescent="0.15">
      <c r="A6714" s="48">
        <v>41919</v>
      </c>
      <c r="B6714" s="57" t="s">
        <v>237</v>
      </c>
      <c r="C6714" s="58">
        <v>100</v>
      </c>
    </row>
    <row r="6715" spans="1:3" x14ac:dyDescent="0.15">
      <c r="A6715" s="48">
        <v>41919</v>
      </c>
      <c r="B6715" s="57" t="s">
        <v>238</v>
      </c>
      <c r="C6715" s="58">
        <v>100</v>
      </c>
    </row>
    <row r="6716" spans="1:3" x14ac:dyDescent="0.15">
      <c r="A6716" s="48">
        <v>41919</v>
      </c>
      <c r="B6716" s="57" t="s">
        <v>239</v>
      </c>
      <c r="C6716" s="58">
        <v>100</v>
      </c>
    </row>
    <row r="6717" spans="1:3" x14ac:dyDescent="0.15">
      <c r="A6717" s="48">
        <v>41919</v>
      </c>
      <c r="B6717" s="57" t="s">
        <v>240</v>
      </c>
      <c r="C6717" s="58">
        <v>100</v>
      </c>
    </row>
    <row r="6718" spans="1:3" x14ac:dyDescent="0.15">
      <c r="A6718" s="48">
        <v>41919</v>
      </c>
      <c r="B6718" s="57" t="s">
        <v>241</v>
      </c>
      <c r="C6718" s="58">
        <v>100</v>
      </c>
    </row>
    <row r="6719" spans="1:3" x14ac:dyDescent="0.15">
      <c r="A6719" s="48">
        <v>41919</v>
      </c>
      <c r="B6719" s="57" t="s">
        <v>242</v>
      </c>
      <c r="C6719" s="58">
        <v>100</v>
      </c>
    </row>
    <row r="6720" spans="1:3" x14ac:dyDescent="0.15">
      <c r="A6720" s="48">
        <v>41919</v>
      </c>
      <c r="B6720" s="57" t="s">
        <v>243</v>
      </c>
      <c r="C6720" s="58">
        <v>100</v>
      </c>
    </row>
    <row r="6721" spans="1:3" x14ac:dyDescent="0.15">
      <c r="A6721" s="48">
        <v>41919</v>
      </c>
      <c r="B6721" s="57" t="s">
        <v>244</v>
      </c>
      <c r="C6721" s="58">
        <v>100</v>
      </c>
    </row>
    <row r="6722" spans="1:3" x14ac:dyDescent="0.15">
      <c r="A6722" s="48">
        <v>41919</v>
      </c>
      <c r="B6722" s="57" t="s">
        <v>245</v>
      </c>
      <c r="C6722" s="58">
        <v>100</v>
      </c>
    </row>
    <row r="6723" spans="1:3" x14ac:dyDescent="0.15">
      <c r="A6723" s="48">
        <v>41919</v>
      </c>
      <c r="B6723" s="57" t="s">
        <v>246</v>
      </c>
      <c r="C6723" s="58">
        <v>100</v>
      </c>
    </row>
    <row r="6724" spans="1:3" x14ac:dyDescent="0.15">
      <c r="A6724" s="48">
        <v>41919</v>
      </c>
      <c r="B6724" s="57" t="s">
        <v>247</v>
      </c>
      <c r="C6724" s="58">
        <v>100</v>
      </c>
    </row>
    <row r="6725" spans="1:3" x14ac:dyDescent="0.15">
      <c r="A6725" s="48">
        <v>41919</v>
      </c>
      <c r="B6725" s="57" t="s">
        <v>248</v>
      </c>
      <c r="C6725" s="58">
        <v>100</v>
      </c>
    </row>
    <row r="6726" spans="1:3" x14ac:dyDescent="0.15">
      <c r="A6726" s="48">
        <v>41920</v>
      </c>
      <c r="B6726" s="57" t="s">
        <v>225</v>
      </c>
      <c r="C6726" s="58">
        <v>100</v>
      </c>
    </row>
    <row r="6727" spans="1:3" x14ac:dyDescent="0.15">
      <c r="A6727" s="48">
        <v>41920</v>
      </c>
      <c r="B6727" s="57" t="s">
        <v>226</v>
      </c>
      <c r="C6727" s="58">
        <v>100</v>
      </c>
    </row>
    <row r="6728" spans="1:3" x14ac:dyDescent="0.15">
      <c r="A6728" s="48">
        <v>41920</v>
      </c>
      <c r="B6728" s="57" t="s">
        <v>227</v>
      </c>
      <c r="C6728" s="58">
        <v>100</v>
      </c>
    </row>
    <row r="6729" spans="1:3" x14ac:dyDescent="0.15">
      <c r="A6729" s="48">
        <v>41920</v>
      </c>
      <c r="B6729" s="57" t="s">
        <v>228</v>
      </c>
      <c r="C6729" s="58">
        <v>100</v>
      </c>
    </row>
    <row r="6730" spans="1:3" x14ac:dyDescent="0.15">
      <c r="A6730" s="48">
        <v>41920</v>
      </c>
      <c r="B6730" s="57" t="s">
        <v>229</v>
      </c>
      <c r="C6730" s="58">
        <v>100</v>
      </c>
    </row>
    <row r="6731" spans="1:3" x14ac:dyDescent="0.15">
      <c r="A6731" s="48">
        <v>41920</v>
      </c>
      <c r="B6731" s="57" t="s">
        <v>230</v>
      </c>
      <c r="C6731" s="58">
        <v>100</v>
      </c>
    </row>
    <row r="6732" spans="1:3" x14ac:dyDescent="0.15">
      <c r="A6732" s="48">
        <v>41920</v>
      </c>
      <c r="B6732" s="57" t="s">
        <v>231</v>
      </c>
      <c r="C6732" s="58">
        <v>100</v>
      </c>
    </row>
    <row r="6733" spans="1:3" x14ac:dyDescent="0.15">
      <c r="A6733" s="48">
        <v>41920</v>
      </c>
      <c r="B6733" s="57" t="s">
        <v>232</v>
      </c>
      <c r="C6733" s="58">
        <v>100</v>
      </c>
    </row>
    <row r="6734" spans="1:3" x14ac:dyDescent="0.15">
      <c r="A6734" s="48">
        <v>41920</v>
      </c>
      <c r="B6734" s="57" t="s">
        <v>233</v>
      </c>
      <c r="C6734" s="58">
        <v>100</v>
      </c>
    </row>
    <row r="6735" spans="1:3" x14ac:dyDescent="0.15">
      <c r="A6735" s="48">
        <v>41920</v>
      </c>
      <c r="B6735" s="57" t="s">
        <v>234</v>
      </c>
      <c r="C6735" s="58">
        <v>100</v>
      </c>
    </row>
    <row r="6736" spans="1:3" x14ac:dyDescent="0.15">
      <c r="A6736" s="48">
        <v>41920</v>
      </c>
      <c r="B6736" s="57" t="s">
        <v>235</v>
      </c>
      <c r="C6736" s="58">
        <v>100</v>
      </c>
    </row>
    <row r="6737" spans="1:3" x14ac:dyDescent="0.15">
      <c r="A6737" s="48">
        <v>41920</v>
      </c>
      <c r="B6737" s="57" t="s">
        <v>236</v>
      </c>
      <c r="C6737" s="58">
        <v>100</v>
      </c>
    </row>
    <row r="6738" spans="1:3" x14ac:dyDescent="0.15">
      <c r="A6738" s="48">
        <v>41920</v>
      </c>
      <c r="B6738" s="57" t="s">
        <v>237</v>
      </c>
      <c r="C6738" s="58">
        <v>100</v>
      </c>
    </row>
    <row r="6739" spans="1:3" x14ac:dyDescent="0.15">
      <c r="A6739" s="48">
        <v>41920</v>
      </c>
      <c r="B6739" s="57" t="s">
        <v>238</v>
      </c>
      <c r="C6739" s="58">
        <v>100</v>
      </c>
    </row>
    <row r="6740" spans="1:3" x14ac:dyDescent="0.15">
      <c r="A6740" s="48">
        <v>41920</v>
      </c>
      <c r="B6740" s="57" t="s">
        <v>239</v>
      </c>
      <c r="C6740" s="58">
        <v>100</v>
      </c>
    </row>
    <row r="6741" spans="1:3" x14ac:dyDescent="0.15">
      <c r="A6741" s="48">
        <v>41920</v>
      </c>
      <c r="B6741" s="57" t="s">
        <v>240</v>
      </c>
      <c r="C6741" s="58">
        <v>100</v>
      </c>
    </row>
    <row r="6742" spans="1:3" x14ac:dyDescent="0.15">
      <c r="A6742" s="48">
        <v>41920</v>
      </c>
      <c r="B6742" s="57" t="s">
        <v>241</v>
      </c>
      <c r="C6742" s="58">
        <v>100</v>
      </c>
    </row>
    <row r="6743" spans="1:3" x14ac:dyDescent="0.15">
      <c r="A6743" s="48">
        <v>41920</v>
      </c>
      <c r="B6743" s="57" t="s">
        <v>242</v>
      </c>
      <c r="C6743" s="58">
        <v>100</v>
      </c>
    </row>
    <row r="6744" spans="1:3" x14ac:dyDescent="0.15">
      <c r="A6744" s="48">
        <v>41920</v>
      </c>
      <c r="B6744" s="57" t="s">
        <v>243</v>
      </c>
      <c r="C6744" s="58">
        <v>100</v>
      </c>
    </row>
    <row r="6745" spans="1:3" x14ac:dyDescent="0.15">
      <c r="A6745" s="48">
        <v>41920</v>
      </c>
      <c r="B6745" s="57" t="s">
        <v>244</v>
      </c>
      <c r="C6745" s="58">
        <v>100</v>
      </c>
    </row>
    <row r="6746" spans="1:3" x14ac:dyDescent="0.15">
      <c r="A6746" s="48">
        <v>41920</v>
      </c>
      <c r="B6746" s="57" t="s">
        <v>245</v>
      </c>
      <c r="C6746" s="58">
        <v>100</v>
      </c>
    </row>
    <row r="6747" spans="1:3" x14ac:dyDescent="0.15">
      <c r="A6747" s="48">
        <v>41920</v>
      </c>
      <c r="B6747" s="57" t="s">
        <v>246</v>
      </c>
      <c r="C6747" s="58">
        <v>100</v>
      </c>
    </row>
    <row r="6748" spans="1:3" x14ac:dyDescent="0.15">
      <c r="A6748" s="48">
        <v>41920</v>
      </c>
      <c r="B6748" s="57" t="s">
        <v>247</v>
      </c>
      <c r="C6748" s="58">
        <v>100</v>
      </c>
    </row>
    <row r="6749" spans="1:3" x14ac:dyDescent="0.15">
      <c r="A6749" s="48">
        <v>41920</v>
      </c>
      <c r="B6749" s="57" t="s">
        <v>248</v>
      </c>
      <c r="C6749" s="58">
        <v>100</v>
      </c>
    </row>
    <row r="6750" spans="1:3" x14ac:dyDescent="0.15">
      <c r="A6750" s="48">
        <v>41921</v>
      </c>
      <c r="B6750" s="57" t="s">
        <v>225</v>
      </c>
      <c r="C6750" s="58">
        <v>100</v>
      </c>
    </row>
    <row r="6751" spans="1:3" x14ac:dyDescent="0.15">
      <c r="A6751" s="48">
        <v>41921</v>
      </c>
      <c r="B6751" s="57" t="s">
        <v>226</v>
      </c>
      <c r="C6751" s="58">
        <v>100</v>
      </c>
    </row>
    <row r="6752" spans="1:3" x14ac:dyDescent="0.15">
      <c r="A6752" s="48">
        <v>41921</v>
      </c>
      <c r="B6752" s="57" t="s">
        <v>227</v>
      </c>
      <c r="C6752" s="58">
        <v>100</v>
      </c>
    </row>
    <row r="6753" spans="1:3" x14ac:dyDescent="0.15">
      <c r="A6753" s="48">
        <v>41921</v>
      </c>
      <c r="B6753" s="57" t="s">
        <v>228</v>
      </c>
      <c r="C6753" s="58">
        <v>100</v>
      </c>
    </row>
    <row r="6754" spans="1:3" x14ac:dyDescent="0.15">
      <c r="A6754" s="48">
        <v>41921</v>
      </c>
      <c r="B6754" s="57" t="s">
        <v>229</v>
      </c>
      <c r="C6754" s="58">
        <v>100</v>
      </c>
    </row>
    <row r="6755" spans="1:3" x14ac:dyDescent="0.15">
      <c r="A6755" s="48">
        <v>41921</v>
      </c>
      <c r="B6755" s="57" t="s">
        <v>230</v>
      </c>
      <c r="C6755" s="58">
        <v>100</v>
      </c>
    </row>
    <row r="6756" spans="1:3" x14ac:dyDescent="0.15">
      <c r="A6756" s="48">
        <v>41921</v>
      </c>
      <c r="B6756" s="57" t="s">
        <v>231</v>
      </c>
      <c r="C6756" s="58">
        <v>100</v>
      </c>
    </row>
    <row r="6757" spans="1:3" x14ac:dyDescent="0.15">
      <c r="A6757" s="48">
        <v>41921</v>
      </c>
      <c r="B6757" s="57" t="s">
        <v>232</v>
      </c>
      <c r="C6757" s="58">
        <v>100</v>
      </c>
    </row>
    <row r="6758" spans="1:3" x14ac:dyDescent="0.15">
      <c r="A6758" s="48">
        <v>41921</v>
      </c>
      <c r="B6758" s="57" t="s">
        <v>233</v>
      </c>
      <c r="C6758" s="58">
        <v>100</v>
      </c>
    </row>
    <row r="6759" spans="1:3" x14ac:dyDescent="0.15">
      <c r="A6759" s="48">
        <v>41921</v>
      </c>
      <c r="B6759" s="57" t="s">
        <v>234</v>
      </c>
      <c r="C6759" s="58">
        <v>100</v>
      </c>
    </row>
    <row r="6760" spans="1:3" x14ac:dyDescent="0.15">
      <c r="A6760" s="48">
        <v>41921</v>
      </c>
      <c r="B6760" s="57" t="s">
        <v>235</v>
      </c>
      <c r="C6760" s="58">
        <v>100</v>
      </c>
    </row>
    <row r="6761" spans="1:3" x14ac:dyDescent="0.15">
      <c r="A6761" s="48">
        <v>41921</v>
      </c>
      <c r="B6761" s="57" t="s">
        <v>236</v>
      </c>
      <c r="C6761" s="58">
        <v>100</v>
      </c>
    </row>
    <row r="6762" spans="1:3" x14ac:dyDescent="0.15">
      <c r="A6762" s="48">
        <v>41921</v>
      </c>
      <c r="B6762" s="57" t="s">
        <v>237</v>
      </c>
      <c r="C6762" s="58">
        <v>100</v>
      </c>
    </row>
    <row r="6763" spans="1:3" x14ac:dyDescent="0.15">
      <c r="A6763" s="48">
        <v>41921</v>
      </c>
      <c r="B6763" s="57" t="s">
        <v>238</v>
      </c>
      <c r="C6763" s="58">
        <v>100</v>
      </c>
    </row>
    <row r="6764" spans="1:3" x14ac:dyDescent="0.15">
      <c r="A6764" s="48">
        <v>41921</v>
      </c>
      <c r="B6764" s="57" t="s">
        <v>239</v>
      </c>
      <c r="C6764" s="58">
        <v>100</v>
      </c>
    </row>
    <row r="6765" spans="1:3" x14ac:dyDescent="0.15">
      <c r="A6765" s="48">
        <v>41921</v>
      </c>
      <c r="B6765" s="57" t="s">
        <v>240</v>
      </c>
      <c r="C6765" s="58">
        <v>100</v>
      </c>
    </row>
    <row r="6766" spans="1:3" x14ac:dyDescent="0.15">
      <c r="A6766" s="48">
        <v>41921</v>
      </c>
      <c r="B6766" s="57" t="s">
        <v>241</v>
      </c>
      <c r="C6766" s="58">
        <v>100</v>
      </c>
    </row>
    <row r="6767" spans="1:3" x14ac:dyDescent="0.15">
      <c r="A6767" s="48">
        <v>41921</v>
      </c>
      <c r="B6767" s="57" t="s">
        <v>242</v>
      </c>
      <c r="C6767" s="58">
        <v>100</v>
      </c>
    </row>
    <row r="6768" spans="1:3" x14ac:dyDescent="0.15">
      <c r="A6768" s="48">
        <v>41921</v>
      </c>
      <c r="B6768" s="57" t="s">
        <v>243</v>
      </c>
      <c r="C6768" s="58">
        <v>100</v>
      </c>
    </row>
    <row r="6769" spans="1:3" x14ac:dyDescent="0.15">
      <c r="A6769" s="48">
        <v>41921</v>
      </c>
      <c r="B6769" s="57" t="s">
        <v>244</v>
      </c>
      <c r="C6769" s="58">
        <v>100</v>
      </c>
    </row>
    <row r="6770" spans="1:3" x14ac:dyDescent="0.15">
      <c r="A6770" s="48">
        <v>41921</v>
      </c>
      <c r="B6770" s="57" t="s">
        <v>245</v>
      </c>
      <c r="C6770" s="58">
        <v>100</v>
      </c>
    </row>
    <row r="6771" spans="1:3" x14ac:dyDescent="0.15">
      <c r="A6771" s="48">
        <v>41921</v>
      </c>
      <c r="B6771" s="57" t="s">
        <v>246</v>
      </c>
      <c r="C6771" s="58">
        <v>100</v>
      </c>
    </row>
    <row r="6772" spans="1:3" x14ac:dyDescent="0.15">
      <c r="A6772" s="48">
        <v>41921</v>
      </c>
      <c r="B6772" s="57" t="s">
        <v>247</v>
      </c>
      <c r="C6772" s="58">
        <v>100</v>
      </c>
    </row>
    <row r="6773" spans="1:3" x14ac:dyDescent="0.15">
      <c r="A6773" s="48">
        <v>41921</v>
      </c>
      <c r="B6773" s="57" t="s">
        <v>248</v>
      </c>
      <c r="C6773" s="58">
        <v>100</v>
      </c>
    </row>
    <row r="6774" spans="1:3" x14ac:dyDescent="0.15">
      <c r="A6774" s="48">
        <v>41922</v>
      </c>
      <c r="B6774" s="57" t="s">
        <v>225</v>
      </c>
      <c r="C6774" s="58">
        <v>100</v>
      </c>
    </row>
    <row r="6775" spans="1:3" x14ac:dyDescent="0.15">
      <c r="A6775" s="48">
        <v>41922</v>
      </c>
      <c r="B6775" s="57" t="s">
        <v>226</v>
      </c>
      <c r="C6775" s="58">
        <v>100</v>
      </c>
    </row>
    <row r="6776" spans="1:3" x14ac:dyDescent="0.15">
      <c r="A6776" s="48">
        <v>41922</v>
      </c>
      <c r="B6776" s="57" t="s">
        <v>227</v>
      </c>
      <c r="C6776" s="58">
        <v>100</v>
      </c>
    </row>
    <row r="6777" spans="1:3" x14ac:dyDescent="0.15">
      <c r="A6777" s="48">
        <v>41922</v>
      </c>
      <c r="B6777" s="57" t="s">
        <v>228</v>
      </c>
      <c r="C6777" s="58">
        <v>100</v>
      </c>
    </row>
    <row r="6778" spans="1:3" x14ac:dyDescent="0.15">
      <c r="A6778" s="48">
        <v>41922</v>
      </c>
      <c r="B6778" s="57" t="s">
        <v>229</v>
      </c>
      <c r="C6778" s="58">
        <v>100</v>
      </c>
    </row>
    <row r="6779" spans="1:3" x14ac:dyDescent="0.15">
      <c r="A6779" s="48">
        <v>41922</v>
      </c>
      <c r="B6779" s="57" t="s">
        <v>230</v>
      </c>
      <c r="C6779" s="58">
        <v>100</v>
      </c>
    </row>
    <row r="6780" spans="1:3" x14ac:dyDescent="0.15">
      <c r="A6780" s="48">
        <v>41922</v>
      </c>
      <c r="B6780" s="57" t="s">
        <v>231</v>
      </c>
      <c r="C6780" s="58">
        <v>100</v>
      </c>
    </row>
    <row r="6781" spans="1:3" x14ac:dyDescent="0.15">
      <c r="A6781" s="48">
        <v>41922</v>
      </c>
      <c r="B6781" s="57" t="s">
        <v>232</v>
      </c>
      <c r="C6781" s="58">
        <v>100</v>
      </c>
    </row>
    <row r="6782" spans="1:3" x14ac:dyDescent="0.15">
      <c r="A6782" s="48">
        <v>41922</v>
      </c>
      <c r="B6782" s="57" t="s">
        <v>233</v>
      </c>
      <c r="C6782" s="58">
        <v>100</v>
      </c>
    </row>
    <row r="6783" spans="1:3" x14ac:dyDescent="0.15">
      <c r="A6783" s="48">
        <v>41922</v>
      </c>
      <c r="B6783" s="57" t="s">
        <v>234</v>
      </c>
      <c r="C6783" s="58">
        <v>100</v>
      </c>
    </row>
    <row r="6784" spans="1:3" x14ac:dyDescent="0.15">
      <c r="A6784" s="48">
        <v>41922</v>
      </c>
      <c r="B6784" s="57" t="s">
        <v>235</v>
      </c>
      <c r="C6784" s="58">
        <v>100</v>
      </c>
    </row>
    <row r="6785" spans="1:3" x14ac:dyDescent="0.15">
      <c r="A6785" s="48">
        <v>41922</v>
      </c>
      <c r="B6785" s="57" t="s">
        <v>236</v>
      </c>
      <c r="C6785" s="58">
        <v>100</v>
      </c>
    </row>
    <row r="6786" spans="1:3" x14ac:dyDescent="0.15">
      <c r="A6786" s="48">
        <v>41922</v>
      </c>
      <c r="B6786" s="57" t="s">
        <v>237</v>
      </c>
      <c r="C6786" s="58">
        <v>100</v>
      </c>
    </row>
    <row r="6787" spans="1:3" x14ac:dyDescent="0.15">
      <c r="A6787" s="48">
        <v>41922</v>
      </c>
      <c r="B6787" s="57" t="s">
        <v>238</v>
      </c>
      <c r="C6787" s="58">
        <v>100</v>
      </c>
    </row>
    <row r="6788" spans="1:3" x14ac:dyDescent="0.15">
      <c r="A6788" s="48">
        <v>41922</v>
      </c>
      <c r="B6788" s="57" t="s">
        <v>239</v>
      </c>
      <c r="C6788" s="58">
        <v>100</v>
      </c>
    </row>
    <row r="6789" spans="1:3" x14ac:dyDescent="0.15">
      <c r="A6789" s="48">
        <v>41922</v>
      </c>
      <c r="B6789" s="57" t="s">
        <v>240</v>
      </c>
      <c r="C6789" s="58">
        <v>100</v>
      </c>
    </row>
    <row r="6790" spans="1:3" x14ac:dyDescent="0.15">
      <c r="A6790" s="48">
        <v>41922</v>
      </c>
      <c r="B6790" s="57" t="s">
        <v>241</v>
      </c>
      <c r="C6790" s="58">
        <v>100</v>
      </c>
    </row>
    <row r="6791" spans="1:3" x14ac:dyDescent="0.15">
      <c r="A6791" s="48">
        <v>41922</v>
      </c>
      <c r="B6791" s="57" t="s">
        <v>242</v>
      </c>
      <c r="C6791" s="58">
        <v>100</v>
      </c>
    </row>
    <row r="6792" spans="1:3" x14ac:dyDescent="0.15">
      <c r="A6792" s="48">
        <v>41922</v>
      </c>
      <c r="B6792" s="57" t="s">
        <v>243</v>
      </c>
      <c r="C6792" s="58">
        <v>100</v>
      </c>
    </row>
    <row r="6793" spans="1:3" x14ac:dyDescent="0.15">
      <c r="A6793" s="48">
        <v>41922</v>
      </c>
      <c r="B6793" s="57" t="s">
        <v>244</v>
      </c>
      <c r="C6793" s="58">
        <v>100</v>
      </c>
    </row>
    <row r="6794" spans="1:3" x14ac:dyDescent="0.15">
      <c r="A6794" s="48">
        <v>41922</v>
      </c>
      <c r="B6794" s="57" t="s">
        <v>245</v>
      </c>
      <c r="C6794" s="58">
        <v>100</v>
      </c>
    </row>
    <row r="6795" spans="1:3" x14ac:dyDescent="0.15">
      <c r="A6795" s="48">
        <v>41922</v>
      </c>
      <c r="B6795" s="57" t="s">
        <v>246</v>
      </c>
      <c r="C6795" s="58">
        <v>100</v>
      </c>
    </row>
    <row r="6796" spans="1:3" x14ac:dyDescent="0.15">
      <c r="A6796" s="48">
        <v>41922</v>
      </c>
      <c r="B6796" s="57" t="s">
        <v>247</v>
      </c>
      <c r="C6796" s="58">
        <v>100</v>
      </c>
    </row>
    <row r="6797" spans="1:3" x14ac:dyDescent="0.15">
      <c r="A6797" s="48">
        <v>41922</v>
      </c>
      <c r="B6797" s="57" t="s">
        <v>248</v>
      </c>
      <c r="C6797" s="58">
        <v>100</v>
      </c>
    </row>
    <row r="6798" spans="1:3" x14ac:dyDescent="0.15">
      <c r="A6798" s="48">
        <v>41923</v>
      </c>
      <c r="B6798" s="57" t="s">
        <v>225</v>
      </c>
      <c r="C6798" s="58">
        <v>100</v>
      </c>
    </row>
    <row r="6799" spans="1:3" x14ac:dyDescent="0.15">
      <c r="A6799" s="48">
        <v>41923</v>
      </c>
      <c r="B6799" s="57" t="s">
        <v>226</v>
      </c>
      <c r="C6799" s="58">
        <v>100</v>
      </c>
    </row>
    <row r="6800" spans="1:3" x14ac:dyDescent="0.15">
      <c r="A6800" s="48">
        <v>41923</v>
      </c>
      <c r="B6800" s="57" t="s">
        <v>227</v>
      </c>
      <c r="C6800" s="58">
        <v>100</v>
      </c>
    </row>
    <row r="6801" spans="1:3" x14ac:dyDescent="0.15">
      <c r="A6801" s="48">
        <v>41923</v>
      </c>
      <c r="B6801" s="57" t="s">
        <v>228</v>
      </c>
      <c r="C6801" s="58">
        <v>100</v>
      </c>
    </row>
    <row r="6802" spans="1:3" x14ac:dyDescent="0.15">
      <c r="A6802" s="48">
        <v>41923</v>
      </c>
      <c r="B6802" s="57" t="s">
        <v>229</v>
      </c>
      <c r="C6802" s="58">
        <v>100</v>
      </c>
    </row>
    <row r="6803" spans="1:3" x14ac:dyDescent="0.15">
      <c r="A6803" s="48">
        <v>41923</v>
      </c>
      <c r="B6803" s="57" t="s">
        <v>230</v>
      </c>
      <c r="C6803" s="58">
        <v>100</v>
      </c>
    </row>
    <row r="6804" spans="1:3" x14ac:dyDescent="0.15">
      <c r="A6804" s="48">
        <v>41923</v>
      </c>
      <c r="B6804" s="57" t="s">
        <v>231</v>
      </c>
      <c r="C6804" s="58">
        <v>100</v>
      </c>
    </row>
    <row r="6805" spans="1:3" x14ac:dyDescent="0.15">
      <c r="A6805" s="48">
        <v>41923</v>
      </c>
      <c r="B6805" s="57" t="s">
        <v>232</v>
      </c>
      <c r="C6805" s="58">
        <v>100</v>
      </c>
    </row>
    <row r="6806" spans="1:3" x14ac:dyDescent="0.15">
      <c r="A6806" s="48">
        <v>41923</v>
      </c>
      <c r="B6806" s="57" t="s">
        <v>233</v>
      </c>
      <c r="C6806" s="58">
        <v>100</v>
      </c>
    </row>
    <row r="6807" spans="1:3" x14ac:dyDescent="0.15">
      <c r="A6807" s="48">
        <v>41923</v>
      </c>
      <c r="B6807" s="57" t="s">
        <v>234</v>
      </c>
      <c r="C6807" s="58">
        <v>100</v>
      </c>
    </row>
    <row r="6808" spans="1:3" x14ac:dyDescent="0.15">
      <c r="A6808" s="48">
        <v>41923</v>
      </c>
      <c r="B6808" s="57" t="s">
        <v>235</v>
      </c>
      <c r="C6808" s="58">
        <v>100</v>
      </c>
    </row>
    <row r="6809" spans="1:3" x14ac:dyDescent="0.15">
      <c r="A6809" s="48">
        <v>41923</v>
      </c>
      <c r="B6809" s="57" t="s">
        <v>236</v>
      </c>
      <c r="C6809" s="58">
        <v>100</v>
      </c>
    </row>
    <row r="6810" spans="1:3" x14ac:dyDescent="0.15">
      <c r="A6810" s="48">
        <v>41923</v>
      </c>
      <c r="B6810" s="57" t="s">
        <v>237</v>
      </c>
      <c r="C6810" s="58">
        <v>100</v>
      </c>
    </row>
    <row r="6811" spans="1:3" x14ac:dyDescent="0.15">
      <c r="A6811" s="48">
        <v>41923</v>
      </c>
      <c r="B6811" s="57" t="s">
        <v>238</v>
      </c>
      <c r="C6811" s="58">
        <v>100</v>
      </c>
    </row>
    <row r="6812" spans="1:3" x14ac:dyDescent="0.15">
      <c r="A6812" s="48">
        <v>41923</v>
      </c>
      <c r="B6812" s="57" t="s">
        <v>239</v>
      </c>
      <c r="C6812" s="58">
        <v>100</v>
      </c>
    </row>
    <row r="6813" spans="1:3" x14ac:dyDescent="0.15">
      <c r="A6813" s="48">
        <v>41923</v>
      </c>
      <c r="B6813" s="57" t="s">
        <v>240</v>
      </c>
      <c r="C6813" s="58">
        <v>100</v>
      </c>
    </row>
    <row r="6814" spans="1:3" x14ac:dyDescent="0.15">
      <c r="A6814" s="48">
        <v>41923</v>
      </c>
      <c r="B6814" s="57" t="s">
        <v>241</v>
      </c>
      <c r="C6814" s="58">
        <v>100</v>
      </c>
    </row>
    <row r="6815" spans="1:3" x14ac:dyDescent="0.15">
      <c r="A6815" s="48">
        <v>41923</v>
      </c>
      <c r="B6815" s="57" t="s">
        <v>242</v>
      </c>
      <c r="C6815" s="58">
        <v>100</v>
      </c>
    </row>
    <row r="6816" spans="1:3" x14ac:dyDescent="0.15">
      <c r="A6816" s="48">
        <v>41923</v>
      </c>
      <c r="B6816" s="57" t="s">
        <v>243</v>
      </c>
      <c r="C6816" s="58">
        <v>100</v>
      </c>
    </row>
    <row r="6817" spans="1:3" x14ac:dyDescent="0.15">
      <c r="A6817" s="48">
        <v>41923</v>
      </c>
      <c r="B6817" s="57" t="s">
        <v>244</v>
      </c>
      <c r="C6817" s="58">
        <v>100</v>
      </c>
    </row>
    <row r="6818" spans="1:3" x14ac:dyDescent="0.15">
      <c r="A6818" s="48">
        <v>41923</v>
      </c>
      <c r="B6818" s="57" t="s">
        <v>245</v>
      </c>
      <c r="C6818" s="58">
        <v>100</v>
      </c>
    </row>
    <row r="6819" spans="1:3" x14ac:dyDescent="0.15">
      <c r="A6819" s="48">
        <v>41923</v>
      </c>
      <c r="B6819" s="57" t="s">
        <v>246</v>
      </c>
      <c r="C6819" s="58">
        <v>100</v>
      </c>
    </row>
    <row r="6820" spans="1:3" x14ac:dyDescent="0.15">
      <c r="A6820" s="48">
        <v>41923</v>
      </c>
      <c r="B6820" s="57" t="s">
        <v>247</v>
      </c>
      <c r="C6820" s="58">
        <v>100</v>
      </c>
    </row>
    <row r="6821" spans="1:3" x14ac:dyDescent="0.15">
      <c r="A6821" s="48">
        <v>41923</v>
      </c>
      <c r="B6821" s="57" t="s">
        <v>248</v>
      </c>
      <c r="C6821" s="58">
        <v>100</v>
      </c>
    </row>
    <row r="6822" spans="1:3" x14ac:dyDescent="0.15">
      <c r="A6822" s="48">
        <v>41924</v>
      </c>
      <c r="B6822" s="57" t="s">
        <v>225</v>
      </c>
      <c r="C6822" s="58">
        <v>100</v>
      </c>
    </row>
    <row r="6823" spans="1:3" x14ac:dyDescent="0.15">
      <c r="A6823" s="48">
        <v>41924</v>
      </c>
      <c r="B6823" s="57" t="s">
        <v>226</v>
      </c>
      <c r="C6823" s="58">
        <v>100</v>
      </c>
    </row>
    <row r="6824" spans="1:3" x14ac:dyDescent="0.15">
      <c r="A6824" s="48">
        <v>41924</v>
      </c>
      <c r="B6824" s="57" t="s">
        <v>227</v>
      </c>
      <c r="C6824" s="58">
        <v>100</v>
      </c>
    </row>
    <row r="6825" spans="1:3" x14ac:dyDescent="0.15">
      <c r="A6825" s="48">
        <v>41924</v>
      </c>
      <c r="B6825" s="57" t="s">
        <v>228</v>
      </c>
      <c r="C6825" s="58">
        <v>100</v>
      </c>
    </row>
    <row r="6826" spans="1:3" x14ac:dyDescent="0.15">
      <c r="A6826" s="48">
        <v>41924</v>
      </c>
      <c r="B6826" s="57" t="s">
        <v>229</v>
      </c>
      <c r="C6826" s="58">
        <v>100</v>
      </c>
    </row>
    <row r="6827" spans="1:3" x14ac:dyDescent="0.15">
      <c r="A6827" s="48">
        <v>41924</v>
      </c>
      <c r="B6827" s="57" t="s">
        <v>230</v>
      </c>
      <c r="C6827" s="58">
        <v>100</v>
      </c>
    </row>
    <row r="6828" spans="1:3" x14ac:dyDescent="0.15">
      <c r="A6828" s="48">
        <v>41924</v>
      </c>
      <c r="B6828" s="57" t="s">
        <v>231</v>
      </c>
      <c r="C6828" s="58">
        <v>100</v>
      </c>
    </row>
    <row r="6829" spans="1:3" x14ac:dyDescent="0.15">
      <c r="A6829" s="48">
        <v>41924</v>
      </c>
      <c r="B6829" s="57" t="s">
        <v>232</v>
      </c>
      <c r="C6829" s="58">
        <v>100</v>
      </c>
    </row>
    <row r="6830" spans="1:3" x14ac:dyDescent="0.15">
      <c r="A6830" s="48">
        <v>41924</v>
      </c>
      <c r="B6830" s="57" t="s">
        <v>233</v>
      </c>
      <c r="C6830" s="58">
        <v>100</v>
      </c>
    </row>
    <row r="6831" spans="1:3" x14ac:dyDescent="0.15">
      <c r="A6831" s="48">
        <v>41924</v>
      </c>
      <c r="B6831" s="57" t="s">
        <v>234</v>
      </c>
      <c r="C6831" s="58">
        <v>100</v>
      </c>
    </row>
    <row r="6832" spans="1:3" x14ac:dyDescent="0.15">
      <c r="A6832" s="48">
        <v>41924</v>
      </c>
      <c r="B6832" s="57" t="s">
        <v>235</v>
      </c>
      <c r="C6832" s="58">
        <v>100</v>
      </c>
    </row>
    <row r="6833" spans="1:3" x14ac:dyDescent="0.15">
      <c r="A6833" s="48">
        <v>41924</v>
      </c>
      <c r="B6833" s="57" t="s">
        <v>236</v>
      </c>
      <c r="C6833" s="58">
        <v>100</v>
      </c>
    </row>
    <row r="6834" spans="1:3" x14ac:dyDescent="0.15">
      <c r="A6834" s="48">
        <v>41924</v>
      </c>
      <c r="B6834" s="57" t="s">
        <v>237</v>
      </c>
      <c r="C6834" s="58">
        <v>100</v>
      </c>
    </row>
    <row r="6835" spans="1:3" x14ac:dyDescent="0.15">
      <c r="A6835" s="48">
        <v>41924</v>
      </c>
      <c r="B6835" s="57" t="s">
        <v>238</v>
      </c>
      <c r="C6835" s="58">
        <v>100</v>
      </c>
    </row>
    <row r="6836" spans="1:3" x14ac:dyDescent="0.15">
      <c r="A6836" s="48">
        <v>41924</v>
      </c>
      <c r="B6836" s="57" t="s">
        <v>239</v>
      </c>
      <c r="C6836" s="58">
        <v>100</v>
      </c>
    </row>
    <row r="6837" spans="1:3" x14ac:dyDescent="0.15">
      <c r="A6837" s="48">
        <v>41924</v>
      </c>
      <c r="B6837" s="57" t="s">
        <v>240</v>
      </c>
      <c r="C6837" s="58">
        <v>100</v>
      </c>
    </row>
    <row r="6838" spans="1:3" x14ac:dyDescent="0.15">
      <c r="A6838" s="48">
        <v>41924</v>
      </c>
      <c r="B6838" s="57" t="s">
        <v>241</v>
      </c>
      <c r="C6838" s="58">
        <v>100</v>
      </c>
    </row>
    <row r="6839" spans="1:3" x14ac:dyDescent="0.15">
      <c r="A6839" s="48">
        <v>41924</v>
      </c>
      <c r="B6839" s="57" t="s">
        <v>242</v>
      </c>
      <c r="C6839" s="58">
        <v>100</v>
      </c>
    </row>
    <row r="6840" spans="1:3" x14ac:dyDescent="0.15">
      <c r="A6840" s="48">
        <v>41924</v>
      </c>
      <c r="B6840" s="57" t="s">
        <v>243</v>
      </c>
      <c r="C6840" s="58">
        <v>100</v>
      </c>
    </row>
    <row r="6841" spans="1:3" x14ac:dyDescent="0.15">
      <c r="A6841" s="48">
        <v>41924</v>
      </c>
      <c r="B6841" s="57" t="s">
        <v>244</v>
      </c>
      <c r="C6841" s="58">
        <v>100</v>
      </c>
    </row>
    <row r="6842" spans="1:3" x14ac:dyDescent="0.15">
      <c r="A6842" s="48">
        <v>41924</v>
      </c>
      <c r="B6842" s="57" t="s">
        <v>245</v>
      </c>
      <c r="C6842" s="58">
        <v>100</v>
      </c>
    </row>
    <row r="6843" spans="1:3" x14ac:dyDescent="0.15">
      <c r="A6843" s="48">
        <v>41924</v>
      </c>
      <c r="B6843" s="57" t="s">
        <v>246</v>
      </c>
      <c r="C6843" s="58">
        <v>100</v>
      </c>
    </row>
    <row r="6844" spans="1:3" x14ac:dyDescent="0.15">
      <c r="A6844" s="48">
        <v>41924</v>
      </c>
      <c r="B6844" s="57" t="s">
        <v>247</v>
      </c>
      <c r="C6844" s="58">
        <v>100</v>
      </c>
    </row>
    <row r="6845" spans="1:3" x14ac:dyDescent="0.15">
      <c r="A6845" s="48">
        <v>41924</v>
      </c>
      <c r="B6845" s="57" t="s">
        <v>248</v>
      </c>
      <c r="C6845" s="58">
        <v>100</v>
      </c>
    </row>
    <row r="6846" spans="1:3" x14ac:dyDescent="0.15">
      <c r="A6846" s="48">
        <v>41925</v>
      </c>
      <c r="B6846" s="57" t="s">
        <v>225</v>
      </c>
      <c r="C6846" s="58">
        <v>100</v>
      </c>
    </row>
    <row r="6847" spans="1:3" x14ac:dyDescent="0.15">
      <c r="A6847" s="48">
        <v>41925</v>
      </c>
      <c r="B6847" s="57" t="s">
        <v>226</v>
      </c>
      <c r="C6847" s="58">
        <v>100</v>
      </c>
    </row>
    <row r="6848" spans="1:3" x14ac:dyDescent="0.15">
      <c r="A6848" s="48">
        <v>41925</v>
      </c>
      <c r="B6848" s="57" t="s">
        <v>227</v>
      </c>
      <c r="C6848" s="58">
        <v>100</v>
      </c>
    </row>
    <row r="6849" spans="1:3" x14ac:dyDescent="0.15">
      <c r="A6849" s="48">
        <v>41925</v>
      </c>
      <c r="B6849" s="57" t="s">
        <v>228</v>
      </c>
      <c r="C6849" s="58">
        <v>100</v>
      </c>
    </row>
    <row r="6850" spans="1:3" x14ac:dyDescent="0.15">
      <c r="A6850" s="48">
        <v>41925</v>
      </c>
      <c r="B6850" s="57" t="s">
        <v>229</v>
      </c>
      <c r="C6850" s="58">
        <v>100</v>
      </c>
    </row>
    <row r="6851" spans="1:3" x14ac:dyDescent="0.15">
      <c r="A6851" s="48">
        <v>41925</v>
      </c>
      <c r="B6851" s="57" t="s">
        <v>230</v>
      </c>
      <c r="C6851" s="58">
        <v>100</v>
      </c>
    </row>
    <row r="6852" spans="1:3" x14ac:dyDescent="0.15">
      <c r="A6852" s="48">
        <v>41925</v>
      </c>
      <c r="B6852" s="57" t="s">
        <v>231</v>
      </c>
      <c r="C6852" s="58">
        <v>100</v>
      </c>
    </row>
    <row r="6853" spans="1:3" x14ac:dyDescent="0.15">
      <c r="A6853" s="48">
        <v>41925</v>
      </c>
      <c r="B6853" s="57" t="s">
        <v>232</v>
      </c>
      <c r="C6853" s="58">
        <v>100</v>
      </c>
    </row>
    <row r="6854" spans="1:3" x14ac:dyDescent="0.15">
      <c r="A6854" s="48">
        <v>41925</v>
      </c>
      <c r="B6854" s="57" t="s">
        <v>233</v>
      </c>
      <c r="C6854" s="58">
        <v>100</v>
      </c>
    </row>
    <row r="6855" spans="1:3" x14ac:dyDescent="0.15">
      <c r="A6855" s="48">
        <v>41925</v>
      </c>
      <c r="B6855" s="57" t="s">
        <v>234</v>
      </c>
      <c r="C6855" s="58">
        <v>100</v>
      </c>
    </row>
    <row r="6856" spans="1:3" x14ac:dyDescent="0.15">
      <c r="A6856" s="48">
        <v>41925</v>
      </c>
      <c r="B6856" s="57" t="s">
        <v>235</v>
      </c>
      <c r="C6856" s="58">
        <v>100</v>
      </c>
    </row>
    <row r="6857" spans="1:3" x14ac:dyDescent="0.15">
      <c r="A6857" s="48">
        <v>41925</v>
      </c>
      <c r="B6857" s="57" t="s">
        <v>236</v>
      </c>
      <c r="C6857" s="58">
        <v>100</v>
      </c>
    </row>
    <row r="6858" spans="1:3" x14ac:dyDescent="0.15">
      <c r="A6858" s="48">
        <v>41925</v>
      </c>
      <c r="B6858" s="57" t="s">
        <v>237</v>
      </c>
      <c r="C6858" s="58">
        <v>100</v>
      </c>
    </row>
    <row r="6859" spans="1:3" x14ac:dyDescent="0.15">
      <c r="A6859" s="48">
        <v>41925</v>
      </c>
      <c r="B6859" s="57" t="s">
        <v>238</v>
      </c>
      <c r="C6859" s="58">
        <v>100</v>
      </c>
    </row>
    <row r="6860" spans="1:3" x14ac:dyDescent="0.15">
      <c r="A6860" s="48">
        <v>41925</v>
      </c>
      <c r="B6860" s="57" t="s">
        <v>239</v>
      </c>
      <c r="C6860" s="58">
        <v>100</v>
      </c>
    </row>
    <row r="6861" spans="1:3" x14ac:dyDescent="0.15">
      <c r="A6861" s="48">
        <v>41925</v>
      </c>
      <c r="B6861" s="57" t="s">
        <v>240</v>
      </c>
      <c r="C6861" s="58">
        <v>100</v>
      </c>
    </row>
    <row r="6862" spans="1:3" x14ac:dyDescent="0.15">
      <c r="A6862" s="48">
        <v>41925</v>
      </c>
      <c r="B6862" s="57" t="s">
        <v>241</v>
      </c>
      <c r="C6862" s="58">
        <v>100</v>
      </c>
    </row>
    <row r="6863" spans="1:3" x14ac:dyDescent="0.15">
      <c r="A6863" s="48">
        <v>41925</v>
      </c>
      <c r="B6863" s="57" t="s">
        <v>242</v>
      </c>
      <c r="C6863" s="58">
        <v>100</v>
      </c>
    </row>
    <row r="6864" spans="1:3" x14ac:dyDescent="0.15">
      <c r="A6864" s="48">
        <v>41925</v>
      </c>
      <c r="B6864" s="57" t="s">
        <v>243</v>
      </c>
      <c r="C6864" s="58">
        <v>100</v>
      </c>
    </row>
    <row r="6865" spans="1:3" x14ac:dyDescent="0.15">
      <c r="A6865" s="48">
        <v>41925</v>
      </c>
      <c r="B6865" s="57" t="s">
        <v>244</v>
      </c>
      <c r="C6865" s="58">
        <v>100</v>
      </c>
    </row>
    <row r="6866" spans="1:3" x14ac:dyDescent="0.15">
      <c r="A6866" s="48">
        <v>41925</v>
      </c>
      <c r="B6866" s="57" t="s">
        <v>245</v>
      </c>
      <c r="C6866" s="58">
        <v>100</v>
      </c>
    </row>
    <row r="6867" spans="1:3" x14ac:dyDescent="0.15">
      <c r="A6867" s="48">
        <v>41925</v>
      </c>
      <c r="B6867" s="57" t="s">
        <v>246</v>
      </c>
      <c r="C6867" s="58">
        <v>100</v>
      </c>
    </row>
    <row r="6868" spans="1:3" x14ac:dyDescent="0.15">
      <c r="A6868" s="48">
        <v>41925</v>
      </c>
      <c r="B6868" s="57" t="s">
        <v>247</v>
      </c>
      <c r="C6868" s="58">
        <v>100</v>
      </c>
    </row>
    <row r="6869" spans="1:3" x14ac:dyDescent="0.15">
      <c r="A6869" s="48">
        <v>41925</v>
      </c>
      <c r="B6869" s="57" t="s">
        <v>248</v>
      </c>
      <c r="C6869" s="58">
        <v>100</v>
      </c>
    </row>
    <row r="6870" spans="1:3" x14ac:dyDescent="0.15">
      <c r="A6870" s="48">
        <v>41926</v>
      </c>
      <c r="B6870" s="57" t="s">
        <v>225</v>
      </c>
      <c r="C6870" s="58">
        <v>100</v>
      </c>
    </row>
    <row r="6871" spans="1:3" x14ac:dyDescent="0.15">
      <c r="A6871" s="48">
        <v>41926</v>
      </c>
      <c r="B6871" s="57" t="s">
        <v>226</v>
      </c>
      <c r="C6871" s="58">
        <v>100</v>
      </c>
    </row>
    <row r="6872" spans="1:3" x14ac:dyDescent="0.15">
      <c r="A6872" s="48">
        <v>41926</v>
      </c>
      <c r="B6872" s="57" t="s">
        <v>227</v>
      </c>
      <c r="C6872" s="58">
        <v>100</v>
      </c>
    </row>
    <row r="6873" spans="1:3" x14ac:dyDescent="0.15">
      <c r="A6873" s="48">
        <v>41926</v>
      </c>
      <c r="B6873" s="57" t="s">
        <v>228</v>
      </c>
      <c r="C6873" s="58">
        <v>100</v>
      </c>
    </row>
    <row r="6874" spans="1:3" x14ac:dyDescent="0.15">
      <c r="A6874" s="48">
        <v>41926</v>
      </c>
      <c r="B6874" s="57" t="s">
        <v>229</v>
      </c>
      <c r="C6874" s="58">
        <v>100</v>
      </c>
    </row>
    <row r="6875" spans="1:3" x14ac:dyDescent="0.15">
      <c r="A6875" s="48">
        <v>41926</v>
      </c>
      <c r="B6875" s="57" t="s">
        <v>230</v>
      </c>
      <c r="C6875" s="58">
        <v>100</v>
      </c>
    </row>
    <row r="6876" spans="1:3" x14ac:dyDescent="0.15">
      <c r="A6876" s="48">
        <v>41926</v>
      </c>
      <c r="B6876" s="57" t="s">
        <v>231</v>
      </c>
      <c r="C6876" s="58">
        <v>100</v>
      </c>
    </row>
    <row r="6877" spans="1:3" x14ac:dyDescent="0.15">
      <c r="A6877" s="48">
        <v>41926</v>
      </c>
      <c r="B6877" s="57" t="s">
        <v>232</v>
      </c>
      <c r="C6877" s="58">
        <v>100</v>
      </c>
    </row>
    <row r="6878" spans="1:3" x14ac:dyDescent="0.15">
      <c r="A6878" s="48">
        <v>41926</v>
      </c>
      <c r="B6878" s="57" t="s">
        <v>233</v>
      </c>
      <c r="C6878" s="58">
        <v>100</v>
      </c>
    </row>
    <row r="6879" spans="1:3" x14ac:dyDescent="0.15">
      <c r="A6879" s="48">
        <v>41926</v>
      </c>
      <c r="B6879" s="57" t="s">
        <v>234</v>
      </c>
      <c r="C6879" s="58">
        <v>100</v>
      </c>
    </row>
    <row r="6880" spans="1:3" x14ac:dyDescent="0.15">
      <c r="A6880" s="48">
        <v>41926</v>
      </c>
      <c r="B6880" s="57" t="s">
        <v>235</v>
      </c>
      <c r="C6880" s="58">
        <v>100</v>
      </c>
    </row>
    <row r="6881" spans="1:3" x14ac:dyDescent="0.15">
      <c r="A6881" s="48">
        <v>41926</v>
      </c>
      <c r="B6881" s="57" t="s">
        <v>236</v>
      </c>
      <c r="C6881" s="58">
        <v>100</v>
      </c>
    </row>
    <row r="6882" spans="1:3" x14ac:dyDescent="0.15">
      <c r="A6882" s="48">
        <v>41926</v>
      </c>
      <c r="B6882" s="57" t="s">
        <v>237</v>
      </c>
      <c r="C6882" s="58">
        <v>100</v>
      </c>
    </row>
    <row r="6883" spans="1:3" x14ac:dyDescent="0.15">
      <c r="A6883" s="48">
        <v>41926</v>
      </c>
      <c r="B6883" s="57" t="s">
        <v>238</v>
      </c>
      <c r="C6883" s="58">
        <v>100</v>
      </c>
    </row>
    <row r="6884" spans="1:3" x14ac:dyDescent="0.15">
      <c r="A6884" s="48">
        <v>41926</v>
      </c>
      <c r="B6884" s="57" t="s">
        <v>239</v>
      </c>
      <c r="C6884" s="58">
        <v>100</v>
      </c>
    </row>
    <row r="6885" spans="1:3" x14ac:dyDescent="0.15">
      <c r="A6885" s="48">
        <v>41926</v>
      </c>
      <c r="B6885" s="57" t="s">
        <v>240</v>
      </c>
      <c r="C6885" s="58">
        <v>100</v>
      </c>
    </row>
    <row r="6886" spans="1:3" x14ac:dyDescent="0.15">
      <c r="A6886" s="48">
        <v>41926</v>
      </c>
      <c r="B6886" s="57" t="s">
        <v>241</v>
      </c>
      <c r="C6886" s="58">
        <v>100</v>
      </c>
    </row>
    <row r="6887" spans="1:3" x14ac:dyDescent="0.15">
      <c r="A6887" s="48">
        <v>41926</v>
      </c>
      <c r="B6887" s="57" t="s">
        <v>242</v>
      </c>
      <c r="C6887" s="58">
        <v>100</v>
      </c>
    </row>
    <row r="6888" spans="1:3" x14ac:dyDescent="0.15">
      <c r="A6888" s="48">
        <v>41926</v>
      </c>
      <c r="B6888" s="57" t="s">
        <v>243</v>
      </c>
      <c r="C6888" s="58">
        <v>100</v>
      </c>
    </row>
    <row r="6889" spans="1:3" x14ac:dyDescent="0.15">
      <c r="A6889" s="48">
        <v>41926</v>
      </c>
      <c r="B6889" s="57" t="s">
        <v>244</v>
      </c>
      <c r="C6889" s="58">
        <v>100</v>
      </c>
    </row>
    <row r="6890" spans="1:3" x14ac:dyDescent="0.15">
      <c r="A6890" s="48">
        <v>41926</v>
      </c>
      <c r="B6890" s="57" t="s">
        <v>245</v>
      </c>
      <c r="C6890" s="58">
        <v>100</v>
      </c>
    </row>
    <row r="6891" spans="1:3" x14ac:dyDescent="0.15">
      <c r="A6891" s="48">
        <v>41926</v>
      </c>
      <c r="B6891" s="57" t="s">
        <v>246</v>
      </c>
      <c r="C6891" s="58">
        <v>100</v>
      </c>
    </row>
    <row r="6892" spans="1:3" x14ac:dyDescent="0.15">
      <c r="A6892" s="48">
        <v>41926</v>
      </c>
      <c r="B6892" s="57" t="s">
        <v>247</v>
      </c>
      <c r="C6892" s="58">
        <v>100</v>
      </c>
    </row>
    <row r="6893" spans="1:3" x14ac:dyDescent="0.15">
      <c r="A6893" s="48">
        <v>41926</v>
      </c>
      <c r="B6893" s="57" t="s">
        <v>248</v>
      </c>
      <c r="C6893" s="58">
        <v>100</v>
      </c>
    </row>
    <row r="6894" spans="1:3" x14ac:dyDescent="0.15">
      <c r="A6894" s="48">
        <v>41927</v>
      </c>
      <c r="B6894" s="57" t="s">
        <v>225</v>
      </c>
      <c r="C6894" s="58">
        <v>100</v>
      </c>
    </row>
    <row r="6895" spans="1:3" x14ac:dyDescent="0.15">
      <c r="A6895" s="48">
        <v>41927</v>
      </c>
      <c r="B6895" s="57" t="s">
        <v>226</v>
      </c>
      <c r="C6895" s="58">
        <v>100</v>
      </c>
    </row>
    <row r="6896" spans="1:3" x14ac:dyDescent="0.15">
      <c r="A6896" s="48">
        <v>41927</v>
      </c>
      <c r="B6896" s="57" t="s">
        <v>227</v>
      </c>
      <c r="C6896" s="58">
        <v>100</v>
      </c>
    </row>
    <row r="6897" spans="1:3" x14ac:dyDescent="0.15">
      <c r="A6897" s="48">
        <v>41927</v>
      </c>
      <c r="B6897" s="57" t="s">
        <v>228</v>
      </c>
      <c r="C6897" s="58">
        <v>100</v>
      </c>
    </row>
    <row r="6898" spans="1:3" x14ac:dyDescent="0.15">
      <c r="A6898" s="48">
        <v>41927</v>
      </c>
      <c r="B6898" s="57" t="s">
        <v>229</v>
      </c>
      <c r="C6898" s="58">
        <v>100</v>
      </c>
    </row>
    <row r="6899" spans="1:3" x14ac:dyDescent="0.15">
      <c r="A6899" s="48">
        <v>41927</v>
      </c>
      <c r="B6899" s="57" t="s">
        <v>230</v>
      </c>
      <c r="C6899" s="58">
        <v>100</v>
      </c>
    </row>
    <row r="6900" spans="1:3" x14ac:dyDescent="0.15">
      <c r="A6900" s="48">
        <v>41927</v>
      </c>
      <c r="B6900" s="57" t="s">
        <v>231</v>
      </c>
      <c r="C6900" s="58">
        <v>100</v>
      </c>
    </row>
    <row r="6901" spans="1:3" x14ac:dyDescent="0.15">
      <c r="A6901" s="48">
        <v>41927</v>
      </c>
      <c r="B6901" s="57" t="s">
        <v>232</v>
      </c>
      <c r="C6901" s="58">
        <v>100</v>
      </c>
    </row>
    <row r="6902" spans="1:3" x14ac:dyDescent="0.15">
      <c r="A6902" s="48">
        <v>41927</v>
      </c>
      <c r="B6902" s="57" t="s">
        <v>233</v>
      </c>
      <c r="C6902" s="58">
        <v>100</v>
      </c>
    </row>
    <row r="6903" spans="1:3" x14ac:dyDescent="0.15">
      <c r="A6903" s="48">
        <v>41927</v>
      </c>
      <c r="B6903" s="57" t="s">
        <v>234</v>
      </c>
      <c r="C6903" s="58">
        <v>100</v>
      </c>
    </row>
    <row r="6904" spans="1:3" x14ac:dyDescent="0.15">
      <c r="A6904" s="48">
        <v>41927</v>
      </c>
      <c r="B6904" s="57" t="s">
        <v>235</v>
      </c>
      <c r="C6904" s="58">
        <v>100</v>
      </c>
    </row>
    <row r="6905" spans="1:3" x14ac:dyDescent="0.15">
      <c r="A6905" s="48">
        <v>41927</v>
      </c>
      <c r="B6905" s="57" t="s">
        <v>236</v>
      </c>
      <c r="C6905" s="58">
        <v>100</v>
      </c>
    </row>
    <row r="6906" spans="1:3" x14ac:dyDescent="0.15">
      <c r="A6906" s="48">
        <v>41927</v>
      </c>
      <c r="B6906" s="57" t="s">
        <v>237</v>
      </c>
      <c r="C6906" s="58">
        <v>100</v>
      </c>
    </row>
    <row r="6907" spans="1:3" x14ac:dyDescent="0.15">
      <c r="A6907" s="48">
        <v>41927</v>
      </c>
      <c r="B6907" s="57" t="s">
        <v>238</v>
      </c>
      <c r="C6907" s="58">
        <v>100</v>
      </c>
    </row>
    <row r="6908" spans="1:3" x14ac:dyDescent="0.15">
      <c r="A6908" s="48">
        <v>41927</v>
      </c>
      <c r="B6908" s="57" t="s">
        <v>239</v>
      </c>
      <c r="C6908" s="58">
        <v>100</v>
      </c>
    </row>
    <row r="6909" spans="1:3" x14ac:dyDescent="0.15">
      <c r="A6909" s="48">
        <v>41927</v>
      </c>
      <c r="B6909" s="57" t="s">
        <v>240</v>
      </c>
      <c r="C6909" s="58">
        <v>100</v>
      </c>
    </row>
    <row r="6910" spans="1:3" x14ac:dyDescent="0.15">
      <c r="A6910" s="48">
        <v>41927</v>
      </c>
      <c r="B6910" s="57" t="s">
        <v>241</v>
      </c>
      <c r="C6910" s="58">
        <v>100</v>
      </c>
    </row>
    <row r="6911" spans="1:3" x14ac:dyDescent="0.15">
      <c r="A6911" s="48">
        <v>41927</v>
      </c>
      <c r="B6911" s="57" t="s">
        <v>242</v>
      </c>
      <c r="C6911" s="58">
        <v>100</v>
      </c>
    </row>
    <row r="6912" spans="1:3" x14ac:dyDescent="0.15">
      <c r="A6912" s="48">
        <v>41927</v>
      </c>
      <c r="B6912" s="57" t="s">
        <v>243</v>
      </c>
      <c r="C6912" s="58">
        <v>100</v>
      </c>
    </row>
    <row r="6913" spans="1:3" x14ac:dyDescent="0.15">
      <c r="A6913" s="48">
        <v>41927</v>
      </c>
      <c r="B6913" s="57" t="s">
        <v>244</v>
      </c>
      <c r="C6913" s="58">
        <v>100</v>
      </c>
    </row>
    <row r="6914" spans="1:3" x14ac:dyDescent="0.15">
      <c r="A6914" s="48">
        <v>41927</v>
      </c>
      <c r="B6914" s="57" t="s">
        <v>245</v>
      </c>
      <c r="C6914" s="58">
        <v>100</v>
      </c>
    </row>
    <row r="6915" spans="1:3" x14ac:dyDescent="0.15">
      <c r="A6915" s="48">
        <v>41927</v>
      </c>
      <c r="B6915" s="57" t="s">
        <v>246</v>
      </c>
      <c r="C6915" s="58">
        <v>100</v>
      </c>
    </row>
    <row r="6916" spans="1:3" x14ac:dyDescent="0.15">
      <c r="A6916" s="48">
        <v>41927</v>
      </c>
      <c r="B6916" s="57" t="s">
        <v>247</v>
      </c>
      <c r="C6916" s="58">
        <v>100</v>
      </c>
    </row>
    <row r="6917" spans="1:3" x14ac:dyDescent="0.15">
      <c r="A6917" s="48">
        <v>41927</v>
      </c>
      <c r="B6917" s="57" t="s">
        <v>248</v>
      </c>
      <c r="C6917" s="58">
        <v>100</v>
      </c>
    </row>
    <row r="6918" spans="1:3" x14ac:dyDescent="0.15">
      <c r="A6918" s="48">
        <v>41928</v>
      </c>
      <c r="B6918" s="57" t="s">
        <v>225</v>
      </c>
      <c r="C6918" s="58">
        <v>100</v>
      </c>
    </row>
    <row r="6919" spans="1:3" x14ac:dyDescent="0.15">
      <c r="A6919" s="48">
        <v>41928</v>
      </c>
      <c r="B6919" s="57" t="s">
        <v>226</v>
      </c>
      <c r="C6919" s="58">
        <v>100</v>
      </c>
    </row>
    <row r="6920" spans="1:3" x14ac:dyDescent="0.15">
      <c r="A6920" s="48">
        <v>41928</v>
      </c>
      <c r="B6920" s="57" t="s">
        <v>227</v>
      </c>
      <c r="C6920" s="58">
        <v>100</v>
      </c>
    </row>
    <row r="6921" spans="1:3" x14ac:dyDescent="0.15">
      <c r="A6921" s="48">
        <v>41928</v>
      </c>
      <c r="B6921" s="57" t="s">
        <v>228</v>
      </c>
      <c r="C6921" s="58">
        <v>100</v>
      </c>
    </row>
    <row r="6922" spans="1:3" x14ac:dyDescent="0.15">
      <c r="A6922" s="48">
        <v>41928</v>
      </c>
      <c r="B6922" s="57" t="s">
        <v>229</v>
      </c>
      <c r="C6922" s="58">
        <v>100</v>
      </c>
    </row>
    <row r="6923" spans="1:3" x14ac:dyDescent="0.15">
      <c r="A6923" s="48">
        <v>41928</v>
      </c>
      <c r="B6923" s="57" t="s">
        <v>230</v>
      </c>
      <c r="C6923" s="58">
        <v>100</v>
      </c>
    </row>
    <row r="6924" spans="1:3" x14ac:dyDescent="0.15">
      <c r="A6924" s="48">
        <v>41928</v>
      </c>
      <c r="B6924" s="57" t="s">
        <v>231</v>
      </c>
      <c r="C6924" s="58">
        <v>100</v>
      </c>
    </row>
    <row r="6925" spans="1:3" x14ac:dyDescent="0.15">
      <c r="A6925" s="48">
        <v>41928</v>
      </c>
      <c r="B6925" s="57" t="s">
        <v>232</v>
      </c>
      <c r="C6925" s="58">
        <v>100</v>
      </c>
    </row>
    <row r="6926" spans="1:3" x14ac:dyDescent="0.15">
      <c r="A6926" s="48">
        <v>41928</v>
      </c>
      <c r="B6926" s="57" t="s">
        <v>233</v>
      </c>
      <c r="C6926" s="58">
        <v>100</v>
      </c>
    </row>
    <row r="6927" spans="1:3" x14ac:dyDescent="0.15">
      <c r="A6927" s="48">
        <v>41928</v>
      </c>
      <c r="B6927" s="57" t="s">
        <v>234</v>
      </c>
      <c r="C6927" s="58">
        <v>100</v>
      </c>
    </row>
    <row r="6928" spans="1:3" x14ac:dyDescent="0.15">
      <c r="A6928" s="48">
        <v>41928</v>
      </c>
      <c r="B6928" s="57" t="s">
        <v>235</v>
      </c>
      <c r="C6928" s="58">
        <v>100</v>
      </c>
    </row>
    <row r="6929" spans="1:3" x14ac:dyDescent="0.15">
      <c r="A6929" s="48">
        <v>41928</v>
      </c>
      <c r="B6929" s="57" t="s">
        <v>236</v>
      </c>
      <c r="C6929" s="58">
        <v>100</v>
      </c>
    </row>
    <row r="6930" spans="1:3" x14ac:dyDescent="0.15">
      <c r="A6930" s="48">
        <v>41928</v>
      </c>
      <c r="B6930" s="57" t="s">
        <v>237</v>
      </c>
      <c r="C6930" s="58">
        <v>100</v>
      </c>
    </row>
    <row r="6931" spans="1:3" x14ac:dyDescent="0.15">
      <c r="A6931" s="48">
        <v>41928</v>
      </c>
      <c r="B6931" s="57" t="s">
        <v>238</v>
      </c>
      <c r="C6931" s="58">
        <v>100</v>
      </c>
    </row>
    <row r="6932" spans="1:3" x14ac:dyDescent="0.15">
      <c r="A6932" s="48">
        <v>41928</v>
      </c>
      <c r="B6932" s="57" t="s">
        <v>239</v>
      </c>
      <c r="C6932" s="58">
        <v>100</v>
      </c>
    </row>
    <row r="6933" spans="1:3" x14ac:dyDescent="0.15">
      <c r="A6933" s="48">
        <v>41928</v>
      </c>
      <c r="B6933" s="57" t="s">
        <v>240</v>
      </c>
      <c r="C6933" s="58">
        <v>100</v>
      </c>
    </row>
    <row r="6934" spans="1:3" x14ac:dyDescent="0.15">
      <c r="A6934" s="48">
        <v>41928</v>
      </c>
      <c r="B6934" s="57" t="s">
        <v>241</v>
      </c>
      <c r="C6934" s="58">
        <v>100</v>
      </c>
    </row>
    <row r="6935" spans="1:3" x14ac:dyDescent="0.15">
      <c r="A6935" s="48">
        <v>41928</v>
      </c>
      <c r="B6935" s="57" t="s">
        <v>242</v>
      </c>
      <c r="C6935" s="58">
        <v>100</v>
      </c>
    </row>
    <row r="6936" spans="1:3" x14ac:dyDescent="0.15">
      <c r="A6936" s="48">
        <v>41928</v>
      </c>
      <c r="B6936" s="57" t="s">
        <v>243</v>
      </c>
      <c r="C6936" s="58">
        <v>100</v>
      </c>
    </row>
    <row r="6937" spans="1:3" x14ac:dyDescent="0.15">
      <c r="A6937" s="48">
        <v>41928</v>
      </c>
      <c r="B6937" s="57" t="s">
        <v>244</v>
      </c>
      <c r="C6937" s="58">
        <v>100</v>
      </c>
    </row>
    <row r="6938" spans="1:3" x14ac:dyDescent="0.15">
      <c r="A6938" s="48">
        <v>41928</v>
      </c>
      <c r="B6938" s="57" t="s">
        <v>245</v>
      </c>
      <c r="C6938" s="58">
        <v>100</v>
      </c>
    </row>
    <row r="6939" spans="1:3" x14ac:dyDescent="0.15">
      <c r="A6939" s="48">
        <v>41928</v>
      </c>
      <c r="B6939" s="57" t="s">
        <v>246</v>
      </c>
      <c r="C6939" s="58">
        <v>100</v>
      </c>
    </row>
    <row r="6940" spans="1:3" x14ac:dyDescent="0.15">
      <c r="A6940" s="48">
        <v>41928</v>
      </c>
      <c r="B6940" s="57" t="s">
        <v>247</v>
      </c>
      <c r="C6940" s="58">
        <v>100</v>
      </c>
    </row>
    <row r="6941" spans="1:3" x14ac:dyDescent="0.15">
      <c r="A6941" s="48">
        <v>41928</v>
      </c>
      <c r="B6941" s="57" t="s">
        <v>248</v>
      </c>
      <c r="C6941" s="58">
        <v>100</v>
      </c>
    </row>
    <row r="6942" spans="1:3" x14ac:dyDescent="0.15">
      <c r="A6942" s="48">
        <v>41929</v>
      </c>
      <c r="B6942" s="57" t="s">
        <v>225</v>
      </c>
      <c r="C6942" s="58">
        <v>100</v>
      </c>
    </row>
    <row r="6943" spans="1:3" x14ac:dyDescent="0.15">
      <c r="A6943" s="48">
        <v>41929</v>
      </c>
      <c r="B6943" s="57" t="s">
        <v>226</v>
      </c>
      <c r="C6943" s="58">
        <v>100</v>
      </c>
    </row>
    <row r="6944" spans="1:3" x14ac:dyDescent="0.15">
      <c r="A6944" s="48">
        <v>41929</v>
      </c>
      <c r="B6944" s="57" t="s">
        <v>227</v>
      </c>
      <c r="C6944" s="58">
        <v>100</v>
      </c>
    </row>
    <row r="6945" spans="1:3" x14ac:dyDescent="0.15">
      <c r="A6945" s="48">
        <v>41929</v>
      </c>
      <c r="B6945" s="57" t="s">
        <v>228</v>
      </c>
      <c r="C6945" s="58">
        <v>100</v>
      </c>
    </row>
    <row r="6946" spans="1:3" x14ac:dyDescent="0.15">
      <c r="A6946" s="48">
        <v>41929</v>
      </c>
      <c r="B6946" s="57" t="s">
        <v>229</v>
      </c>
      <c r="C6946" s="58">
        <v>100</v>
      </c>
    </row>
    <row r="6947" spans="1:3" x14ac:dyDescent="0.15">
      <c r="A6947" s="48">
        <v>41929</v>
      </c>
      <c r="B6947" s="57" t="s">
        <v>230</v>
      </c>
      <c r="C6947" s="58">
        <v>100</v>
      </c>
    </row>
    <row r="6948" spans="1:3" x14ac:dyDescent="0.15">
      <c r="A6948" s="48">
        <v>41929</v>
      </c>
      <c r="B6948" s="57" t="s">
        <v>231</v>
      </c>
      <c r="C6948" s="58">
        <v>100</v>
      </c>
    </row>
    <row r="6949" spans="1:3" x14ac:dyDescent="0.15">
      <c r="A6949" s="48">
        <v>41929</v>
      </c>
      <c r="B6949" s="57" t="s">
        <v>232</v>
      </c>
      <c r="C6949" s="58">
        <v>100</v>
      </c>
    </row>
    <row r="6950" spans="1:3" x14ac:dyDescent="0.15">
      <c r="A6950" s="48">
        <v>41929</v>
      </c>
      <c r="B6950" s="57" t="s">
        <v>233</v>
      </c>
      <c r="C6950" s="58">
        <v>100</v>
      </c>
    </row>
    <row r="6951" spans="1:3" x14ac:dyDescent="0.15">
      <c r="A6951" s="48">
        <v>41929</v>
      </c>
      <c r="B6951" s="57" t="s">
        <v>234</v>
      </c>
      <c r="C6951" s="58">
        <v>100</v>
      </c>
    </row>
    <row r="6952" spans="1:3" x14ac:dyDescent="0.15">
      <c r="A6952" s="48">
        <v>41929</v>
      </c>
      <c r="B6952" s="57" t="s">
        <v>235</v>
      </c>
      <c r="C6952" s="58">
        <v>100</v>
      </c>
    </row>
    <row r="6953" spans="1:3" x14ac:dyDescent="0.15">
      <c r="A6953" s="48">
        <v>41929</v>
      </c>
      <c r="B6953" s="57" t="s">
        <v>236</v>
      </c>
      <c r="C6953" s="58">
        <v>100</v>
      </c>
    </row>
    <row r="6954" spans="1:3" x14ac:dyDescent="0.15">
      <c r="A6954" s="48">
        <v>41929</v>
      </c>
      <c r="B6954" s="57" t="s">
        <v>237</v>
      </c>
      <c r="C6954" s="58">
        <v>100</v>
      </c>
    </row>
    <row r="6955" spans="1:3" x14ac:dyDescent="0.15">
      <c r="A6955" s="48">
        <v>41929</v>
      </c>
      <c r="B6955" s="57" t="s">
        <v>238</v>
      </c>
      <c r="C6955" s="58">
        <v>100</v>
      </c>
    </row>
    <row r="6956" spans="1:3" x14ac:dyDescent="0.15">
      <c r="A6956" s="48">
        <v>41929</v>
      </c>
      <c r="B6956" s="57" t="s">
        <v>239</v>
      </c>
      <c r="C6956" s="58">
        <v>100</v>
      </c>
    </row>
    <row r="6957" spans="1:3" x14ac:dyDescent="0.15">
      <c r="A6957" s="48">
        <v>41929</v>
      </c>
      <c r="B6957" s="57" t="s">
        <v>240</v>
      </c>
      <c r="C6957" s="58">
        <v>100</v>
      </c>
    </row>
    <row r="6958" spans="1:3" x14ac:dyDescent="0.15">
      <c r="A6958" s="48">
        <v>41929</v>
      </c>
      <c r="B6958" s="57" t="s">
        <v>241</v>
      </c>
      <c r="C6958" s="58">
        <v>100</v>
      </c>
    </row>
    <row r="6959" spans="1:3" x14ac:dyDescent="0.15">
      <c r="A6959" s="48">
        <v>41929</v>
      </c>
      <c r="B6959" s="57" t="s">
        <v>242</v>
      </c>
      <c r="C6959" s="58">
        <v>100</v>
      </c>
    </row>
    <row r="6960" spans="1:3" x14ac:dyDescent="0.15">
      <c r="A6960" s="48">
        <v>41929</v>
      </c>
      <c r="B6960" s="57" t="s">
        <v>243</v>
      </c>
      <c r="C6960" s="58">
        <v>100</v>
      </c>
    </row>
    <row r="6961" spans="1:3" x14ac:dyDescent="0.15">
      <c r="A6961" s="48">
        <v>41929</v>
      </c>
      <c r="B6961" s="57" t="s">
        <v>244</v>
      </c>
      <c r="C6961" s="58">
        <v>100</v>
      </c>
    </row>
    <row r="6962" spans="1:3" x14ac:dyDescent="0.15">
      <c r="A6962" s="48">
        <v>41929</v>
      </c>
      <c r="B6962" s="57" t="s">
        <v>245</v>
      </c>
      <c r="C6962" s="58">
        <v>100</v>
      </c>
    </row>
    <row r="6963" spans="1:3" x14ac:dyDescent="0.15">
      <c r="A6963" s="48">
        <v>41929</v>
      </c>
      <c r="B6963" s="57" t="s">
        <v>246</v>
      </c>
      <c r="C6963" s="58">
        <v>100</v>
      </c>
    </row>
    <row r="6964" spans="1:3" x14ac:dyDescent="0.15">
      <c r="A6964" s="48">
        <v>41929</v>
      </c>
      <c r="B6964" s="57" t="s">
        <v>247</v>
      </c>
      <c r="C6964" s="58">
        <v>100</v>
      </c>
    </row>
    <row r="6965" spans="1:3" x14ac:dyDescent="0.15">
      <c r="A6965" s="48">
        <v>41929</v>
      </c>
      <c r="B6965" s="57" t="s">
        <v>248</v>
      </c>
      <c r="C6965" s="58">
        <v>100</v>
      </c>
    </row>
    <row r="6966" spans="1:3" x14ac:dyDescent="0.15">
      <c r="A6966" s="48">
        <v>41930</v>
      </c>
      <c r="B6966" s="57" t="s">
        <v>225</v>
      </c>
      <c r="C6966" s="58">
        <v>100</v>
      </c>
    </row>
    <row r="6967" spans="1:3" x14ac:dyDescent="0.15">
      <c r="A6967" s="48">
        <v>41930</v>
      </c>
      <c r="B6967" s="57" t="s">
        <v>226</v>
      </c>
      <c r="C6967" s="58">
        <v>100</v>
      </c>
    </row>
    <row r="6968" spans="1:3" x14ac:dyDescent="0.15">
      <c r="A6968" s="48">
        <v>41930</v>
      </c>
      <c r="B6968" s="57" t="s">
        <v>227</v>
      </c>
      <c r="C6968" s="58">
        <v>100</v>
      </c>
    </row>
    <row r="6969" spans="1:3" x14ac:dyDescent="0.15">
      <c r="A6969" s="48">
        <v>41930</v>
      </c>
      <c r="B6969" s="57" t="s">
        <v>228</v>
      </c>
      <c r="C6969" s="58">
        <v>100</v>
      </c>
    </row>
    <row r="6970" spans="1:3" x14ac:dyDescent="0.15">
      <c r="A6970" s="48">
        <v>41930</v>
      </c>
      <c r="B6970" s="57" t="s">
        <v>229</v>
      </c>
      <c r="C6970" s="58">
        <v>100</v>
      </c>
    </row>
    <row r="6971" spans="1:3" x14ac:dyDescent="0.15">
      <c r="A6971" s="48">
        <v>41930</v>
      </c>
      <c r="B6971" s="57" t="s">
        <v>230</v>
      </c>
      <c r="C6971" s="58">
        <v>100</v>
      </c>
    </row>
    <row r="6972" spans="1:3" x14ac:dyDescent="0.15">
      <c r="A6972" s="48">
        <v>41930</v>
      </c>
      <c r="B6972" s="57" t="s">
        <v>231</v>
      </c>
      <c r="C6972" s="58">
        <v>100</v>
      </c>
    </row>
    <row r="6973" spans="1:3" x14ac:dyDescent="0.15">
      <c r="A6973" s="48">
        <v>41930</v>
      </c>
      <c r="B6973" s="57" t="s">
        <v>232</v>
      </c>
      <c r="C6973" s="58">
        <v>100</v>
      </c>
    </row>
    <row r="6974" spans="1:3" x14ac:dyDescent="0.15">
      <c r="A6974" s="48">
        <v>41930</v>
      </c>
      <c r="B6974" s="57" t="s">
        <v>233</v>
      </c>
      <c r="C6974" s="58">
        <v>100</v>
      </c>
    </row>
    <row r="6975" spans="1:3" x14ac:dyDescent="0.15">
      <c r="A6975" s="48">
        <v>41930</v>
      </c>
      <c r="B6975" s="57" t="s">
        <v>234</v>
      </c>
      <c r="C6975" s="58">
        <v>100</v>
      </c>
    </row>
    <row r="6976" spans="1:3" x14ac:dyDescent="0.15">
      <c r="A6976" s="48">
        <v>41930</v>
      </c>
      <c r="B6976" s="57" t="s">
        <v>235</v>
      </c>
      <c r="C6976" s="58">
        <v>100</v>
      </c>
    </row>
    <row r="6977" spans="1:3" x14ac:dyDescent="0.15">
      <c r="A6977" s="48">
        <v>41930</v>
      </c>
      <c r="B6977" s="57" t="s">
        <v>236</v>
      </c>
      <c r="C6977" s="58">
        <v>100</v>
      </c>
    </row>
    <row r="6978" spans="1:3" x14ac:dyDescent="0.15">
      <c r="A6978" s="48">
        <v>41930</v>
      </c>
      <c r="B6978" s="57" t="s">
        <v>237</v>
      </c>
      <c r="C6978" s="58">
        <v>100</v>
      </c>
    </row>
    <row r="6979" spans="1:3" x14ac:dyDescent="0.15">
      <c r="A6979" s="48">
        <v>41930</v>
      </c>
      <c r="B6979" s="57" t="s">
        <v>238</v>
      </c>
      <c r="C6979" s="58">
        <v>100</v>
      </c>
    </row>
    <row r="6980" spans="1:3" x14ac:dyDescent="0.15">
      <c r="A6980" s="48">
        <v>41930</v>
      </c>
      <c r="B6980" s="57" t="s">
        <v>239</v>
      </c>
      <c r="C6980" s="58">
        <v>100</v>
      </c>
    </row>
    <row r="6981" spans="1:3" x14ac:dyDescent="0.15">
      <c r="A6981" s="48">
        <v>41930</v>
      </c>
      <c r="B6981" s="57" t="s">
        <v>240</v>
      </c>
      <c r="C6981" s="58">
        <v>100</v>
      </c>
    </row>
    <row r="6982" spans="1:3" x14ac:dyDescent="0.15">
      <c r="A6982" s="48">
        <v>41930</v>
      </c>
      <c r="B6982" s="57" t="s">
        <v>241</v>
      </c>
      <c r="C6982" s="58">
        <v>100</v>
      </c>
    </row>
    <row r="6983" spans="1:3" x14ac:dyDescent="0.15">
      <c r="A6983" s="48">
        <v>41930</v>
      </c>
      <c r="B6983" s="57" t="s">
        <v>242</v>
      </c>
      <c r="C6983" s="58">
        <v>100</v>
      </c>
    </row>
    <row r="6984" spans="1:3" x14ac:dyDescent="0.15">
      <c r="A6984" s="48">
        <v>41930</v>
      </c>
      <c r="B6984" s="57" t="s">
        <v>243</v>
      </c>
      <c r="C6984" s="58">
        <v>100</v>
      </c>
    </row>
    <row r="6985" spans="1:3" x14ac:dyDescent="0.15">
      <c r="A6985" s="48">
        <v>41930</v>
      </c>
      <c r="B6985" s="57" t="s">
        <v>244</v>
      </c>
      <c r="C6985" s="58">
        <v>100</v>
      </c>
    </row>
    <row r="6986" spans="1:3" x14ac:dyDescent="0.15">
      <c r="A6986" s="48">
        <v>41930</v>
      </c>
      <c r="B6986" s="57" t="s">
        <v>245</v>
      </c>
      <c r="C6986" s="58">
        <v>100</v>
      </c>
    </row>
    <row r="6987" spans="1:3" x14ac:dyDescent="0.15">
      <c r="A6987" s="48">
        <v>41930</v>
      </c>
      <c r="B6987" s="57" t="s">
        <v>246</v>
      </c>
      <c r="C6987" s="58">
        <v>100</v>
      </c>
    </row>
    <row r="6988" spans="1:3" x14ac:dyDescent="0.15">
      <c r="A6988" s="48">
        <v>41930</v>
      </c>
      <c r="B6988" s="57" t="s">
        <v>247</v>
      </c>
      <c r="C6988" s="58">
        <v>100</v>
      </c>
    </row>
    <row r="6989" spans="1:3" x14ac:dyDescent="0.15">
      <c r="A6989" s="48">
        <v>41930</v>
      </c>
      <c r="B6989" s="57" t="s">
        <v>248</v>
      </c>
      <c r="C6989" s="58">
        <v>100</v>
      </c>
    </row>
    <row r="6990" spans="1:3" x14ac:dyDescent="0.15">
      <c r="A6990" s="48">
        <v>41931</v>
      </c>
      <c r="B6990" s="57" t="s">
        <v>225</v>
      </c>
      <c r="C6990" s="58">
        <v>100</v>
      </c>
    </row>
    <row r="6991" spans="1:3" x14ac:dyDescent="0.15">
      <c r="A6991" s="48">
        <v>41931</v>
      </c>
      <c r="B6991" s="57" t="s">
        <v>226</v>
      </c>
      <c r="C6991" s="58">
        <v>100</v>
      </c>
    </row>
    <row r="6992" spans="1:3" x14ac:dyDescent="0.15">
      <c r="A6992" s="48">
        <v>41931</v>
      </c>
      <c r="B6992" s="57" t="s">
        <v>227</v>
      </c>
      <c r="C6992" s="58">
        <v>100</v>
      </c>
    </row>
    <row r="6993" spans="1:3" x14ac:dyDescent="0.15">
      <c r="A6993" s="48">
        <v>41931</v>
      </c>
      <c r="B6993" s="57" t="s">
        <v>228</v>
      </c>
      <c r="C6993" s="58">
        <v>100</v>
      </c>
    </row>
    <row r="6994" spans="1:3" x14ac:dyDescent="0.15">
      <c r="A6994" s="48">
        <v>41931</v>
      </c>
      <c r="B6994" s="57" t="s">
        <v>229</v>
      </c>
      <c r="C6994" s="58">
        <v>100</v>
      </c>
    </row>
    <row r="6995" spans="1:3" x14ac:dyDescent="0.15">
      <c r="A6995" s="48">
        <v>41931</v>
      </c>
      <c r="B6995" s="57" t="s">
        <v>230</v>
      </c>
      <c r="C6995" s="58">
        <v>100</v>
      </c>
    </row>
    <row r="6996" spans="1:3" x14ac:dyDescent="0.15">
      <c r="A6996" s="48">
        <v>41931</v>
      </c>
      <c r="B6996" s="57" t="s">
        <v>231</v>
      </c>
      <c r="C6996" s="58">
        <v>100</v>
      </c>
    </row>
    <row r="6997" spans="1:3" x14ac:dyDescent="0.15">
      <c r="A6997" s="48">
        <v>41931</v>
      </c>
      <c r="B6997" s="57" t="s">
        <v>232</v>
      </c>
      <c r="C6997" s="58">
        <v>100</v>
      </c>
    </row>
    <row r="6998" spans="1:3" x14ac:dyDescent="0.15">
      <c r="A6998" s="48">
        <v>41931</v>
      </c>
      <c r="B6998" s="57" t="s">
        <v>233</v>
      </c>
      <c r="C6998" s="58">
        <v>100</v>
      </c>
    </row>
    <row r="6999" spans="1:3" x14ac:dyDescent="0.15">
      <c r="A6999" s="48">
        <v>41931</v>
      </c>
      <c r="B6999" s="57" t="s">
        <v>234</v>
      </c>
      <c r="C6999" s="58">
        <v>100</v>
      </c>
    </row>
    <row r="7000" spans="1:3" x14ac:dyDescent="0.15">
      <c r="A7000" s="48">
        <v>41931</v>
      </c>
      <c r="B7000" s="57" t="s">
        <v>235</v>
      </c>
      <c r="C7000" s="58">
        <v>100</v>
      </c>
    </row>
    <row r="7001" spans="1:3" x14ac:dyDescent="0.15">
      <c r="A7001" s="48">
        <v>41931</v>
      </c>
      <c r="B7001" s="57" t="s">
        <v>236</v>
      </c>
      <c r="C7001" s="58">
        <v>100</v>
      </c>
    </row>
    <row r="7002" spans="1:3" x14ac:dyDescent="0.15">
      <c r="A7002" s="48">
        <v>41931</v>
      </c>
      <c r="B7002" s="57" t="s">
        <v>237</v>
      </c>
      <c r="C7002" s="58">
        <v>100</v>
      </c>
    </row>
    <row r="7003" spans="1:3" x14ac:dyDescent="0.15">
      <c r="A7003" s="48">
        <v>41931</v>
      </c>
      <c r="B7003" s="57" t="s">
        <v>238</v>
      </c>
      <c r="C7003" s="58">
        <v>100</v>
      </c>
    </row>
    <row r="7004" spans="1:3" x14ac:dyDescent="0.15">
      <c r="A7004" s="48">
        <v>41931</v>
      </c>
      <c r="B7004" s="57" t="s">
        <v>239</v>
      </c>
      <c r="C7004" s="58">
        <v>100</v>
      </c>
    </row>
    <row r="7005" spans="1:3" x14ac:dyDescent="0.15">
      <c r="A7005" s="48">
        <v>41931</v>
      </c>
      <c r="B7005" s="57" t="s">
        <v>240</v>
      </c>
      <c r="C7005" s="58">
        <v>100</v>
      </c>
    </row>
    <row r="7006" spans="1:3" x14ac:dyDescent="0.15">
      <c r="A7006" s="48">
        <v>41931</v>
      </c>
      <c r="B7006" s="57" t="s">
        <v>241</v>
      </c>
      <c r="C7006" s="58">
        <v>100</v>
      </c>
    </row>
    <row r="7007" spans="1:3" x14ac:dyDescent="0.15">
      <c r="A7007" s="48">
        <v>41931</v>
      </c>
      <c r="B7007" s="57" t="s">
        <v>242</v>
      </c>
      <c r="C7007" s="58">
        <v>100</v>
      </c>
    </row>
    <row r="7008" spans="1:3" x14ac:dyDescent="0.15">
      <c r="A7008" s="48">
        <v>41931</v>
      </c>
      <c r="B7008" s="57" t="s">
        <v>243</v>
      </c>
      <c r="C7008" s="58">
        <v>100</v>
      </c>
    </row>
    <row r="7009" spans="1:3" x14ac:dyDescent="0.15">
      <c r="A7009" s="48">
        <v>41931</v>
      </c>
      <c r="B7009" s="57" t="s">
        <v>244</v>
      </c>
      <c r="C7009" s="58">
        <v>100</v>
      </c>
    </row>
    <row r="7010" spans="1:3" x14ac:dyDescent="0.15">
      <c r="A7010" s="48">
        <v>41931</v>
      </c>
      <c r="B7010" s="57" t="s">
        <v>245</v>
      </c>
      <c r="C7010" s="58">
        <v>100</v>
      </c>
    </row>
    <row r="7011" spans="1:3" x14ac:dyDescent="0.15">
      <c r="A7011" s="48">
        <v>41931</v>
      </c>
      <c r="B7011" s="57" t="s">
        <v>246</v>
      </c>
      <c r="C7011" s="58">
        <v>100</v>
      </c>
    </row>
    <row r="7012" spans="1:3" x14ac:dyDescent="0.15">
      <c r="A7012" s="48">
        <v>41931</v>
      </c>
      <c r="B7012" s="57" t="s">
        <v>247</v>
      </c>
      <c r="C7012" s="58">
        <v>100</v>
      </c>
    </row>
    <row r="7013" spans="1:3" x14ac:dyDescent="0.15">
      <c r="A7013" s="48">
        <v>41931</v>
      </c>
      <c r="B7013" s="57" t="s">
        <v>248</v>
      </c>
      <c r="C7013" s="58">
        <v>100</v>
      </c>
    </row>
    <row r="7014" spans="1:3" x14ac:dyDescent="0.15">
      <c r="A7014" s="48">
        <v>41932</v>
      </c>
      <c r="B7014" s="57" t="s">
        <v>225</v>
      </c>
      <c r="C7014" s="58">
        <v>100</v>
      </c>
    </row>
    <row r="7015" spans="1:3" x14ac:dyDescent="0.15">
      <c r="A7015" s="48">
        <v>41932</v>
      </c>
      <c r="B7015" s="57" t="s">
        <v>226</v>
      </c>
      <c r="C7015" s="58">
        <v>100</v>
      </c>
    </row>
    <row r="7016" spans="1:3" x14ac:dyDescent="0.15">
      <c r="A7016" s="48">
        <v>41932</v>
      </c>
      <c r="B7016" s="57" t="s">
        <v>227</v>
      </c>
      <c r="C7016" s="58">
        <v>100</v>
      </c>
    </row>
    <row r="7017" spans="1:3" x14ac:dyDescent="0.15">
      <c r="A7017" s="48">
        <v>41932</v>
      </c>
      <c r="B7017" s="57" t="s">
        <v>228</v>
      </c>
      <c r="C7017" s="58">
        <v>100</v>
      </c>
    </row>
    <row r="7018" spans="1:3" x14ac:dyDescent="0.15">
      <c r="A7018" s="48">
        <v>41932</v>
      </c>
      <c r="B7018" s="57" t="s">
        <v>229</v>
      </c>
      <c r="C7018" s="58">
        <v>100</v>
      </c>
    </row>
    <row r="7019" spans="1:3" x14ac:dyDescent="0.15">
      <c r="A7019" s="48">
        <v>41932</v>
      </c>
      <c r="B7019" s="57" t="s">
        <v>230</v>
      </c>
      <c r="C7019" s="58">
        <v>100</v>
      </c>
    </row>
    <row r="7020" spans="1:3" x14ac:dyDescent="0.15">
      <c r="A7020" s="48">
        <v>41932</v>
      </c>
      <c r="B7020" s="57" t="s">
        <v>231</v>
      </c>
      <c r="C7020" s="58">
        <v>100</v>
      </c>
    </row>
    <row r="7021" spans="1:3" x14ac:dyDescent="0.15">
      <c r="A7021" s="48">
        <v>41932</v>
      </c>
      <c r="B7021" s="57" t="s">
        <v>232</v>
      </c>
      <c r="C7021" s="58">
        <v>100</v>
      </c>
    </row>
    <row r="7022" spans="1:3" x14ac:dyDescent="0.15">
      <c r="A7022" s="48">
        <v>41932</v>
      </c>
      <c r="B7022" s="57" t="s">
        <v>233</v>
      </c>
      <c r="C7022" s="58">
        <v>100</v>
      </c>
    </row>
    <row r="7023" spans="1:3" x14ac:dyDescent="0.15">
      <c r="A7023" s="48">
        <v>41932</v>
      </c>
      <c r="B7023" s="57" t="s">
        <v>234</v>
      </c>
      <c r="C7023" s="58">
        <v>100</v>
      </c>
    </row>
    <row r="7024" spans="1:3" x14ac:dyDescent="0.15">
      <c r="A7024" s="48">
        <v>41932</v>
      </c>
      <c r="B7024" s="57" t="s">
        <v>235</v>
      </c>
      <c r="C7024" s="58">
        <v>100</v>
      </c>
    </row>
    <row r="7025" spans="1:3" x14ac:dyDescent="0.15">
      <c r="A7025" s="48">
        <v>41932</v>
      </c>
      <c r="B7025" s="57" t="s">
        <v>236</v>
      </c>
      <c r="C7025" s="58">
        <v>100</v>
      </c>
    </row>
    <row r="7026" spans="1:3" x14ac:dyDescent="0.15">
      <c r="A7026" s="48">
        <v>41932</v>
      </c>
      <c r="B7026" s="57" t="s">
        <v>237</v>
      </c>
      <c r="C7026" s="58">
        <v>100</v>
      </c>
    </row>
    <row r="7027" spans="1:3" x14ac:dyDescent="0.15">
      <c r="A7027" s="48">
        <v>41932</v>
      </c>
      <c r="B7027" s="57" t="s">
        <v>238</v>
      </c>
      <c r="C7027" s="58">
        <v>100</v>
      </c>
    </row>
    <row r="7028" spans="1:3" x14ac:dyDescent="0.15">
      <c r="A7028" s="48">
        <v>41932</v>
      </c>
      <c r="B7028" s="57" t="s">
        <v>239</v>
      </c>
      <c r="C7028" s="58">
        <v>100</v>
      </c>
    </row>
    <row r="7029" spans="1:3" x14ac:dyDescent="0.15">
      <c r="A7029" s="48">
        <v>41932</v>
      </c>
      <c r="B7029" s="57" t="s">
        <v>240</v>
      </c>
      <c r="C7029" s="58">
        <v>100</v>
      </c>
    </row>
    <row r="7030" spans="1:3" x14ac:dyDescent="0.15">
      <c r="A7030" s="48">
        <v>41932</v>
      </c>
      <c r="B7030" s="57" t="s">
        <v>241</v>
      </c>
      <c r="C7030" s="58">
        <v>100</v>
      </c>
    </row>
    <row r="7031" spans="1:3" x14ac:dyDescent="0.15">
      <c r="A7031" s="48">
        <v>41932</v>
      </c>
      <c r="B7031" s="57" t="s">
        <v>242</v>
      </c>
      <c r="C7031" s="58">
        <v>100</v>
      </c>
    </row>
    <row r="7032" spans="1:3" x14ac:dyDescent="0.15">
      <c r="A7032" s="48">
        <v>41932</v>
      </c>
      <c r="B7032" s="57" t="s">
        <v>243</v>
      </c>
      <c r="C7032" s="58">
        <v>100</v>
      </c>
    </row>
    <row r="7033" spans="1:3" x14ac:dyDescent="0.15">
      <c r="A7033" s="48">
        <v>41932</v>
      </c>
      <c r="B7033" s="57" t="s">
        <v>244</v>
      </c>
      <c r="C7033" s="58">
        <v>100</v>
      </c>
    </row>
    <row r="7034" spans="1:3" x14ac:dyDescent="0.15">
      <c r="A7034" s="48">
        <v>41932</v>
      </c>
      <c r="B7034" s="57" t="s">
        <v>245</v>
      </c>
      <c r="C7034" s="58">
        <v>100</v>
      </c>
    </row>
    <row r="7035" spans="1:3" x14ac:dyDescent="0.15">
      <c r="A7035" s="48">
        <v>41932</v>
      </c>
      <c r="B7035" s="57" t="s">
        <v>246</v>
      </c>
      <c r="C7035" s="58">
        <v>100</v>
      </c>
    </row>
    <row r="7036" spans="1:3" x14ac:dyDescent="0.15">
      <c r="A7036" s="48">
        <v>41932</v>
      </c>
      <c r="B7036" s="57" t="s">
        <v>247</v>
      </c>
      <c r="C7036" s="58">
        <v>100</v>
      </c>
    </row>
    <row r="7037" spans="1:3" x14ac:dyDescent="0.15">
      <c r="A7037" s="48">
        <v>41932</v>
      </c>
      <c r="B7037" s="57" t="s">
        <v>248</v>
      </c>
      <c r="C7037" s="58">
        <v>100</v>
      </c>
    </row>
    <row r="7038" spans="1:3" x14ac:dyDescent="0.15">
      <c r="A7038" s="48">
        <v>41933</v>
      </c>
      <c r="B7038" s="57" t="s">
        <v>225</v>
      </c>
      <c r="C7038" s="58">
        <v>100</v>
      </c>
    </row>
    <row r="7039" spans="1:3" x14ac:dyDescent="0.15">
      <c r="A7039" s="48">
        <v>41933</v>
      </c>
      <c r="B7039" s="57" t="s">
        <v>226</v>
      </c>
      <c r="C7039" s="58">
        <v>100</v>
      </c>
    </row>
    <row r="7040" spans="1:3" x14ac:dyDescent="0.15">
      <c r="A7040" s="48">
        <v>41933</v>
      </c>
      <c r="B7040" s="57" t="s">
        <v>227</v>
      </c>
      <c r="C7040" s="58">
        <v>100</v>
      </c>
    </row>
    <row r="7041" spans="1:3" x14ac:dyDescent="0.15">
      <c r="A7041" s="48">
        <v>41933</v>
      </c>
      <c r="B7041" s="57" t="s">
        <v>228</v>
      </c>
      <c r="C7041" s="58">
        <v>100</v>
      </c>
    </row>
    <row r="7042" spans="1:3" x14ac:dyDescent="0.15">
      <c r="A7042" s="48">
        <v>41933</v>
      </c>
      <c r="B7042" s="57" t="s">
        <v>229</v>
      </c>
      <c r="C7042" s="58">
        <v>100</v>
      </c>
    </row>
    <row r="7043" spans="1:3" x14ac:dyDescent="0.15">
      <c r="A7043" s="48">
        <v>41933</v>
      </c>
      <c r="B7043" s="57" t="s">
        <v>230</v>
      </c>
      <c r="C7043" s="58">
        <v>100</v>
      </c>
    </row>
    <row r="7044" spans="1:3" x14ac:dyDescent="0.15">
      <c r="A7044" s="48">
        <v>41933</v>
      </c>
      <c r="B7044" s="57" t="s">
        <v>231</v>
      </c>
      <c r="C7044" s="58">
        <v>100</v>
      </c>
    </row>
    <row r="7045" spans="1:3" x14ac:dyDescent="0.15">
      <c r="A7045" s="48">
        <v>41933</v>
      </c>
      <c r="B7045" s="57" t="s">
        <v>232</v>
      </c>
      <c r="C7045" s="58">
        <v>100</v>
      </c>
    </row>
    <row r="7046" spans="1:3" x14ac:dyDescent="0.15">
      <c r="A7046" s="48">
        <v>41933</v>
      </c>
      <c r="B7046" s="57" t="s">
        <v>233</v>
      </c>
      <c r="C7046" s="58">
        <v>100</v>
      </c>
    </row>
    <row r="7047" spans="1:3" x14ac:dyDescent="0.15">
      <c r="A7047" s="48">
        <v>41933</v>
      </c>
      <c r="B7047" s="57" t="s">
        <v>234</v>
      </c>
      <c r="C7047" s="58">
        <v>100</v>
      </c>
    </row>
    <row r="7048" spans="1:3" x14ac:dyDescent="0.15">
      <c r="A7048" s="48">
        <v>41933</v>
      </c>
      <c r="B7048" s="57" t="s">
        <v>235</v>
      </c>
      <c r="C7048" s="58">
        <v>100</v>
      </c>
    </row>
    <row r="7049" spans="1:3" x14ac:dyDescent="0.15">
      <c r="A7049" s="48">
        <v>41933</v>
      </c>
      <c r="B7049" s="57" t="s">
        <v>236</v>
      </c>
      <c r="C7049" s="58">
        <v>100</v>
      </c>
    </row>
    <row r="7050" spans="1:3" x14ac:dyDescent="0.15">
      <c r="A7050" s="48">
        <v>41933</v>
      </c>
      <c r="B7050" s="57" t="s">
        <v>237</v>
      </c>
      <c r="C7050" s="58">
        <v>100</v>
      </c>
    </row>
    <row r="7051" spans="1:3" x14ac:dyDescent="0.15">
      <c r="A7051" s="48">
        <v>41933</v>
      </c>
      <c r="B7051" s="57" t="s">
        <v>238</v>
      </c>
      <c r="C7051" s="58">
        <v>100</v>
      </c>
    </row>
    <row r="7052" spans="1:3" x14ac:dyDescent="0.15">
      <c r="A7052" s="48">
        <v>41933</v>
      </c>
      <c r="B7052" s="57" t="s">
        <v>239</v>
      </c>
      <c r="C7052" s="58">
        <v>100</v>
      </c>
    </row>
    <row r="7053" spans="1:3" x14ac:dyDescent="0.15">
      <c r="A7053" s="48">
        <v>41933</v>
      </c>
      <c r="B7053" s="57" t="s">
        <v>240</v>
      </c>
      <c r="C7053" s="58">
        <v>100</v>
      </c>
    </row>
    <row r="7054" spans="1:3" x14ac:dyDescent="0.15">
      <c r="A7054" s="48">
        <v>41933</v>
      </c>
      <c r="B7054" s="57" t="s">
        <v>241</v>
      </c>
      <c r="C7054" s="58">
        <v>100</v>
      </c>
    </row>
    <row r="7055" spans="1:3" x14ac:dyDescent="0.15">
      <c r="A7055" s="48">
        <v>41933</v>
      </c>
      <c r="B7055" s="57" t="s">
        <v>242</v>
      </c>
      <c r="C7055" s="58">
        <v>100</v>
      </c>
    </row>
    <row r="7056" spans="1:3" x14ac:dyDescent="0.15">
      <c r="A7056" s="48">
        <v>41933</v>
      </c>
      <c r="B7056" s="57" t="s">
        <v>243</v>
      </c>
      <c r="C7056" s="58">
        <v>100</v>
      </c>
    </row>
    <row r="7057" spans="1:3" x14ac:dyDescent="0.15">
      <c r="A7057" s="48">
        <v>41933</v>
      </c>
      <c r="B7057" s="57" t="s">
        <v>244</v>
      </c>
      <c r="C7057" s="58">
        <v>100</v>
      </c>
    </row>
    <row r="7058" spans="1:3" x14ac:dyDescent="0.15">
      <c r="A7058" s="48">
        <v>41933</v>
      </c>
      <c r="B7058" s="57" t="s">
        <v>245</v>
      </c>
      <c r="C7058" s="58">
        <v>100</v>
      </c>
    </row>
    <row r="7059" spans="1:3" x14ac:dyDescent="0.15">
      <c r="A7059" s="48">
        <v>41933</v>
      </c>
      <c r="B7059" s="57" t="s">
        <v>246</v>
      </c>
      <c r="C7059" s="58">
        <v>100</v>
      </c>
    </row>
    <row r="7060" spans="1:3" x14ac:dyDescent="0.15">
      <c r="A7060" s="48">
        <v>41933</v>
      </c>
      <c r="B7060" s="57" t="s">
        <v>247</v>
      </c>
      <c r="C7060" s="58">
        <v>100</v>
      </c>
    </row>
    <row r="7061" spans="1:3" x14ac:dyDescent="0.15">
      <c r="A7061" s="48">
        <v>41933</v>
      </c>
      <c r="B7061" s="57" t="s">
        <v>248</v>
      </c>
      <c r="C7061" s="58">
        <v>100</v>
      </c>
    </row>
    <row r="7062" spans="1:3" x14ac:dyDescent="0.15">
      <c r="A7062" s="48">
        <v>41934</v>
      </c>
      <c r="B7062" s="57" t="s">
        <v>225</v>
      </c>
      <c r="C7062" s="58">
        <v>100</v>
      </c>
    </row>
    <row r="7063" spans="1:3" x14ac:dyDescent="0.15">
      <c r="A7063" s="48">
        <v>41934</v>
      </c>
      <c r="B7063" s="57" t="s">
        <v>226</v>
      </c>
      <c r="C7063" s="58">
        <v>100</v>
      </c>
    </row>
    <row r="7064" spans="1:3" x14ac:dyDescent="0.15">
      <c r="A7064" s="48">
        <v>41934</v>
      </c>
      <c r="B7064" s="57" t="s">
        <v>227</v>
      </c>
      <c r="C7064" s="58">
        <v>100</v>
      </c>
    </row>
    <row r="7065" spans="1:3" x14ac:dyDescent="0.15">
      <c r="A7065" s="48">
        <v>41934</v>
      </c>
      <c r="B7065" s="57" t="s">
        <v>228</v>
      </c>
      <c r="C7065" s="58">
        <v>100</v>
      </c>
    </row>
    <row r="7066" spans="1:3" x14ac:dyDescent="0.15">
      <c r="A7066" s="48">
        <v>41934</v>
      </c>
      <c r="B7066" s="57" t="s">
        <v>229</v>
      </c>
      <c r="C7066" s="58">
        <v>100</v>
      </c>
    </row>
    <row r="7067" spans="1:3" x14ac:dyDescent="0.15">
      <c r="A7067" s="48">
        <v>41934</v>
      </c>
      <c r="B7067" s="57" t="s">
        <v>230</v>
      </c>
      <c r="C7067" s="58">
        <v>100</v>
      </c>
    </row>
    <row r="7068" spans="1:3" x14ac:dyDescent="0.15">
      <c r="A7068" s="48">
        <v>41934</v>
      </c>
      <c r="B7068" s="57" t="s">
        <v>231</v>
      </c>
      <c r="C7068" s="58">
        <v>100</v>
      </c>
    </row>
    <row r="7069" spans="1:3" x14ac:dyDescent="0.15">
      <c r="A7069" s="48">
        <v>41934</v>
      </c>
      <c r="B7069" s="57" t="s">
        <v>232</v>
      </c>
      <c r="C7069" s="58">
        <v>100</v>
      </c>
    </row>
    <row r="7070" spans="1:3" x14ac:dyDescent="0.15">
      <c r="A7070" s="48">
        <v>41934</v>
      </c>
      <c r="B7070" s="57" t="s">
        <v>233</v>
      </c>
      <c r="C7070" s="58">
        <v>100</v>
      </c>
    </row>
    <row r="7071" spans="1:3" x14ac:dyDescent="0.15">
      <c r="A7071" s="48">
        <v>41934</v>
      </c>
      <c r="B7071" s="57" t="s">
        <v>234</v>
      </c>
      <c r="C7071" s="58">
        <v>100</v>
      </c>
    </row>
    <row r="7072" spans="1:3" x14ac:dyDescent="0.15">
      <c r="A7072" s="48">
        <v>41934</v>
      </c>
      <c r="B7072" s="57" t="s">
        <v>235</v>
      </c>
      <c r="C7072" s="58">
        <v>100</v>
      </c>
    </row>
    <row r="7073" spans="1:3" x14ac:dyDescent="0.15">
      <c r="A7073" s="48">
        <v>41934</v>
      </c>
      <c r="B7073" s="57" t="s">
        <v>236</v>
      </c>
      <c r="C7073" s="58">
        <v>100</v>
      </c>
    </row>
    <row r="7074" spans="1:3" x14ac:dyDescent="0.15">
      <c r="A7074" s="48">
        <v>41934</v>
      </c>
      <c r="B7074" s="57" t="s">
        <v>237</v>
      </c>
      <c r="C7074" s="58">
        <v>100</v>
      </c>
    </row>
    <row r="7075" spans="1:3" x14ac:dyDescent="0.15">
      <c r="A7075" s="48">
        <v>41934</v>
      </c>
      <c r="B7075" s="57" t="s">
        <v>238</v>
      </c>
      <c r="C7075" s="58">
        <v>100</v>
      </c>
    </row>
    <row r="7076" spans="1:3" x14ac:dyDescent="0.15">
      <c r="A7076" s="48">
        <v>41934</v>
      </c>
      <c r="B7076" s="57" t="s">
        <v>239</v>
      </c>
      <c r="C7076" s="58">
        <v>100</v>
      </c>
    </row>
    <row r="7077" spans="1:3" x14ac:dyDescent="0.15">
      <c r="A7077" s="48">
        <v>41934</v>
      </c>
      <c r="B7077" s="57" t="s">
        <v>240</v>
      </c>
      <c r="C7077" s="58">
        <v>100</v>
      </c>
    </row>
    <row r="7078" spans="1:3" x14ac:dyDescent="0.15">
      <c r="A7078" s="48">
        <v>41934</v>
      </c>
      <c r="B7078" s="57" t="s">
        <v>241</v>
      </c>
      <c r="C7078" s="58">
        <v>100</v>
      </c>
    </row>
    <row r="7079" spans="1:3" x14ac:dyDescent="0.15">
      <c r="A7079" s="48">
        <v>41934</v>
      </c>
      <c r="B7079" s="57" t="s">
        <v>242</v>
      </c>
      <c r="C7079" s="58">
        <v>100</v>
      </c>
    </row>
    <row r="7080" spans="1:3" x14ac:dyDescent="0.15">
      <c r="A7080" s="48">
        <v>41934</v>
      </c>
      <c r="B7080" s="57" t="s">
        <v>243</v>
      </c>
      <c r="C7080" s="58">
        <v>100</v>
      </c>
    </row>
    <row r="7081" spans="1:3" x14ac:dyDescent="0.15">
      <c r="A7081" s="48">
        <v>41934</v>
      </c>
      <c r="B7081" s="57" t="s">
        <v>244</v>
      </c>
      <c r="C7081" s="58">
        <v>100</v>
      </c>
    </row>
    <row r="7082" spans="1:3" x14ac:dyDescent="0.15">
      <c r="A7082" s="48">
        <v>41934</v>
      </c>
      <c r="B7082" s="57" t="s">
        <v>245</v>
      </c>
      <c r="C7082" s="58">
        <v>100</v>
      </c>
    </row>
    <row r="7083" spans="1:3" x14ac:dyDescent="0.15">
      <c r="A7083" s="48">
        <v>41934</v>
      </c>
      <c r="B7083" s="57" t="s">
        <v>246</v>
      </c>
      <c r="C7083" s="58">
        <v>100</v>
      </c>
    </row>
    <row r="7084" spans="1:3" x14ac:dyDescent="0.15">
      <c r="A7084" s="48">
        <v>41934</v>
      </c>
      <c r="B7084" s="57" t="s">
        <v>247</v>
      </c>
      <c r="C7084" s="58">
        <v>100</v>
      </c>
    </row>
    <row r="7085" spans="1:3" x14ac:dyDescent="0.15">
      <c r="A7085" s="48">
        <v>41934</v>
      </c>
      <c r="B7085" s="57" t="s">
        <v>248</v>
      </c>
      <c r="C7085" s="58">
        <v>100</v>
      </c>
    </row>
    <row r="7086" spans="1:3" x14ac:dyDescent="0.15">
      <c r="A7086" s="48">
        <v>41935</v>
      </c>
      <c r="B7086" s="57" t="s">
        <v>225</v>
      </c>
      <c r="C7086" s="58">
        <v>100</v>
      </c>
    </row>
    <row r="7087" spans="1:3" x14ac:dyDescent="0.15">
      <c r="A7087" s="48">
        <v>41935</v>
      </c>
      <c r="B7087" s="57" t="s">
        <v>226</v>
      </c>
      <c r="C7087" s="58">
        <v>100</v>
      </c>
    </row>
    <row r="7088" spans="1:3" x14ac:dyDescent="0.15">
      <c r="A7088" s="48">
        <v>41935</v>
      </c>
      <c r="B7088" s="57" t="s">
        <v>227</v>
      </c>
      <c r="C7088" s="58">
        <v>100</v>
      </c>
    </row>
    <row r="7089" spans="1:3" x14ac:dyDescent="0.15">
      <c r="A7089" s="48">
        <v>41935</v>
      </c>
      <c r="B7089" s="57" t="s">
        <v>228</v>
      </c>
      <c r="C7089" s="58">
        <v>100</v>
      </c>
    </row>
    <row r="7090" spans="1:3" x14ac:dyDescent="0.15">
      <c r="A7090" s="48">
        <v>41935</v>
      </c>
      <c r="B7090" s="57" t="s">
        <v>229</v>
      </c>
      <c r="C7090" s="58">
        <v>100</v>
      </c>
    </row>
    <row r="7091" spans="1:3" x14ac:dyDescent="0.15">
      <c r="A7091" s="48">
        <v>41935</v>
      </c>
      <c r="B7091" s="57" t="s">
        <v>230</v>
      </c>
      <c r="C7091" s="58">
        <v>100</v>
      </c>
    </row>
    <row r="7092" spans="1:3" x14ac:dyDescent="0.15">
      <c r="A7092" s="48">
        <v>41935</v>
      </c>
      <c r="B7092" s="57" t="s">
        <v>231</v>
      </c>
      <c r="C7092" s="58">
        <v>100</v>
      </c>
    </row>
    <row r="7093" spans="1:3" x14ac:dyDescent="0.15">
      <c r="A7093" s="48">
        <v>41935</v>
      </c>
      <c r="B7093" s="57" t="s">
        <v>232</v>
      </c>
      <c r="C7093" s="58">
        <v>100</v>
      </c>
    </row>
    <row r="7094" spans="1:3" x14ac:dyDescent="0.15">
      <c r="A7094" s="48">
        <v>41935</v>
      </c>
      <c r="B7094" s="57" t="s">
        <v>233</v>
      </c>
      <c r="C7094" s="58">
        <v>100</v>
      </c>
    </row>
    <row r="7095" spans="1:3" x14ac:dyDescent="0.15">
      <c r="A7095" s="48">
        <v>41935</v>
      </c>
      <c r="B7095" s="57" t="s">
        <v>234</v>
      </c>
      <c r="C7095" s="58">
        <v>100</v>
      </c>
    </row>
    <row r="7096" spans="1:3" x14ac:dyDescent="0.15">
      <c r="A7096" s="48">
        <v>41935</v>
      </c>
      <c r="B7096" s="57" t="s">
        <v>235</v>
      </c>
      <c r="C7096" s="58">
        <v>100</v>
      </c>
    </row>
    <row r="7097" spans="1:3" x14ac:dyDescent="0.15">
      <c r="A7097" s="48">
        <v>41935</v>
      </c>
      <c r="B7097" s="57" t="s">
        <v>236</v>
      </c>
      <c r="C7097" s="58">
        <v>100</v>
      </c>
    </row>
    <row r="7098" spans="1:3" x14ac:dyDescent="0.15">
      <c r="A7098" s="48">
        <v>41935</v>
      </c>
      <c r="B7098" s="57" t="s">
        <v>237</v>
      </c>
      <c r="C7098" s="58">
        <v>100</v>
      </c>
    </row>
    <row r="7099" spans="1:3" x14ac:dyDescent="0.15">
      <c r="A7099" s="48">
        <v>41935</v>
      </c>
      <c r="B7099" s="57" t="s">
        <v>238</v>
      </c>
      <c r="C7099" s="58">
        <v>100</v>
      </c>
    </row>
    <row r="7100" spans="1:3" x14ac:dyDescent="0.15">
      <c r="A7100" s="48">
        <v>41935</v>
      </c>
      <c r="B7100" s="57" t="s">
        <v>239</v>
      </c>
      <c r="C7100" s="58">
        <v>100</v>
      </c>
    </row>
    <row r="7101" spans="1:3" x14ac:dyDescent="0.15">
      <c r="A7101" s="48">
        <v>41935</v>
      </c>
      <c r="B7101" s="57" t="s">
        <v>240</v>
      </c>
      <c r="C7101" s="58">
        <v>100</v>
      </c>
    </row>
    <row r="7102" spans="1:3" x14ac:dyDescent="0.15">
      <c r="A7102" s="48">
        <v>41935</v>
      </c>
      <c r="B7102" s="57" t="s">
        <v>241</v>
      </c>
      <c r="C7102" s="58">
        <v>100</v>
      </c>
    </row>
    <row r="7103" spans="1:3" x14ac:dyDescent="0.15">
      <c r="A7103" s="48">
        <v>41935</v>
      </c>
      <c r="B7103" s="57" t="s">
        <v>242</v>
      </c>
      <c r="C7103" s="58">
        <v>100</v>
      </c>
    </row>
    <row r="7104" spans="1:3" x14ac:dyDescent="0.15">
      <c r="A7104" s="48">
        <v>41935</v>
      </c>
      <c r="B7104" s="57" t="s">
        <v>243</v>
      </c>
      <c r="C7104" s="58">
        <v>100</v>
      </c>
    </row>
    <row r="7105" spans="1:3" x14ac:dyDescent="0.15">
      <c r="A7105" s="48">
        <v>41935</v>
      </c>
      <c r="B7105" s="57" t="s">
        <v>244</v>
      </c>
      <c r="C7105" s="58">
        <v>100</v>
      </c>
    </row>
    <row r="7106" spans="1:3" x14ac:dyDescent="0.15">
      <c r="A7106" s="48">
        <v>41935</v>
      </c>
      <c r="B7106" s="57" t="s">
        <v>245</v>
      </c>
      <c r="C7106" s="58">
        <v>100</v>
      </c>
    </row>
    <row r="7107" spans="1:3" x14ac:dyDescent="0.15">
      <c r="A7107" s="48">
        <v>41935</v>
      </c>
      <c r="B7107" s="57" t="s">
        <v>246</v>
      </c>
      <c r="C7107" s="58">
        <v>100</v>
      </c>
    </row>
    <row r="7108" spans="1:3" x14ac:dyDescent="0.15">
      <c r="A7108" s="48">
        <v>41935</v>
      </c>
      <c r="B7108" s="57" t="s">
        <v>247</v>
      </c>
      <c r="C7108" s="58">
        <v>100</v>
      </c>
    </row>
    <row r="7109" spans="1:3" x14ac:dyDescent="0.15">
      <c r="A7109" s="48">
        <v>41935</v>
      </c>
      <c r="B7109" s="57" t="s">
        <v>248</v>
      </c>
      <c r="C7109" s="58">
        <v>100</v>
      </c>
    </row>
    <row r="7110" spans="1:3" x14ac:dyDescent="0.15">
      <c r="A7110" s="48">
        <v>41936</v>
      </c>
      <c r="B7110" s="57" t="s">
        <v>225</v>
      </c>
      <c r="C7110" s="58">
        <v>100</v>
      </c>
    </row>
    <row r="7111" spans="1:3" x14ac:dyDescent="0.15">
      <c r="A7111" s="48">
        <v>41936</v>
      </c>
      <c r="B7111" s="57" t="s">
        <v>226</v>
      </c>
      <c r="C7111" s="58">
        <v>100</v>
      </c>
    </row>
    <row r="7112" spans="1:3" x14ac:dyDescent="0.15">
      <c r="A7112" s="48">
        <v>41936</v>
      </c>
      <c r="B7112" s="57" t="s">
        <v>227</v>
      </c>
      <c r="C7112" s="58">
        <v>100</v>
      </c>
    </row>
    <row r="7113" spans="1:3" x14ac:dyDescent="0.15">
      <c r="A7113" s="48">
        <v>41936</v>
      </c>
      <c r="B7113" s="57" t="s">
        <v>228</v>
      </c>
      <c r="C7113" s="58">
        <v>100</v>
      </c>
    </row>
    <row r="7114" spans="1:3" x14ac:dyDescent="0.15">
      <c r="A7114" s="48">
        <v>41936</v>
      </c>
      <c r="B7114" s="57" t="s">
        <v>229</v>
      </c>
      <c r="C7114" s="58">
        <v>100</v>
      </c>
    </row>
    <row r="7115" spans="1:3" x14ac:dyDescent="0.15">
      <c r="A7115" s="48">
        <v>41936</v>
      </c>
      <c r="B7115" s="57" t="s">
        <v>230</v>
      </c>
      <c r="C7115" s="58">
        <v>100</v>
      </c>
    </row>
    <row r="7116" spans="1:3" x14ac:dyDescent="0.15">
      <c r="A7116" s="48">
        <v>41936</v>
      </c>
      <c r="B7116" s="57" t="s">
        <v>231</v>
      </c>
      <c r="C7116" s="58">
        <v>100</v>
      </c>
    </row>
    <row r="7117" spans="1:3" x14ac:dyDescent="0.15">
      <c r="A7117" s="48">
        <v>41936</v>
      </c>
      <c r="B7117" s="57" t="s">
        <v>232</v>
      </c>
      <c r="C7117" s="58">
        <v>100</v>
      </c>
    </row>
    <row r="7118" spans="1:3" x14ac:dyDescent="0.15">
      <c r="A7118" s="48">
        <v>41936</v>
      </c>
      <c r="B7118" s="57" t="s">
        <v>233</v>
      </c>
      <c r="C7118" s="58">
        <v>100</v>
      </c>
    </row>
    <row r="7119" spans="1:3" x14ac:dyDescent="0.15">
      <c r="A7119" s="48">
        <v>41936</v>
      </c>
      <c r="B7119" s="57" t="s">
        <v>234</v>
      </c>
      <c r="C7119" s="58">
        <v>100</v>
      </c>
    </row>
    <row r="7120" spans="1:3" x14ac:dyDescent="0.15">
      <c r="A7120" s="48">
        <v>41936</v>
      </c>
      <c r="B7120" s="57" t="s">
        <v>235</v>
      </c>
      <c r="C7120" s="58">
        <v>100</v>
      </c>
    </row>
    <row r="7121" spans="1:3" x14ac:dyDescent="0.15">
      <c r="A7121" s="48">
        <v>41936</v>
      </c>
      <c r="B7121" s="57" t="s">
        <v>236</v>
      </c>
      <c r="C7121" s="58">
        <v>100</v>
      </c>
    </row>
    <row r="7122" spans="1:3" x14ac:dyDescent="0.15">
      <c r="A7122" s="48">
        <v>41936</v>
      </c>
      <c r="B7122" s="57" t="s">
        <v>237</v>
      </c>
      <c r="C7122" s="58">
        <v>100</v>
      </c>
    </row>
    <row r="7123" spans="1:3" x14ac:dyDescent="0.15">
      <c r="A7123" s="48">
        <v>41936</v>
      </c>
      <c r="B7123" s="57" t="s">
        <v>238</v>
      </c>
      <c r="C7123" s="58">
        <v>100</v>
      </c>
    </row>
    <row r="7124" spans="1:3" x14ac:dyDescent="0.15">
      <c r="A7124" s="48">
        <v>41936</v>
      </c>
      <c r="B7124" s="57" t="s">
        <v>239</v>
      </c>
      <c r="C7124" s="58">
        <v>100</v>
      </c>
    </row>
    <row r="7125" spans="1:3" x14ac:dyDescent="0.15">
      <c r="A7125" s="48">
        <v>41936</v>
      </c>
      <c r="B7125" s="57" t="s">
        <v>240</v>
      </c>
      <c r="C7125" s="58">
        <v>100</v>
      </c>
    </row>
    <row r="7126" spans="1:3" x14ac:dyDescent="0.15">
      <c r="A7126" s="48">
        <v>41936</v>
      </c>
      <c r="B7126" s="57" t="s">
        <v>241</v>
      </c>
      <c r="C7126" s="58">
        <v>100</v>
      </c>
    </row>
    <row r="7127" spans="1:3" x14ac:dyDescent="0.15">
      <c r="A7127" s="48">
        <v>41936</v>
      </c>
      <c r="B7127" s="57" t="s">
        <v>242</v>
      </c>
      <c r="C7127" s="58">
        <v>100</v>
      </c>
    </row>
    <row r="7128" spans="1:3" x14ac:dyDescent="0.15">
      <c r="A7128" s="48">
        <v>41936</v>
      </c>
      <c r="B7128" s="57" t="s">
        <v>243</v>
      </c>
      <c r="C7128" s="58">
        <v>100</v>
      </c>
    </row>
    <row r="7129" spans="1:3" x14ac:dyDescent="0.15">
      <c r="A7129" s="48">
        <v>41936</v>
      </c>
      <c r="B7129" s="57" t="s">
        <v>244</v>
      </c>
      <c r="C7129" s="58">
        <v>100</v>
      </c>
    </row>
    <row r="7130" spans="1:3" x14ac:dyDescent="0.15">
      <c r="A7130" s="48">
        <v>41936</v>
      </c>
      <c r="B7130" s="57" t="s">
        <v>245</v>
      </c>
      <c r="C7130" s="58">
        <v>100</v>
      </c>
    </row>
    <row r="7131" spans="1:3" x14ac:dyDescent="0.15">
      <c r="A7131" s="48">
        <v>41936</v>
      </c>
      <c r="B7131" s="57" t="s">
        <v>246</v>
      </c>
      <c r="C7131" s="58">
        <v>100</v>
      </c>
    </row>
    <row r="7132" spans="1:3" x14ac:dyDescent="0.15">
      <c r="A7132" s="48">
        <v>41936</v>
      </c>
      <c r="B7132" s="57" t="s">
        <v>247</v>
      </c>
      <c r="C7132" s="58">
        <v>100</v>
      </c>
    </row>
    <row r="7133" spans="1:3" x14ac:dyDescent="0.15">
      <c r="A7133" s="48">
        <v>41936</v>
      </c>
      <c r="B7133" s="57" t="s">
        <v>248</v>
      </c>
      <c r="C7133" s="58">
        <v>100</v>
      </c>
    </row>
    <row r="7134" spans="1:3" x14ac:dyDescent="0.15">
      <c r="A7134" s="48">
        <v>41937</v>
      </c>
      <c r="B7134" s="57" t="s">
        <v>225</v>
      </c>
      <c r="C7134" s="58">
        <v>100</v>
      </c>
    </row>
    <row r="7135" spans="1:3" x14ac:dyDescent="0.15">
      <c r="A7135" s="48">
        <v>41937</v>
      </c>
      <c r="B7135" s="57" t="s">
        <v>226</v>
      </c>
      <c r="C7135" s="58">
        <v>100</v>
      </c>
    </row>
    <row r="7136" spans="1:3" x14ac:dyDescent="0.15">
      <c r="A7136" s="48">
        <v>41937</v>
      </c>
      <c r="B7136" s="57" t="s">
        <v>227</v>
      </c>
      <c r="C7136" s="58">
        <v>100</v>
      </c>
    </row>
    <row r="7137" spans="1:3" x14ac:dyDescent="0.15">
      <c r="A7137" s="48">
        <v>41937</v>
      </c>
      <c r="B7137" s="57" t="s">
        <v>228</v>
      </c>
      <c r="C7137" s="58">
        <v>100</v>
      </c>
    </row>
    <row r="7138" spans="1:3" x14ac:dyDescent="0.15">
      <c r="A7138" s="48">
        <v>41937</v>
      </c>
      <c r="B7138" s="57" t="s">
        <v>229</v>
      </c>
      <c r="C7138" s="58">
        <v>100</v>
      </c>
    </row>
    <row r="7139" spans="1:3" x14ac:dyDescent="0.15">
      <c r="A7139" s="48">
        <v>41937</v>
      </c>
      <c r="B7139" s="57" t="s">
        <v>230</v>
      </c>
      <c r="C7139" s="58">
        <v>100</v>
      </c>
    </row>
    <row r="7140" spans="1:3" x14ac:dyDescent="0.15">
      <c r="A7140" s="48">
        <v>41937</v>
      </c>
      <c r="B7140" s="57" t="s">
        <v>231</v>
      </c>
      <c r="C7140" s="58">
        <v>100</v>
      </c>
    </row>
    <row r="7141" spans="1:3" x14ac:dyDescent="0.15">
      <c r="A7141" s="48">
        <v>41937</v>
      </c>
      <c r="B7141" s="57" t="s">
        <v>232</v>
      </c>
      <c r="C7141" s="58">
        <v>100</v>
      </c>
    </row>
    <row r="7142" spans="1:3" x14ac:dyDescent="0.15">
      <c r="A7142" s="48">
        <v>41937</v>
      </c>
      <c r="B7142" s="57" t="s">
        <v>233</v>
      </c>
      <c r="C7142" s="58">
        <v>100</v>
      </c>
    </row>
    <row r="7143" spans="1:3" x14ac:dyDescent="0.15">
      <c r="A7143" s="48">
        <v>41937</v>
      </c>
      <c r="B7143" s="57" t="s">
        <v>234</v>
      </c>
      <c r="C7143" s="58">
        <v>100</v>
      </c>
    </row>
    <row r="7144" spans="1:3" x14ac:dyDescent="0.15">
      <c r="A7144" s="48">
        <v>41937</v>
      </c>
      <c r="B7144" s="57" t="s">
        <v>235</v>
      </c>
      <c r="C7144" s="58">
        <v>100</v>
      </c>
    </row>
    <row r="7145" spans="1:3" x14ac:dyDescent="0.15">
      <c r="A7145" s="48">
        <v>41937</v>
      </c>
      <c r="B7145" s="57" t="s">
        <v>236</v>
      </c>
      <c r="C7145" s="58">
        <v>100</v>
      </c>
    </row>
    <row r="7146" spans="1:3" x14ac:dyDescent="0.15">
      <c r="A7146" s="48">
        <v>41937</v>
      </c>
      <c r="B7146" s="57" t="s">
        <v>237</v>
      </c>
      <c r="C7146" s="58">
        <v>100</v>
      </c>
    </row>
    <row r="7147" spans="1:3" x14ac:dyDescent="0.15">
      <c r="A7147" s="48">
        <v>41937</v>
      </c>
      <c r="B7147" s="57" t="s">
        <v>238</v>
      </c>
      <c r="C7147" s="58">
        <v>100</v>
      </c>
    </row>
    <row r="7148" spans="1:3" x14ac:dyDescent="0.15">
      <c r="A7148" s="48">
        <v>41937</v>
      </c>
      <c r="B7148" s="57" t="s">
        <v>239</v>
      </c>
      <c r="C7148" s="58">
        <v>100</v>
      </c>
    </row>
    <row r="7149" spans="1:3" x14ac:dyDescent="0.15">
      <c r="A7149" s="48">
        <v>41937</v>
      </c>
      <c r="B7149" s="57" t="s">
        <v>240</v>
      </c>
      <c r="C7149" s="58">
        <v>100</v>
      </c>
    </row>
    <row r="7150" spans="1:3" x14ac:dyDescent="0.15">
      <c r="A7150" s="48">
        <v>41937</v>
      </c>
      <c r="B7150" s="57" t="s">
        <v>241</v>
      </c>
      <c r="C7150" s="58">
        <v>100</v>
      </c>
    </row>
    <row r="7151" spans="1:3" x14ac:dyDescent="0.15">
      <c r="A7151" s="48">
        <v>41937</v>
      </c>
      <c r="B7151" s="57" t="s">
        <v>242</v>
      </c>
      <c r="C7151" s="58">
        <v>100</v>
      </c>
    </row>
    <row r="7152" spans="1:3" x14ac:dyDescent="0.15">
      <c r="A7152" s="48">
        <v>41937</v>
      </c>
      <c r="B7152" s="57" t="s">
        <v>243</v>
      </c>
      <c r="C7152" s="58">
        <v>100</v>
      </c>
    </row>
    <row r="7153" spans="1:3" x14ac:dyDescent="0.15">
      <c r="A7153" s="48">
        <v>41937</v>
      </c>
      <c r="B7153" s="57" t="s">
        <v>244</v>
      </c>
      <c r="C7153" s="58">
        <v>100</v>
      </c>
    </row>
    <row r="7154" spans="1:3" x14ac:dyDescent="0.15">
      <c r="A7154" s="48">
        <v>41937</v>
      </c>
      <c r="B7154" s="57" t="s">
        <v>245</v>
      </c>
      <c r="C7154" s="58">
        <v>100</v>
      </c>
    </row>
    <row r="7155" spans="1:3" x14ac:dyDescent="0.15">
      <c r="A7155" s="48">
        <v>41937</v>
      </c>
      <c r="B7155" s="57" t="s">
        <v>246</v>
      </c>
      <c r="C7155" s="58">
        <v>100</v>
      </c>
    </row>
    <row r="7156" spans="1:3" x14ac:dyDescent="0.15">
      <c r="A7156" s="48">
        <v>41937</v>
      </c>
      <c r="B7156" s="57" t="s">
        <v>247</v>
      </c>
      <c r="C7156" s="58">
        <v>100</v>
      </c>
    </row>
    <row r="7157" spans="1:3" x14ac:dyDescent="0.15">
      <c r="A7157" s="48">
        <v>41937</v>
      </c>
      <c r="B7157" s="57" t="s">
        <v>248</v>
      </c>
      <c r="C7157" s="58">
        <v>100</v>
      </c>
    </row>
    <row r="7158" spans="1:3" x14ac:dyDescent="0.15">
      <c r="A7158" s="48">
        <v>41938</v>
      </c>
      <c r="B7158" s="57" t="s">
        <v>225</v>
      </c>
      <c r="C7158" s="58">
        <v>100</v>
      </c>
    </row>
    <row r="7159" spans="1:3" x14ac:dyDescent="0.15">
      <c r="A7159" s="48">
        <v>41938</v>
      </c>
      <c r="B7159" s="57" t="s">
        <v>226</v>
      </c>
      <c r="C7159" s="58">
        <v>100</v>
      </c>
    </row>
    <row r="7160" spans="1:3" x14ac:dyDescent="0.15">
      <c r="A7160" s="48">
        <v>41938</v>
      </c>
      <c r="B7160" s="57" t="s">
        <v>227</v>
      </c>
      <c r="C7160" s="58">
        <v>100</v>
      </c>
    </row>
    <row r="7161" spans="1:3" x14ac:dyDescent="0.15">
      <c r="A7161" s="48">
        <v>41938</v>
      </c>
      <c r="B7161" s="57" t="s">
        <v>228</v>
      </c>
      <c r="C7161" s="58">
        <v>100</v>
      </c>
    </row>
    <row r="7162" spans="1:3" x14ac:dyDescent="0.15">
      <c r="A7162" s="48">
        <v>41938</v>
      </c>
      <c r="B7162" s="57" t="s">
        <v>229</v>
      </c>
      <c r="C7162" s="58">
        <v>100</v>
      </c>
    </row>
    <row r="7163" spans="1:3" x14ac:dyDescent="0.15">
      <c r="A7163" s="48">
        <v>41938</v>
      </c>
      <c r="B7163" s="57" t="s">
        <v>230</v>
      </c>
      <c r="C7163" s="58">
        <v>100</v>
      </c>
    </row>
    <row r="7164" spans="1:3" x14ac:dyDescent="0.15">
      <c r="A7164" s="48">
        <v>41938</v>
      </c>
      <c r="B7164" s="57" t="s">
        <v>231</v>
      </c>
      <c r="C7164" s="58">
        <v>100</v>
      </c>
    </row>
    <row r="7165" spans="1:3" x14ac:dyDescent="0.15">
      <c r="A7165" s="48">
        <v>41938</v>
      </c>
      <c r="B7165" s="57" t="s">
        <v>232</v>
      </c>
      <c r="C7165" s="58">
        <v>100</v>
      </c>
    </row>
    <row r="7166" spans="1:3" x14ac:dyDescent="0.15">
      <c r="A7166" s="48">
        <v>41938</v>
      </c>
      <c r="B7166" s="57" t="s">
        <v>233</v>
      </c>
      <c r="C7166" s="58">
        <v>100</v>
      </c>
    </row>
    <row r="7167" spans="1:3" x14ac:dyDescent="0.15">
      <c r="A7167" s="48">
        <v>41938</v>
      </c>
      <c r="B7167" s="57" t="s">
        <v>234</v>
      </c>
      <c r="C7167" s="58">
        <v>100</v>
      </c>
    </row>
    <row r="7168" spans="1:3" x14ac:dyDescent="0.15">
      <c r="A7168" s="48">
        <v>41938</v>
      </c>
      <c r="B7168" s="57" t="s">
        <v>235</v>
      </c>
      <c r="C7168" s="58">
        <v>100</v>
      </c>
    </row>
    <row r="7169" spans="1:3" x14ac:dyDescent="0.15">
      <c r="A7169" s="48">
        <v>41938</v>
      </c>
      <c r="B7169" s="57" t="s">
        <v>236</v>
      </c>
      <c r="C7169" s="58">
        <v>100</v>
      </c>
    </row>
    <row r="7170" spans="1:3" x14ac:dyDescent="0.15">
      <c r="A7170" s="48">
        <v>41938</v>
      </c>
      <c r="B7170" s="57" t="s">
        <v>237</v>
      </c>
      <c r="C7170" s="58">
        <v>100</v>
      </c>
    </row>
    <row r="7171" spans="1:3" x14ac:dyDescent="0.15">
      <c r="A7171" s="48">
        <v>41938</v>
      </c>
      <c r="B7171" s="57" t="s">
        <v>238</v>
      </c>
      <c r="C7171" s="58">
        <v>100</v>
      </c>
    </row>
    <row r="7172" spans="1:3" x14ac:dyDescent="0.15">
      <c r="A7172" s="48">
        <v>41938</v>
      </c>
      <c r="B7172" s="57" t="s">
        <v>239</v>
      </c>
      <c r="C7172" s="58">
        <v>100</v>
      </c>
    </row>
    <row r="7173" spans="1:3" x14ac:dyDescent="0.15">
      <c r="A7173" s="48">
        <v>41938</v>
      </c>
      <c r="B7173" s="57" t="s">
        <v>240</v>
      </c>
      <c r="C7173" s="58">
        <v>100</v>
      </c>
    </row>
    <row r="7174" spans="1:3" x14ac:dyDescent="0.15">
      <c r="A7174" s="48">
        <v>41938</v>
      </c>
      <c r="B7174" s="57" t="s">
        <v>241</v>
      </c>
      <c r="C7174" s="58">
        <v>100</v>
      </c>
    </row>
    <row r="7175" spans="1:3" x14ac:dyDescent="0.15">
      <c r="A7175" s="48">
        <v>41938</v>
      </c>
      <c r="B7175" s="57" t="s">
        <v>242</v>
      </c>
      <c r="C7175" s="58">
        <v>100</v>
      </c>
    </row>
    <row r="7176" spans="1:3" x14ac:dyDescent="0.15">
      <c r="A7176" s="48">
        <v>41938</v>
      </c>
      <c r="B7176" s="57" t="s">
        <v>243</v>
      </c>
      <c r="C7176" s="58">
        <v>100</v>
      </c>
    </row>
    <row r="7177" spans="1:3" x14ac:dyDescent="0.15">
      <c r="A7177" s="48">
        <v>41938</v>
      </c>
      <c r="B7177" s="57" t="s">
        <v>244</v>
      </c>
      <c r="C7177" s="58">
        <v>100</v>
      </c>
    </row>
    <row r="7178" spans="1:3" x14ac:dyDescent="0.15">
      <c r="A7178" s="48">
        <v>41938</v>
      </c>
      <c r="B7178" s="57" t="s">
        <v>245</v>
      </c>
      <c r="C7178" s="58">
        <v>100</v>
      </c>
    </row>
    <row r="7179" spans="1:3" x14ac:dyDescent="0.15">
      <c r="A7179" s="48">
        <v>41938</v>
      </c>
      <c r="B7179" s="57" t="s">
        <v>246</v>
      </c>
      <c r="C7179" s="58">
        <v>100</v>
      </c>
    </row>
    <row r="7180" spans="1:3" x14ac:dyDescent="0.15">
      <c r="A7180" s="48">
        <v>41938</v>
      </c>
      <c r="B7180" s="57" t="s">
        <v>247</v>
      </c>
      <c r="C7180" s="58">
        <v>100</v>
      </c>
    </row>
    <row r="7181" spans="1:3" x14ac:dyDescent="0.15">
      <c r="A7181" s="48">
        <v>41938</v>
      </c>
      <c r="B7181" s="57" t="s">
        <v>248</v>
      </c>
      <c r="C7181" s="58">
        <v>100</v>
      </c>
    </row>
    <row r="7182" spans="1:3" x14ac:dyDescent="0.15">
      <c r="A7182" s="48">
        <v>41939</v>
      </c>
      <c r="B7182" s="57" t="s">
        <v>225</v>
      </c>
      <c r="C7182" s="58">
        <v>100</v>
      </c>
    </row>
    <row r="7183" spans="1:3" x14ac:dyDescent="0.15">
      <c r="A7183" s="48">
        <v>41939</v>
      </c>
      <c r="B7183" s="57" t="s">
        <v>226</v>
      </c>
      <c r="C7183" s="58">
        <v>100</v>
      </c>
    </row>
    <row r="7184" spans="1:3" x14ac:dyDescent="0.15">
      <c r="A7184" s="48">
        <v>41939</v>
      </c>
      <c r="B7184" s="57" t="s">
        <v>227</v>
      </c>
      <c r="C7184" s="58">
        <v>100</v>
      </c>
    </row>
    <row r="7185" spans="1:3" x14ac:dyDescent="0.15">
      <c r="A7185" s="48">
        <v>41939</v>
      </c>
      <c r="B7185" s="57" t="s">
        <v>228</v>
      </c>
      <c r="C7185" s="58">
        <v>100</v>
      </c>
    </row>
    <row r="7186" spans="1:3" x14ac:dyDescent="0.15">
      <c r="A7186" s="48">
        <v>41939</v>
      </c>
      <c r="B7186" s="57" t="s">
        <v>229</v>
      </c>
      <c r="C7186" s="58">
        <v>100</v>
      </c>
    </row>
    <row r="7187" spans="1:3" x14ac:dyDescent="0.15">
      <c r="A7187" s="48">
        <v>41939</v>
      </c>
      <c r="B7187" s="57" t="s">
        <v>230</v>
      </c>
      <c r="C7187" s="58">
        <v>100</v>
      </c>
    </row>
    <row r="7188" spans="1:3" x14ac:dyDescent="0.15">
      <c r="A7188" s="48">
        <v>41939</v>
      </c>
      <c r="B7188" s="57" t="s">
        <v>231</v>
      </c>
      <c r="C7188" s="58">
        <v>100</v>
      </c>
    </row>
    <row r="7189" spans="1:3" x14ac:dyDescent="0.15">
      <c r="A7189" s="48">
        <v>41939</v>
      </c>
      <c r="B7189" s="57" t="s">
        <v>232</v>
      </c>
      <c r="C7189" s="58">
        <v>100</v>
      </c>
    </row>
    <row r="7190" spans="1:3" x14ac:dyDescent="0.15">
      <c r="A7190" s="48">
        <v>41939</v>
      </c>
      <c r="B7190" s="57" t="s">
        <v>233</v>
      </c>
      <c r="C7190" s="58">
        <v>100</v>
      </c>
    </row>
    <row r="7191" spans="1:3" x14ac:dyDescent="0.15">
      <c r="A7191" s="48">
        <v>41939</v>
      </c>
      <c r="B7191" s="57" t="s">
        <v>234</v>
      </c>
      <c r="C7191" s="58">
        <v>100</v>
      </c>
    </row>
    <row r="7192" spans="1:3" x14ac:dyDescent="0.15">
      <c r="A7192" s="48">
        <v>41939</v>
      </c>
      <c r="B7192" s="57" t="s">
        <v>235</v>
      </c>
      <c r="C7192" s="58">
        <v>100</v>
      </c>
    </row>
    <row r="7193" spans="1:3" x14ac:dyDescent="0.15">
      <c r="A7193" s="48">
        <v>41939</v>
      </c>
      <c r="B7193" s="57" t="s">
        <v>236</v>
      </c>
      <c r="C7193" s="58">
        <v>100</v>
      </c>
    </row>
    <row r="7194" spans="1:3" x14ac:dyDescent="0.15">
      <c r="A7194" s="48">
        <v>41939</v>
      </c>
      <c r="B7194" s="57" t="s">
        <v>237</v>
      </c>
      <c r="C7194" s="58">
        <v>100</v>
      </c>
    </row>
    <row r="7195" spans="1:3" x14ac:dyDescent="0.15">
      <c r="A7195" s="48">
        <v>41939</v>
      </c>
      <c r="B7195" s="57" t="s">
        <v>238</v>
      </c>
      <c r="C7195" s="58">
        <v>100</v>
      </c>
    </row>
    <row r="7196" spans="1:3" x14ac:dyDescent="0.15">
      <c r="A7196" s="48">
        <v>41939</v>
      </c>
      <c r="B7196" s="57" t="s">
        <v>239</v>
      </c>
      <c r="C7196" s="58">
        <v>100</v>
      </c>
    </row>
    <row r="7197" spans="1:3" x14ac:dyDescent="0.15">
      <c r="A7197" s="48">
        <v>41939</v>
      </c>
      <c r="B7197" s="57" t="s">
        <v>240</v>
      </c>
      <c r="C7197" s="58">
        <v>100</v>
      </c>
    </row>
    <row r="7198" spans="1:3" x14ac:dyDescent="0.15">
      <c r="A7198" s="48">
        <v>41939</v>
      </c>
      <c r="B7198" s="57" t="s">
        <v>241</v>
      </c>
      <c r="C7198" s="58">
        <v>100</v>
      </c>
    </row>
    <row r="7199" spans="1:3" x14ac:dyDescent="0.15">
      <c r="A7199" s="48">
        <v>41939</v>
      </c>
      <c r="B7199" s="57" t="s">
        <v>242</v>
      </c>
      <c r="C7199" s="58">
        <v>100</v>
      </c>
    </row>
    <row r="7200" spans="1:3" x14ac:dyDescent="0.15">
      <c r="A7200" s="48">
        <v>41939</v>
      </c>
      <c r="B7200" s="57" t="s">
        <v>243</v>
      </c>
      <c r="C7200" s="58">
        <v>100</v>
      </c>
    </row>
    <row r="7201" spans="1:3" x14ac:dyDescent="0.15">
      <c r="A7201" s="48">
        <v>41939</v>
      </c>
      <c r="B7201" s="57" t="s">
        <v>244</v>
      </c>
      <c r="C7201" s="58">
        <v>100</v>
      </c>
    </row>
    <row r="7202" spans="1:3" x14ac:dyDescent="0.15">
      <c r="A7202" s="48">
        <v>41939</v>
      </c>
      <c r="B7202" s="57" t="s">
        <v>245</v>
      </c>
      <c r="C7202" s="58">
        <v>100</v>
      </c>
    </row>
    <row r="7203" spans="1:3" x14ac:dyDescent="0.15">
      <c r="A7203" s="48">
        <v>41939</v>
      </c>
      <c r="B7203" s="57" t="s">
        <v>246</v>
      </c>
      <c r="C7203" s="58">
        <v>100</v>
      </c>
    </row>
    <row r="7204" spans="1:3" x14ac:dyDescent="0.15">
      <c r="A7204" s="48">
        <v>41939</v>
      </c>
      <c r="B7204" s="57" t="s">
        <v>247</v>
      </c>
      <c r="C7204" s="58">
        <v>100</v>
      </c>
    </row>
    <row r="7205" spans="1:3" x14ac:dyDescent="0.15">
      <c r="A7205" s="48">
        <v>41939</v>
      </c>
      <c r="B7205" s="57" t="s">
        <v>248</v>
      </c>
      <c r="C7205" s="58">
        <v>100</v>
      </c>
    </row>
    <row r="7206" spans="1:3" x14ac:dyDescent="0.15">
      <c r="A7206" s="48">
        <v>41940</v>
      </c>
      <c r="B7206" s="57" t="s">
        <v>225</v>
      </c>
      <c r="C7206" s="58">
        <v>100</v>
      </c>
    </row>
    <row r="7207" spans="1:3" x14ac:dyDescent="0.15">
      <c r="A7207" s="48">
        <v>41940</v>
      </c>
      <c r="B7207" s="57" t="s">
        <v>226</v>
      </c>
      <c r="C7207" s="58">
        <v>100</v>
      </c>
    </row>
    <row r="7208" spans="1:3" x14ac:dyDescent="0.15">
      <c r="A7208" s="48">
        <v>41940</v>
      </c>
      <c r="B7208" s="57" t="s">
        <v>227</v>
      </c>
      <c r="C7208" s="58">
        <v>100</v>
      </c>
    </row>
    <row r="7209" spans="1:3" x14ac:dyDescent="0.15">
      <c r="A7209" s="48">
        <v>41940</v>
      </c>
      <c r="B7209" s="57" t="s">
        <v>228</v>
      </c>
      <c r="C7209" s="58">
        <v>100</v>
      </c>
    </row>
    <row r="7210" spans="1:3" x14ac:dyDescent="0.15">
      <c r="A7210" s="48">
        <v>41940</v>
      </c>
      <c r="B7210" s="57" t="s">
        <v>229</v>
      </c>
      <c r="C7210" s="58">
        <v>100</v>
      </c>
    </row>
    <row r="7211" spans="1:3" x14ac:dyDescent="0.15">
      <c r="A7211" s="48">
        <v>41940</v>
      </c>
      <c r="B7211" s="57" t="s">
        <v>230</v>
      </c>
      <c r="C7211" s="58">
        <v>100</v>
      </c>
    </row>
    <row r="7212" spans="1:3" x14ac:dyDescent="0.15">
      <c r="A7212" s="48">
        <v>41940</v>
      </c>
      <c r="B7212" s="57" t="s">
        <v>231</v>
      </c>
      <c r="C7212" s="58">
        <v>100</v>
      </c>
    </row>
    <row r="7213" spans="1:3" x14ac:dyDescent="0.15">
      <c r="A7213" s="48">
        <v>41940</v>
      </c>
      <c r="B7213" s="57" t="s">
        <v>232</v>
      </c>
      <c r="C7213" s="58">
        <v>100</v>
      </c>
    </row>
    <row r="7214" spans="1:3" x14ac:dyDescent="0.15">
      <c r="A7214" s="48">
        <v>41940</v>
      </c>
      <c r="B7214" s="57" t="s">
        <v>233</v>
      </c>
      <c r="C7214" s="58">
        <v>100</v>
      </c>
    </row>
    <row r="7215" spans="1:3" x14ac:dyDescent="0.15">
      <c r="A7215" s="48">
        <v>41940</v>
      </c>
      <c r="B7215" s="57" t="s">
        <v>234</v>
      </c>
      <c r="C7215" s="58">
        <v>100</v>
      </c>
    </row>
    <row r="7216" spans="1:3" x14ac:dyDescent="0.15">
      <c r="A7216" s="48">
        <v>41940</v>
      </c>
      <c r="B7216" s="57" t="s">
        <v>235</v>
      </c>
      <c r="C7216" s="58">
        <v>100</v>
      </c>
    </row>
    <row r="7217" spans="1:3" x14ac:dyDescent="0.15">
      <c r="A7217" s="48">
        <v>41940</v>
      </c>
      <c r="B7217" s="57" t="s">
        <v>236</v>
      </c>
      <c r="C7217" s="58">
        <v>100</v>
      </c>
    </row>
    <row r="7218" spans="1:3" x14ac:dyDescent="0.15">
      <c r="A7218" s="48">
        <v>41940</v>
      </c>
      <c r="B7218" s="57" t="s">
        <v>237</v>
      </c>
      <c r="C7218" s="58">
        <v>100</v>
      </c>
    </row>
    <row r="7219" spans="1:3" x14ac:dyDescent="0.15">
      <c r="A7219" s="48">
        <v>41940</v>
      </c>
      <c r="B7219" s="57" t="s">
        <v>238</v>
      </c>
      <c r="C7219" s="58">
        <v>100</v>
      </c>
    </row>
    <row r="7220" spans="1:3" x14ac:dyDescent="0.15">
      <c r="A7220" s="48">
        <v>41940</v>
      </c>
      <c r="B7220" s="57" t="s">
        <v>239</v>
      </c>
      <c r="C7220" s="58">
        <v>100</v>
      </c>
    </row>
    <row r="7221" spans="1:3" x14ac:dyDescent="0.15">
      <c r="A7221" s="48">
        <v>41940</v>
      </c>
      <c r="B7221" s="57" t="s">
        <v>240</v>
      </c>
      <c r="C7221" s="58">
        <v>100</v>
      </c>
    </row>
    <row r="7222" spans="1:3" x14ac:dyDescent="0.15">
      <c r="A7222" s="48">
        <v>41940</v>
      </c>
      <c r="B7222" s="57" t="s">
        <v>241</v>
      </c>
      <c r="C7222" s="58">
        <v>100</v>
      </c>
    </row>
    <row r="7223" spans="1:3" x14ac:dyDescent="0.15">
      <c r="A7223" s="48">
        <v>41940</v>
      </c>
      <c r="B7223" s="57" t="s">
        <v>242</v>
      </c>
      <c r="C7223" s="58">
        <v>100</v>
      </c>
    </row>
    <row r="7224" spans="1:3" x14ac:dyDescent="0.15">
      <c r="A7224" s="48">
        <v>41940</v>
      </c>
      <c r="B7224" s="57" t="s">
        <v>243</v>
      </c>
      <c r="C7224" s="58">
        <v>100</v>
      </c>
    </row>
    <row r="7225" spans="1:3" x14ac:dyDescent="0.15">
      <c r="A7225" s="48">
        <v>41940</v>
      </c>
      <c r="B7225" s="57" t="s">
        <v>244</v>
      </c>
      <c r="C7225" s="58">
        <v>100</v>
      </c>
    </row>
    <row r="7226" spans="1:3" x14ac:dyDescent="0.15">
      <c r="A7226" s="48">
        <v>41940</v>
      </c>
      <c r="B7226" s="57" t="s">
        <v>245</v>
      </c>
      <c r="C7226" s="58">
        <v>100</v>
      </c>
    </row>
    <row r="7227" spans="1:3" x14ac:dyDescent="0.15">
      <c r="A7227" s="48">
        <v>41940</v>
      </c>
      <c r="B7227" s="57" t="s">
        <v>246</v>
      </c>
      <c r="C7227" s="58">
        <v>100</v>
      </c>
    </row>
    <row r="7228" spans="1:3" x14ac:dyDescent="0.15">
      <c r="A7228" s="48">
        <v>41940</v>
      </c>
      <c r="B7228" s="57" t="s">
        <v>247</v>
      </c>
      <c r="C7228" s="58">
        <v>100</v>
      </c>
    </row>
    <row r="7229" spans="1:3" x14ac:dyDescent="0.15">
      <c r="A7229" s="48">
        <v>41940</v>
      </c>
      <c r="B7229" s="57" t="s">
        <v>248</v>
      </c>
      <c r="C7229" s="58">
        <v>100</v>
      </c>
    </row>
    <row r="7230" spans="1:3" x14ac:dyDescent="0.15">
      <c r="A7230" s="48">
        <v>41941</v>
      </c>
      <c r="B7230" s="57" t="s">
        <v>225</v>
      </c>
      <c r="C7230" s="58">
        <v>100</v>
      </c>
    </row>
    <row r="7231" spans="1:3" x14ac:dyDescent="0.15">
      <c r="A7231" s="48">
        <v>41941</v>
      </c>
      <c r="B7231" s="57" t="s">
        <v>226</v>
      </c>
      <c r="C7231" s="58">
        <v>100</v>
      </c>
    </row>
    <row r="7232" spans="1:3" x14ac:dyDescent="0.15">
      <c r="A7232" s="48">
        <v>41941</v>
      </c>
      <c r="B7232" s="57" t="s">
        <v>227</v>
      </c>
      <c r="C7232" s="58">
        <v>100</v>
      </c>
    </row>
    <row r="7233" spans="1:3" x14ac:dyDescent="0.15">
      <c r="A7233" s="48">
        <v>41941</v>
      </c>
      <c r="B7233" s="57" t="s">
        <v>228</v>
      </c>
      <c r="C7233" s="58">
        <v>100</v>
      </c>
    </row>
    <row r="7234" spans="1:3" x14ac:dyDescent="0.15">
      <c r="A7234" s="48">
        <v>41941</v>
      </c>
      <c r="B7234" s="57" t="s">
        <v>229</v>
      </c>
      <c r="C7234" s="58">
        <v>100</v>
      </c>
    </row>
    <row r="7235" spans="1:3" x14ac:dyDescent="0.15">
      <c r="A7235" s="48">
        <v>41941</v>
      </c>
      <c r="B7235" s="57" t="s">
        <v>230</v>
      </c>
      <c r="C7235" s="58">
        <v>100</v>
      </c>
    </row>
    <row r="7236" spans="1:3" x14ac:dyDescent="0.15">
      <c r="A7236" s="48">
        <v>41941</v>
      </c>
      <c r="B7236" s="57" t="s">
        <v>231</v>
      </c>
      <c r="C7236" s="58">
        <v>100</v>
      </c>
    </row>
    <row r="7237" spans="1:3" x14ac:dyDescent="0.15">
      <c r="A7237" s="48">
        <v>41941</v>
      </c>
      <c r="B7237" s="57" t="s">
        <v>232</v>
      </c>
      <c r="C7237" s="58">
        <v>100</v>
      </c>
    </row>
    <row r="7238" spans="1:3" x14ac:dyDescent="0.15">
      <c r="A7238" s="48">
        <v>41941</v>
      </c>
      <c r="B7238" s="57" t="s">
        <v>233</v>
      </c>
      <c r="C7238" s="58">
        <v>100</v>
      </c>
    </row>
    <row r="7239" spans="1:3" x14ac:dyDescent="0.15">
      <c r="A7239" s="48">
        <v>41941</v>
      </c>
      <c r="B7239" s="57" t="s">
        <v>234</v>
      </c>
      <c r="C7239" s="58">
        <v>100</v>
      </c>
    </row>
    <row r="7240" spans="1:3" x14ac:dyDescent="0.15">
      <c r="A7240" s="48">
        <v>41941</v>
      </c>
      <c r="B7240" s="57" t="s">
        <v>235</v>
      </c>
      <c r="C7240" s="58">
        <v>100</v>
      </c>
    </row>
    <row r="7241" spans="1:3" x14ac:dyDescent="0.15">
      <c r="A7241" s="48">
        <v>41941</v>
      </c>
      <c r="B7241" s="57" t="s">
        <v>236</v>
      </c>
      <c r="C7241" s="58">
        <v>100</v>
      </c>
    </row>
    <row r="7242" spans="1:3" x14ac:dyDescent="0.15">
      <c r="A7242" s="48">
        <v>41941</v>
      </c>
      <c r="B7242" s="57" t="s">
        <v>237</v>
      </c>
      <c r="C7242" s="58">
        <v>100</v>
      </c>
    </row>
    <row r="7243" spans="1:3" x14ac:dyDescent="0.15">
      <c r="A7243" s="48">
        <v>41941</v>
      </c>
      <c r="B7243" s="57" t="s">
        <v>238</v>
      </c>
      <c r="C7243" s="58">
        <v>100</v>
      </c>
    </row>
    <row r="7244" spans="1:3" x14ac:dyDescent="0.15">
      <c r="A7244" s="48">
        <v>41941</v>
      </c>
      <c r="B7244" s="57" t="s">
        <v>239</v>
      </c>
      <c r="C7244" s="58">
        <v>100</v>
      </c>
    </row>
    <row r="7245" spans="1:3" x14ac:dyDescent="0.15">
      <c r="A7245" s="48">
        <v>41941</v>
      </c>
      <c r="B7245" s="57" t="s">
        <v>240</v>
      </c>
      <c r="C7245" s="58">
        <v>100</v>
      </c>
    </row>
    <row r="7246" spans="1:3" x14ac:dyDescent="0.15">
      <c r="A7246" s="48">
        <v>41941</v>
      </c>
      <c r="B7246" s="57" t="s">
        <v>241</v>
      </c>
      <c r="C7246" s="58">
        <v>100</v>
      </c>
    </row>
    <row r="7247" spans="1:3" x14ac:dyDescent="0.15">
      <c r="A7247" s="48">
        <v>41941</v>
      </c>
      <c r="B7247" s="57" t="s">
        <v>242</v>
      </c>
      <c r="C7247" s="58">
        <v>100</v>
      </c>
    </row>
    <row r="7248" spans="1:3" x14ac:dyDescent="0.15">
      <c r="A7248" s="48">
        <v>41941</v>
      </c>
      <c r="B7248" s="57" t="s">
        <v>243</v>
      </c>
      <c r="C7248" s="58">
        <v>100</v>
      </c>
    </row>
    <row r="7249" spans="1:3" x14ac:dyDescent="0.15">
      <c r="A7249" s="48">
        <v>41941</v>
      </c>
      <c r="B7249" s="57" t="s">
        <v>244</v>
      </c>
      <c r="C7249" s="58">
        <v>100</v>
      </c>
    </row>
    <row r="7250" spans="1:3" x14ac:dyDescent="0.15">
      <c r="A7250" s="48">
        <v>41941</v>
      </c>
      <c r="B7250" s="57" t="s">
        <v>245</v>
      </c>
      <c r="C7250" s="58">
        <v>100</v>
      </c>
    </row>
    <row r="7251" spans="1:3" x14ac:dyDescent="0.15">
      <c r="A7251" s="48">
        <v>41941</v>
      </c>
      <c r="B7251" s="57" t="s">
        <v>246</v>
      </c>
      <c r="C7251" s="58">
        <v>100</v>
      </c>
    </row>
    <row r="7252" spans="1:3" x14ac:dyDescent="0.15">
      <c r="A7252" s="48">
        <v>41941</v>
      </c>
      <c r="B7252" s="57" t="s">
        <v>247</v>
      </c>
      <c r="C7252" s="58">
        <v>100</v>
      </c>
    </row>
    <row r="7253" spans="1:3" x14ac:dyDescent="0.15">
      <c r="A7253" s="48">
        <v>41941</v>
      </c>
      <c r="B7253" s="57" t="s">
        <v>248</v>
      </c>
      <c r="C7253" s="58">
        <v>100</v>
      </c>
    </row>
    <row r="7254" spans="1:3" x14ac:dyDescent="0.15">
      <c r="A7254" s="48">
        <v>41942</v>
      </c>
      <c r="B7254" s="57" t="s">
        <v>225</v>
      </c>
      <c r="C7254" s="58">
        <v>100</v>
      </c>
    </row>
    <row r="7255" spans="1:3" x14ac:dyDescent="0.15">
      <c r="A7255" s="48">
        <v>41942</v>
      </c>
      <c r="B7255" s="57" t="s">
        <v>226</v>
      </c>
      <c r="C7255" s="58">
        <v>100</v>
      </c>
    </row>
    <row r="7256" spans="1:3" x14ac:dyDescent="0.15">
      <c r="A7256" s="48">
        <v>41942</v>
      </c>
      <c r="B7256" s="57" t="s">
        <v>227</v>
      </c>
      <c r="C7256" s="58">
        <v>100</v>
      </c>
    </row>
    <row r="7257" spans="1:3" x14ac:dyDescent="0.15">
      <c r="A7257" s="48">
        <v>41942</v>
      </c>
      <c r="B7257" s="57" t="s">
        <v>228</v>
      </c>
      <c r="C7257" s="58">
        <v>100</v>
      </c>
    </row>
    <row r="7258" spans="1:3" x14ac:dyDescent="0.15">
      <c r="A7258" s="48">
        <v>41942</v>
      </c>
      <c r="B7258" s="57" t="s">
        <v>229</v>
      </c>
      <c r="C7258" s="58">
        <v>100</v>
      </c>
    </row>
    <row r="7259" spans="1:3" x14ac:dyDescent="0.15">
      <c r="A7259" s="48">
        <v>41942</v>
      </c>
      <c r="B7259" s="57" t="s">
        <v>230</v>
      </c>
      <c r="C7259" s="58">
        <v>100</v>
      </c>
    </row>
    <row r="7260" spans="1:3" x14ac:dyDescent="0.15">
      <c r="A7260" s="48">
        <v>41942</v>
      </c>
      <c r="B7260" s="57" t="s">
        <v>231</v>
      </c>
      <c r="C7260" s="58">
        <v>100</v>
      </c>
    </row>
    <row r="7261" spans="1:3" x14ac:dyDescent="0.15">
      <c r="A7261" s="48">
        <v>41942</v>
      </c>
      <c r="B7261" s="57" t="s">
        <v>232</v>
      </c>
      <c r="C7261" s="58">
        <v>100</v>
      </c>
    </row>
    <row r="7262" spans="1:3" x14ac:dyDescent="0.15">
      <c r="A7262" s="48">
        <v>41942</v>
      </c>
      <c r="B7262" s="57" t="s">
        <v>233</v>
      </c>
      <c r="C7262" s="58">
        <v>100</v>
      </c>
    </row>
    <row r="7263" spans="1:3" x14ac:dyDescent="0.15">
      <c r="A7263" s="48">
        <v>41942</v>
      </c>
      <c r="B7263" s="57" t="s">
        <v>234</v>
      </c>
      <c r="C7263" s="58">
        <v>100</v>
      </c>
    </row>
    <row r="7264" spans="1:3" x14ac:dyDescent="0.15">
      <c r="A7264" s="48">
        <v>41942</v>
      </c>
      <c r="B7264" s="57" t="s">
        <v>235</v>
      </c>
      <c r="C7264" s="58">
        <v>100</v>
      </c>
    </row>
    <row r="7265" spans="1:3" x14ac:dyDescent="0.15">
      <c r="A7265" s="48">
        <v>41942</v>
      </c>
      <c r="B7265" s="57" t="s">
        <v>236</v>
      </c>
      <c r="C7265" s="58">
        <v>100</v>
      </c>
    </row>
    <row r="7266" spans="1:3" x14ac:dyDescent="0.15">
      <c r="A7266" s="48">
        <v>41942</v>
      </c>
      <c r="B7266" s="57" t="s">
        <v>237</v>
      </c>
      <c r="C7266" s="58">
        <v>100</v>
      </c>
    </row>
    <row r="7267" spans="1:3" x14ac:dyDescent="0.15">
      <c r="A7267" s="48">
        <v>41942</v>
      </c>
      <c r="B7267" s="57" t="s">
        <v>238</v>
      </c>
      <c r="C7267" s="58">
        <v>100</v>
      </c>
    </row>
    <row r="7268" spans="1:3" x14ac:dyDescent="0.15">
      <c r="A7268" s="48">
        <v>41942</v>
      </c>
      <c r="B7268" s="57" t="s">
        <v>239</v>
      </c>
      <c r="C7268" s="58">
        <v>100</v>
      </c>
    </row>
    <row r="7269" spans="1:3" x14ac:dyDescent="0.15">
      <c r="A7269" s="48">
        <v>41942</v>
      </c>
      <c r="B7269" s="57" t="s">
        <v>240</v>
      </c>
      <c r="C7269" s="58">
        <v>100</v>
      </c>
    </row>
    <row r="7270" spans="1:3" x14ac:dyDescent="0.15">
      <c r="A7270" s="48">
        <v>41942</v>
      </c>
      <c r="B7270" s="57" t="s">
        <v>241</v>
      </c>
      <c r="C7270" s="58">
        <v>100</v>
      </c>
    </row>
    <row r="7271" spans="1:3" x14ac:dyDescent="0.15">
      <c r="A7271" s="48">
        <v>41942</v>
      </c>
      <c r="B7271" s="57" t="s">
        <v>242</v>
      </c>
      <c r="C7271" s="58">
        <v>100</v>
      </c>
    </row>
    <row r="7272" spans="1:3" x14ac:dyDescent="0.15">
      <c r="A7272" s="48">
        <v>41942</v>
      </c>
      <c r="B7272" s="57" t="s">
        <v>243</v>
      </c>
      <c r="C7272" s="58">
        <v>100</v>
      </c>
    </row>
    <row r="7273" spans="1:3" x14ac:dyDescent="0.15">
      <c r="A7273" s="48">
        <v>41942</v>
      </c>
      <c r="B7273" s="57" t="s">
        <v>244</v>
      </c>
      <c r="C7273" s="58">
        <v>100</v>
      </c>
    </row>
    <row r="7274" spans="1:3" x14ac:dyDescent="0.15">
      <c r="A7274" s="48">
        <v>41942</v>
      </c>
      <c r="B7274" s="57" t="s">
        <v>245</v>
      </c>
      <c r="C7274" s="58">
        <v>100</v>
      </c>
    </row>
    <row r="7275" spans="1:3" x14ac:dyDescent="0.15">
      <c r="A7275" s="48">
        <v>41942</v>
      </c>
      <c r="B7275" s="57" t="s">
        <v>246</v>
      </c>
      <c r="C7275" s="58">
        <v>100</v>
      </c>
    </row>
    <row r="7276" spans="1:3" x14ac:dyDescent="0.15">
      <c r="A7276" s="48">
        <v>41942</v>
      </c>
      <c r="B7276" s="57" t="s">
        <v>247</v>
      </c>
      <c r="C7276" s="58">
        <v>100</v>
      </c>
    </row>
    <row r="7277" spans="1:3" x14ac:dyDescent="0.15">
      <c r="A7277" s="48">
        <v>41942</v>
      </c>
      <c r="B7277" s="57" t="s">
        <v>248</v>
      </c>
      <c r="C7277" s="58">
        <v>100</v>
      </c>
    </row>
    <row r="7278" spans="1:3" x14ac:dyDescent="0.15">
      <c r="A7278" s="48">
        <v>41943</v>
      </c>
      <c r="B7278" s="57" t="s">
        <v>225</v>
      </c>
      <c r="C7278" s="58">
        <v>100</v>
      </c>
    </row>
    <row r="7279" spans="1:3" x14ac:dyDescent="0.15">
      <c r="A7279" s="48">
        <v>41943</v>
      </c>
      <c r="B7279" s="57" t="s">
        <v>226</v>
      </c>
      <c r="C7279" s="58">
        <v>100</v>
      </c>
    </row>
    <row r="7280" spans="1:3" x14ac:dyDescent="0.15">
      <c r="A7280" s="48">
        <v>41943</v>
      </c>
      <c r="B7280" s="57" t="s">
        <v>227</v>
      </c>
      <c r="C7280" s="58">
        <v>100</v>
      </c>
    </row>
    <row r="7281" spans="1:3" x14ac:dyDescent="0.15">
      <c r="A7281" s="48">
        <v>41943</v>
      </c>
      <c r="B7281" s="57" t="s">
        <v>228</v>
      </c>
      <c r="C7281" s="58">
        <v>100</v>
      </c>
    </row>
    <row r="7282" spans="1:3" x14ac:dyDescent="0.15">
      <c r="A7282" s="48">
        <v>41943</v>
      </c>
      <c r="B7282" s="57" t="s">
        <v>229</v>
      </c>
      <c r="C7282" s="58">
        <v>100</v>
      </c>
    </row>
    <row r="7283" spans="1:3" x14ac:dyDescent="0.15">
      <c r="A7283" s="48">
        <v>41943</v>
      </c>
      <c r="B7283" s="57" t="s">
        <v>230</v>
      </c>
      <c r="C7283" s="58">
        <v>100</v>
      </c>
    </row>
    <row r="7284" spans="1:3" x14ac:dyDescent="0.15">
      <c r="A7284" s="48">
        <v>41943</v>
      </c>
      <c r="B7284" s="57" t="s">
        <v>231</v>
      </c>
      <c r="C7284" s="58">
        <v>100</v>
      </c>
    </row>
    <row r="7285" spans="1:3" x14ac:dyDescent="0.15">
      <c r="A7285" s="48">
        <v>41943</v>
      </c>
      <c r="B7285" s="57" t="s">
        <v>232</v>
      </c>
      <c r="C7285" s="58">
        <v>100</v>
      </c>
    </row>
    <row r="7286" spans="1:3" x14ac:dyDescent="0.15">
      <c r="A7286" s="48">
        <v>41943</v>
      </c>
      <c r="B7286" s="57" t="s">
        <v>233</v>
      </c>
      <c r="C7286" s="58">
        <v>100</v>
      </c>
    </row>
    <row r="7287" spans="1:3" x14ac:dyDescent="0.15">
      <c r="A7287" s="48">
        <v>41943</v>
      </c>
      <c r="B7287" s="57" t="s">
        <v>234</v>
      </c>
      <c r="C7287" s="58">
        <v>100</v>
      </c>
    </row>
    <row r="7288" spans="1:3" x14ac:dyDescent="0.15">
      <c r="A7288" s="48">
        <v>41943</v>
      </c>
      <c r="B7288" s="57" t="s">
        <v>235</v>
      </c>
      <c r="C7288" s="58">
        <v>100</v>
      </c>
    </row>
    <row r="7289" spans="1:3" x14ac:dyDescent="0.15">
      <c r="A7289" s="48">
        <v>41943</v>
      </c>
      <c r="B7289" s="57" t="s">
        <v>236</v>
      </c>
      <c r="C7289" s="58">
        <v>100</v>
      </c>
    </row>
    <row r="7290" spans="1:3" x14ac:dyDescent="0.15">
      <c r="A7290" s="48">
        <v>41943</v>
      </c>
      <c r="B7290" s="57" t="s">
        <v>237</v>
      </c>
      <c r="C7290" s="58">
        <v>100</v>
      </c>
    </row>
    <row r="7291" spans="1:3" x14ac:dyDescent="0.15">
      <c r="A7291" s="48">
        <v>41943</v>
      </c>
      <c r="B7291" s="57" t="s">
        <v>238</v>
      </c>
      <c r="C7291" s="58">
        <v>100</v>
      </c>
    </row>
    <row r="7292" spans="1:3" x14ac:dyDescent="0.15">
      <c r="A7292" s="48">
        <v>41943</v>
      </c>
      <c r="B7292" s="57" t="s">
        <v>239</v>
      </c>
      <c r="C7292" s="58">
        <v>100</v>
      </c>
    </row>
    <row r="7293" spans="1:3" x14ac:dyDescent="0.15">
      <c r="A7293" s="48">
        <v>41943</v>
      </c>
      <c r="B7293" s="57" t="s">
        <v>240</v>
      </c>
      <c r="C7293" s="58">
        <v>100</v>
      </c>
    </row>
    <row r="7294" spans="1:3" x14ac:dyDescent="0.15">
      <c r="A7294" s="48">
        <v>41943</v>
      </c>
      <c r="B7294" s="57" t="s">
        <v>241</v>
      </c>
      <c r="C7294" s="58">
        <v>100</v>
      </c>
    </row>
    <row r="7295" spans="1:3" x14ac:dyDescent="0.15">
      <c r="A7295" s="48">
        <v>41943</v>
      </c>
      <c r="B7295" s="57" t="s">
        <v>242</v>
      </c>
      <c r="C7295" s="58">
        <v>100</v>
      </c>
    </row>
    <row r="7296" spans="1:3" x14ac:dyDescent="0.15">
      <c r="A7296" s="48">
        <v>41943</v>
      </c>
      <c r="B7296" s="57" t="s">
        <v>243</v>
      </c>
      <c r="C7296" s="58">
        <v>100</v>
      </c>
    </row>
    <row r="7297" spans="1:3" x14ac:dyDescent="0.15">
      <c r="A7297" s="48">
        <v>41943</v>
      </c>
      <c r="B7297" s="57" t="s">
        <v>244</v>
      </c>
      <c r="C7297" s="58">
        <v>100</v>
      </c>
    </row>
    <row r="7298" spans="1:3" x14ac:dyDescent="0.15">
      <c r="A7298" s="48">
        <v>41943</v>
      </c>
      <c r="B7298" s="57" t="s">
        <v>245</v>
      </c>
      <c r="C7298" s="58">
        <v>100</v>
      </c>
    </row>
    <row r="7299" spans="1:3" x14ac:dyDescent="0.15">
      <c r="A7299" s="48">
        <v>41943</v>
      </c>
      <c r="B7299" s="57" t="s">
        <v>246</v>
      </c>
      <c r="C7299" s="58">
        <v>100</v>
      </c>
    </row>
    <row r="7300" spans="1:3" x14ac:dyDescent="0.15">
      <c r="A7300" s="48">
        <v>41943</v>
      </c>
      <c r="B7300" s="57" t="s">
        <v>247</v>
      </c>
      <c r="C7300" s="58">
        <v>100</v>
      </c>
    </row>
    <row r="7301" spans="1:3" x14ac:dyDescent="0.15">
      <c r="A7301" s="48">
        <v>41943</v>
      </c>
      <c r="B7301" s="57" t="s">
        <v>248</v>
      </c>
      <c r="C7301" s="58">
        <v>100</v>
      </c>
    </row>
    <row r="7302" spans="1:3" x14ac:dyDescent="0.15">
      <c r="A7302" s="48">
        <v>41944</v>
      </c>
      <c r="B7302" s="57" t="s">
        <v>225</v>
      </c>
      <c r="C7302" s="58">
        <v>100</v>
      </c>
    </row>
    <row r="7303" spans="1:3" x14ac:dyDescent="0.15">
      <c r="A7303" s="48">
        <v>41944</v>
      </c>
      <c r="B7303" s="57" t="s">
        <v>226</v>
      </c>
      <c r="C7303" s="58">
        <v>100</v>
      </c>
    </row>
    <row r="7304" spans="1:3" x14ac:dyDescent="0.15">
      <c r="A7304" s="48">
        <v>41944</v>
      </c>
      <c r="B7304" s="57" t="s">
        <v>227</v>
      </c>
      <c r="C7304" s="58">
        <v>100</v>
      </c>
    </row>
    <row r="7305" spans="1:3" x14ac:dyDescent="0.15">
      <c r="A7305" s="48">
        <v>41944</v>
      </c>
      <c r="B7305" s="57" t="s">
        <v>228</v>
      </c>
      <c r="C7305" s="58">
        <v>100</v>
      </c>
    </row>
    <row r="7306" spans="1:3" x14ac:dyDescent="0.15">
      <c r="A7306" s="48">
        <v>41944</v>
      </c>
      <c r="B7306" s="57" t="s">
        <v>229</v>
      </c>
      <c r="C7306" s="58">
        <v>100</v>
      </c>
    </row>
    <row r="7307" spans="1:3" x14ac:dyDescent="0.15">
      <c r="A7307" s="48">
        <v>41944</v>
      </c>
      <c r="B7307" s="57" t="s">
        <v>230</v>
      </c>
      <c r="C7307" s="58">
        <v>100</v>
      </c>
    </row>
    <row r="7308" spans="1:3" x14ac:dyDescent="0.15">
      <c r="A7308" s="48">
        <v>41944</v>
      </c>
      <c r="B7308" s="57" t="s">
        <v>231</v>
      </c>
      <c r="C7308" s="58">
        <v>100</v>
      </c>
    </row>
    <row r="7309" spans="1:3" x14ac:dyDescent="0.15">
      <c r="A7309" s="48">
        <v>41944</v>
      </c>
      <c r="B7309" s="57" t="s">
        <v>232</v>
      </c>
      <c r="C7309" s="58">
        <v>100</v>
      </c>
    </row>
    <row r="7310" spans="1:3" x14ac:dyDescent="0.15">
      <c r="A7310" s="48">
        <v>41944</v>
      </c>
      <c r="B7310" s="57" t="s">
        <v>233</v>
      </c>
      <c r="C7310" s="58">
        <v>100</v>
      </c>
    </row>
    <row r="7311" spans="1:3" x14ac:dyDescent="0.15">
      <c r="A7311" s="48">
        <v>41944</v>
      </c>
      <c r="B7311" s="57" t="s">
        <v>234</v>
      </c>
      <c r="C7311" s="58">
        <v>100</v>
      </c>
    </row>
    <row r="7312" spans="1:3" x14ac:dyDescent="0.15">
      <c r="A7312" s="48">
        <v>41944</v>
      </c>
      <c r="B7312" s="57" t="s">
        <v>235</v>
      </c>
      <c r="C7312" s="58">
        <v>100</v>
      </c>
    </row>
    <row r="7313" spans="1:3" x14ac:dyDescent="0.15">
      <c r="A7313" s="48">
        <v>41944</v>
      </c>
      <c r="B7313" s="57" t="s">
        <v>236</v>
      </c>
      <c r="C7313" s="58">
        <v>100</v>
      </c>
    </row>
    <row r="7314" spans="1:3" x14ac:dyDescent="0.15">
      <c r="A7314" s="48">
        <v>41944</v>
      </c>
      <c r="B7314" s="57" t="s">
        <v>237</v>
      </c>
      <c r="C7314" s="58">
        <v>100</v>
      </c>
    </row>
    <row r="7315" spans="1:3" x14ac:dyDescent="0.15">
      <c r="A7315" s="48">
        <v>41944</v>
      </c>
      <c r="B7315" s="57" t="s">
        <v>238</v>
      </c>
      <c r="C7315" s="58">
        <v>100</v>
      </c>
    </row>
    <row r="7316" spans="1:3" x14ac:dyDescent="0.15">
      <c r="A7316" s="48">
        <v>41944</v>
      </c>
      <c r="B7316" s="57" t="s">
        <v>239</v>
      </c>
      <c r="C7316" s="58">
        <v>100</v>
      </c>
    </row>
    <row r="7317" spans="1:3" x14ac:dyDescent="0.15">
      <c r="A7317" s="48">
        <v>41944</v>
      </c>
      <c r="B7317" s="57" t="s">
        <v>240</v>
      </c>
      <c r="C7317" s="58">
        <v>100</v>
      </c>
    </row>
    <row r="7318" spans="1:3" x14ac:dyDescent="0.15">
      <c r="A7318" s="48">
        <v>41944</v>
      </c>
      <c r="B7318" s="57" t="s">
        <v>241</v>
      </c>
      <c r="C7318" s="58">
        <v>100</v>
      </c>
    </row>
    <row r="7319" spans="1:3" x14ac:dyDescent="0.15">
      <c r="A7319" s="48">
        <v>41944</v>
      </c>
      <c r="B7319" s="57" t="s">
        <v>242</v>
      </c>
      <c r="C7319" s="58">
        <v>100</v>
      </c>
    </row>
    <row r="7320" spans="1:3" x14ac:dyDescent="0.15">
      <c r="A7320" s="48">
        <v>41944</v>
      </c>
      <c r="B7320" s="57" t="s">
        <v>243</v>
      </c>
      <c r="C7320" s="58">
        <v>100</v>
      </c>
    </row>
    <row r="7321" spans="1:3" x14ac:dyDescent="0.15">
      <c r="A7321" s="48">
        <v>41944</v>
      </c>
      <c r="B7321" s="57" t="s">
        <v>244</v>
      </c>
      <c r="C7321" s="58">
        <v>100</v>
      </c>
    </row>
    <row r="7322" spans="1:3" x14ac:dyDescent="0.15">
      <c r="A7322" s="48">
        <v>41944</v>
      </c>
      <c r="B7322" s="57" t="s">
        <v>245</v>
      </c>
      <c r="C7322" s="58">
        <v>100</v>
      </c>
    </row>
    <row r="7323" spans="1:3" x14ac:dyDescent="0.15">
      <c r="A7323" s="48">
        <v>41944</v>
      </c>
      <c r="B7323" s="57" t="s">
        <v>246</v>
      </c>
      <c r="C7323" s="58">
        <v>100</v>
      </c>
    </row>
    <row r="7324" spans="1:3" x14ac:dyDescent="0.15">
      <c r="A7324" s="48">
        <v>41944</v>
      </c>
      <c r="B7324" s="57" t="s">
        <v>247</v>
      </c>
      <c r="C7324" s="58">
        <v>100</v>
      </c>
    </row>
    <row r="7325" spans="1:3" x14ac:dyDescent="0.15">
      <c r="A7325" s="48">
        <v>41944</v>
      </c>
      <c r="B7325" s="57" t="s">
        <v>248</v>
      </c>
      <c r="C7325" s="58">
        <v>100</v>
      </c>
    </row>
    <row r="7326" spans="1:3" x14ac:dyDescent="0.15">
      <c r="A7326" s="48">
        <v>41945</v>
      </c>
      <c r="B7326" s="57" t="s">
        <v>225</v>
      </c>
      <c r="C7326" s="58">
        <v>100</v>
      </c>
    </row>
    <row r="7327" spans="1:3" x14ac:dyDescent="0.15">
      <c r="A7327" s="48">
        <v>41945</v>
      </c>
      <c r="B7327" s="57" t="s">
        <v>226</v>
      </c>
      <c r="C7327" s="58">
        <v>100</v>
      </c>
    </row>
    <row r="7328" spans="1:3" x14ac:dyDescent="0.15">
      <c r="A7328" s="48">
        <v>41945</v>
      </c>
      <c r="B7328" s="57" t="s">
        <v>227</v>
      </c>
      <c r="C7328" s="58">
        <v>100</v>
      </c>
    </row>
    <row r="7329" spans="1:3" x14ac:dyDescent="0.15">
      <c r="A7329" s="48">
        <v>41945</v>
      </c>
      <c r="B7329" s="57" t="s">
        <v>228</v>
      </c>
      <c r="C7329" s="58">
        <v>100</v>
      </c>
    </row>
    <row r="7330" spans="1:3" x14ac:dyDescent="0.15">
      <c r="A7330" s="48">
        <v>41945</v>
      </c>
      <c r="B7330" s="57" t="s">
        <v>229</v>
      </c>
      <c r="C7330" s="58">
        <v>100</v>
      </c>
    </row>
    <row r="7331" spans="1:3" x14ac:dyDescent="0.15">
      <c r="A7331" s="48">
        <v>41945</v>
      </c>
      <c r="B7331" s="57" t="s">
        <v>230</v>
      </c>
      <c r="C7331" s="58">
        <v>100</v>
      </c>
    </row>
    <row r="7332" spans="1:3" x14ac:dyDescent="0.15">
      <c r="A7332" s="48">
        <v>41945</v>
      </c>
      <c r="B7332" s="57" t="s">
        <v>231</v>
      </c>
      <c r="C7332" s="58">
        <v>100</v>
      </c>
    </row>
    <row r="7333" spans="1:3" x14ac:dyDescent="0.15">
      <c r="A7333" s="48">
        <v>41945</v>
      </c>
      <c r="B7333" s="57" t="s">
        <v>232</v>
      </c>
      <c r="C7333" s="58">
        <v>100</v>
      </c>
    </row>
    <row r="7334" spans="1:3" x14ac:dyDescent="0.15">
      <c r="A7334" s="48">
        <v>41945</v>
      </c>
      <c r="B7334" s="57" t="s">
        <v>233</v>
      </c>
      <c r="C7334" s="58">
        <v>100</v>
      </c>
    </row>
    <row r="7335" spans="1:3" x14ac:dyDescent="0.15">
      <c r="A7335" s="48">
        <v>41945</v>
      </c>
      <c r="B7335" s="57" t="s">
        <v>234</v>
      </c>
      <c r="C7335" s="58">
        <v>100</v>
      </c>
    </row>
    <row r="7336" spans="1:3" x14ac:dyDescent="0.15">
      <c r="A7336" s="48">
        <v>41945</v>
      </c>
      <c r="B7336" s="57" t="s">
        <v>235</v>
      </c>
      <c r="C7336" s="58">
        <v>100</v>
      </c>
    </row>
    <row r="7337" spans="1:3" x14ac:dyDescent="0.15">
      <c r="A7337" s="48">
        <v>41945</v>
      </c>
      <c r="B7337" s="57" t="s">
        <v>236</v>
      </c>
      <c r="C7337" s="58">
        <v>100</v>
      </c>
    </row>
    <row r="7338" spans="1:3" x14ac:dyDescent="0.15">
      <c r="A7338" s="48">
        <v>41945</v>
      </c>
      <c r="B7338" s="57" t="s">
        <v>237</v>
      </c>
      <c r="C7338" s="58">
        <v>100</v>
      </c>
    </row>
    <row r="7339" spans="1:3" x14ac:dyDescent="0.15">
      <c r="A7339" s="48">
        <v>41945</v>
      </c>
      <c r="B7339" s="57" t="s">
        <v>238</v>
      </c>
      <c r="C7339" s="58">
        <v>100</v>
      </c>
    </row>
    <row r="7340" spans="1:3" x14ac:dyDescent="0.15">
      <c r="A7340" s="48">
        <v>41945</v>
      </c>
      <c r="B7340" s="57" t="s">
        <v>239</v>
      </c>
      <c r="C7340" s="58">
        <v>100</v>
      </c>
    </row>
    <row r="7341" spans="1:3" x14ac:dyDescent="0.15">
      <c r="A7341" s="48">
        <v>41945</v>
      </c>
      <c r="B7341" s="57" t="s">
        <v>240</v>
      </c>
      <c r="C7341" s="58">
        <v>100</v>
      </c>
    </row>
    <row r="7342" spans="1:3" x14ac:dyDescent="0.15">
      <c r="A7342" s="48">
        <v>41945</v>
      </c>
      <c r="B7342" s="57" t="s">
        <v>241</v>
      </c>
      <c r="C7342" s="58">
        <v>100</v>
      </c>
    </row>
    <row r="7343" spans="1:3" x14ac:dyDescent="0.15">
      <c r="A7343" s="48">
        <v>41945</v>
      </c>
      <c r="B7343" s="57" t="s">
        <v>242</v>
      </c>
      <c r="C7343" s="58">
        <v>100</v>
      </c>
    </row>
    <row r="7344" spans="1:3" x14ac:dyDescent="0.15">
      <c r="A7344" s="48">
        <v>41945</v>
      </c>
      <c r="B7344" s="57" t="s">
        <v>243</v>
      </c>
      <c r="C7344" s="58">
        <v>100</v>
      </c>
    </row>
    <row r="7345" spans="1:3" x14ac:dyDescent="0.15">
      <c r="A7345" s="48">
        <v>41945</v>
      </c>
      <c r="B7345" s="57" t="s">
        <v>244</v>
      </c>
      <c r="C7345" s="58">
        <v>100</v>
      </c>
    </row>
    <row r="7346" spans="1:3" x14ac:dyDescent="0.15">
      <c r="A7346" s="48">
        <v>41945</v>
      </c>
      <c r="B7346" s="57" t="s">
        <v>245</v>
      </c>
      <c r="C7346" s="58">
        <v>100</v>
      </c>
    </row>
    <row r="7347" spans="1:3" x14ac:dyDescent="0.15">
      <c r="A7347" s="48">
        <v>41945</v>
      </c>
      <c r="B7347" s="57" t="s">
        <v>246</v>
      </c>
      <c r="C7347" s="58">
        <v>100</v>
      </c>
    </row>
    <row r="7348" spans="1:3" x14ac:dyDescent="0.15">
      <c r="A7348" s="48">
        <v>41945</v>
      </c>
      <c r="B7348" s="57" t="s">
        <v>247</v>
      </c>
      <c r="C7348" s="58">
        <v>100</v>
      </c>
    </row>
    <row r="7349" spans="1:3" x14ac:dyDescent="0.15">
      <c r="A7349" s="48">
        <v>41945</v>
      </c>
      <c r="B7349" s="57" t="s">
        <v>248</v>
      </c>
      <c r="C7349" s="58">
        <v>100</v>
      </c>
    </row>
    <row r="7350" spans="1:3" x14ac:dyDescent="0.15">
      <c r="A7350" s="48">
        <v>41946</v>
      </c>
      <c r="B7350" s="57" t="s">
        <v>225</v>
      </c>
      <c r="C7350" s="58">
        <v>100</v>
      </c>
    </row>
    <row r="7351" spans="1:3" x14ac:dyDescent="0.15">
      <c r="A7351" s="48">
        <v>41946</v>
      </c>
      <c r="B7351" s="57" t="s">
        <v>226</v>
      </c>
      <c r="C7351" s="58">
        <v>100</v>
      </c>
    </row>
    <row r="7352" spans="1:3" x14ac:dyDescent="0.15">
      <c r="A7352" s="48">
        <v>41946</v>
      </c>
      <c r="B7352" s="57" t="s">
        <v>227</v>
      </c>
      <c r="C7352" s="58">
        <v>100</v>
      </c>
    </row>
    <row r="7353" spans="1:3" x14ac:dyDescent="0.15">
      <c r="A7353" s="48">
        <v>41946</v>
      </c>
      <c r="B7353" s="57" t="s">
        <v>228</v>
      </c>
      <c r="C7353" s="58">
        <v>100</v>
      </c>
    </row>
    <row r="7354" spans="1:3" x14ac:dyDescent="0.15">
      <c r="A7354" s="48">
        <v>41946</v>
      </c>
      <c r="B7354" s="57" t="s">
        <v>229</v>
      </c>
      <c r="C7354" s="58">
        <v>100</v>
      </c>
    </row>
    <row r="7355" spans="1:3" x14ac:dyDescent="0.15">
      <c r="A7355" s="48">
        <v>41946</v>
      </c>
      <c r="B7355" s="57" t="s">
        <v>230</v>
      </c>
      <c r="C7355" s="58">
        <v>100</v>
      </c>
    </row>
    <row r="7356" spans="1:3" x14ac:dyDescent="0.15">
      <c r="A7356" s="48">
        <v>41946</v>
      </c>
      <c r="B7356" s="57" t="s">
        <v>231</v>
      </c>
      <c r="C7356" s="58">
        <v>100</v>
      </c>
    </row>
    <row r="7357" spans="1:3" x14ac:dyDescent="0.15">
      <c r="A7357" s="48">
        <v>41946</v>
      </c>
      <c r="B7357" s="57" t="s">
        <v>232</v>
      </c>
      <c r="C7357" s="58">
        <v>100</v>
      </c>
    </row>
    <row r="7358" spans="1:3" x14ac:dyDescent="0.15">
      <c r="A7358" s="48">
        <v>41946</v>
      </c>
      <c r="B7358" s="57" t="s">
        <v>233</v>
      </c>
      <c r="C7358" s="58">
        <v>100</v>
      </c>
    </row>
    <row r="7359" spans="1:3" x14ac:dyDescent="0.15">
      <c r="A7359" s="48">
        <v>41946</v>
      </c>
      <c r="B7359" s="57" t="s">
        <v>234</v>
      </c>
      <c r="C7359" s="58">
        <v>100</v>
      </c>
    </row>
    <row r="7360" spans="1:3" x14ac:dyDescent="0.15">
      <c r="A7360" s="48">
        <v>41946</v>
      </c>
      <c r="B7360" s="57" t="s">
        <v>235</v>
      </c>
      <c r="C7360" s="58">
        <v>100</v>
      </c>
    </row>
    <row r="7361" spans="1:3" x14ac:dyDescent="0.15">
      <c r="A7361" s="48">
        <v>41946</v>
      </c>
      <c r="B7361" s="57" t="s">
        <v>236</v>
      </c>
      <c r="C7361" s="58">
        <v>100</v>
      </c>
    </row>
    <row r="7362" spans="1:3" x14ac:dyDescent="0.15">
      <c r="A7362" s="48">
        <v>41946</v>
      </c>
      <c r="B7362" s="57" t="s">
        <v>237</v>
      </c>
      <c r="C7362" s="58">
        <v>100</v>
      </c>
    </row>
    <row r="7363" spans="1:3" x14ac:dyDescent="0.15">
      <c r="A7363" s="48">
        <v>41946</v>
      </c>
      <c r="B7363" s="57" t="s">
        <v>238</v>
      </c>
      <c r="C7363" s="58">
        <v>100</v>
      </c>
    </row>
    <row r="7364" spans="1:3" x14ac:dyDescent="0.15">
      <c r="A7364" s="48">
        <v>41946</v>
      </c>
      <c r="B7364" s="57" t="s">
        <v>239</v>
      </c>
      <c r="C7364" s="58">
        <v>100</v>
      </c>
    </row>
    <row r="7365" spans="1:3" x14ac:dyDescent="0.15">
      <c r="A7365" s="48">
        <v>41946</v>
      </c>
      <c r="B7365" s="57" t="s">
        <v>240</v>
      </c>
      <c r="C7365" s="58">
        <v>100</v>
      </c>
    </row>
    <row r="7366" spans="1:3" x14ac:dyDescent="0.15">
      <c r="A7366" s="48">
        <v>41946</v>
      </c>
      <c r="B7366" s="57" t="s">
        <v>241</v>
      </c>
      <c r="C7366" s="58">
        <v>100</v>
      </c>
    </row>
    <row r="7367" spans="1:3" x14ac:dyDescent="0.15">
      <c r="A7367" s="48">
        <v>41946</v>
      </c>
      <c r="B7367" s="57" t="s">
        <v>242</v>
      </c>
      <c r="C7367" s="58">
        <v>100</v>
      </c>
    </row>
    <row r="7368" spans="1:3" x14ac:dyDescent="0.15">
      <c r="A7368" s="48">
        <v>41946</v>
      </c>
      <c r="B7368" s="57" t="s">
        <v>243</v>
      </c>
      <c r="C7368" s="58">
        <v>100</v>
      </c>
    </row>
    <row r="7369" spans="1:3" x14ac:dyDescent="0.15">
      <c r="A7369" s="48">
        <v>41946</v>
      </c>
      <c r="B7369" s="57" t="s">
        <v>244</v>
      </c>
      <c r="C7369" s="58">
        <v>100</v>
      </c>
    </row>
    <row r="7370" spans="1:3" x14ac:dyDescent="0.15">
      <c r="A7370" s="48">
        <v>41946</v>
      </c>
      <c r="B7370" s="57" t="s">
        <v>245</v>
      </c>
      <c r="C7370" s="58">
        <v>100</v>
      </c>
    </row>
    <row r="7371" spans="1:3" x14ac:dyDescent="0.15">
      <c r="A7371" s="48">
        <v>41946</v>
      </c>
      <c r="B7371" s="57" t="s">
        <v>246</v>
      </c>
      <c r="C7371" s="58">
        <v>100</v>
      </c>
    </row>
    <row r="7372" spans="1:3" x14ac:dyDescent="0.15">
      <c r="A7372" s="48">
        <v>41946</v>
      </c>
      <c r="B7372" s="57" t="s">
        <v>247</v>
      </c>
      <c r="C7372" s="58">
        <v>100</v>
      </c>
    </row>
    <row r="7373" spans="1:3" x14ac:dyDescent="0.15">
      <c r="A7373" s="48">
        <v>41946</v>
      </c>
      <c r="B7373" s="57" t="s">
        <v>248</v>
      </c>
      <c r="C7373" s="58">
        <v>100</v>
      </c>
    </row>
    <row r="7374" spans="1:3" x14ac:dyDescent="0.15">
      <c r="A7374" s="48">
        <v>41947</v>
      </c>
      <c r="B7374" s="57" t="s">
        <v>225</v>
      </c>
      <c r="C7374" s="58">
        <v>100</v>
      </c>
    </row>
    <row r="7375" spans="1:3" x14ac:dyDescent="0.15">
      <c r="A7375" s="48">
        <v>41947</v>
      </c>
      <c r="B7375" s="57" t="s">
        <v>226</v>
      </c>
      <c r="C7375" s="58">
        <v>100</v>
      </c>
    </row>
    <row r="7376" spans="1:3" x14ac:dyDescent="0.15">
      <c r="A7376" s="48">
        <v>41947</v>
      </c>
      <c r="B7376" s="57" t="s">
        <v>227</v>
      </c>
      <c r="C7376" s="58">
        <v>100</v>
      </c>
    </row>
    <row r="7377" spans="1:3" x14ac:dyDescent="0.15">
      <c r="A7377" s="48">
        <v>41947</v>
      </c>
      <c r="B7377" s="57" t="s">
        <v>228</v>
      </c>
      <c r="C7377" s="58">
        <v>100</v>
      </c>
    </row>
    <row r="7378" spans="1:3" x14ac:dyDescent="0.15">
      <c r="A7378" s="48">
        <v>41947</v>
      </c>
      <c r="B7378" s="57" t="s">
        <v>229</v>
      </c>
      <c r="C7378" s="58">
        <v>100</v>
      </c>
    </row>
    <row r="7379" spans="1:3" x14ac:dyDescent="0.15">
      <c r="A7379" s="48">
        <v>41947</v>
      </c>
      <c r="B7379" s="57" t="s">
        <v>230</v>
      </c>
      <c r="C7379" s="58">
        <v>100</v>
      </c>
    </row>
    <row r="7380" spans="1:3" x14ac:dyDescent="0.15">
      <c r="A7380" s="48">
        <v>41947</v>
      </c>
      <c r="B7380" s="57" t="s">
        <v>231</v>
      </c>
      <c r="C7380" s="58">
        <v>100</v>
      </c>
    </row>
    <row r="7381" spans="1:3" x14ac:dyDescent="0.15">
      <c r="A7381" s="48">
        <v>41947</v>
      </c>
      <c r="B7381" s="57" t="s">
        <v>232</v>
      </c>
      <c r="C7381" s="58">
        <v>100</v>
      </c>
    </row>
    <row r="7382" spans="1:3" x14ac:dyDescent="0.15">
      <c r="A7382" s="48">
        <v>41947</v>
      </c>
      <c r="B7382" s="57" t="s">
        <v>233</v>
      </c>
      <c r="C7382" s="58">
        <v>100</v>
      </c>
    </row>
    <row r="7383" spans="1:3" x14ac:dyDescent="0.15">
      <c r="A7383" s="48">
        <v>41947</v>
      </c>
      <c r="B7383" s="57" t="s">
        <v>234</v>
      </c>
      <c r="C7383" s="58">
        <v>100</v>
      </c>
    </row>
    <row r="7384" spans="1:3" x14ac:dyDescent="0.15">
      <c r="A7384" s="48">
        <v>41947</v>
      </c>
      <c r="B7384" s="57" t="s">
        <v>235</v>
      </c>
      <c r="C7384" s="58">
        <v>100</v>
      </c>
    </row>
    <row r="7385" spans="1:3" x14ac:dyDescent="0.15">
      <c r="A7385" s="48">
        <v>41947</v>
      </c>
      <c r="B7385" s="57" t="s">
        <v>236</v>
      </c>
      <c r="C7385" s="58">
        <v>100</v>
      </c>
    </row>
    <row r="7386" spans="1:3" x14ac:dyDescent="0.15">
      <c r="A7386" s="48">
        <v>41947</v>
      </c>
      <c r="B7386" s="57" t="s">
        <v>237</v>
      </c>
      <c r="C7386" s="58">
        <v>100</v>
      </c>
    </row>
    <row r="7387" spans="1:3" x14ac:dyDescent="0.15">
      <c r="A7387" s="48">
        <v>41947</v>
      </c>
      <c r="B7387" s="57" t="s">
        <v>238</v>
      </c>
      <c r="C7387" s="58">
        <v>100</v>
      </c>
    </row>
    <row r="7388" spans="1:3" x14ac:dyDescent="0.15">
      <c r="A7388" s="48">
        <v>41947</v>
      </c>
      <c r="B7388" s="57" t="s">
        <v>239</v>
      </c>
      <c r="C7388" s="58">
        <v>100</v>
      </c>
    </row>
    <row r="7389" spans="1:3" x14ac:dyDescent="0.15">
      <c r="A7389" s="48">
        <v>41947</v>
      </c>
      <c r="B7389" s="57" t="s">
        <v>240</v>
      </c>
      <c r="C7389" s="58">
        <v>100</v>
      </c>
    </row>
    <row r="7390" spans="1:3" x14ac:dyDescent="0.15">
      <c r="A7390" s="48">
        <v>41947</v>
      </c>
      <c r="B7390" s="57" t="s">
        <v>241</v>
      </c>
      <c r="C7390" s="58">
        <v>100</v>
      </c>
    </row>
    <row r="7391" spans="1:3" x14ac:dyDescent="0.15">
      <c r="A7391" s="48">
        <v>41947</v>
      </c>
      <c r="B7391" s="57" t="s">
        <v>242</v>
      </c>
      <c r="C7391" s="58">
        <v>100</v>
      </c>
    </row>
    <row r="7392" spans="1:3" x14ac:dyDescent="0.15">
      <c r="A7392" s="48">
        <v>41947</v>
      </c>
      <c r="B7392" s="57" t="s">
        <v>243</v>
      </c>
      <c r="C7392" s="58">
        <v>100</v>
      </c>
    </row>
    <row r="7393" spans="1:3" x14ac:dyDescent="0.15">
      <c r="A7393" s="48">
        <v>41947</v>
      </c>
      <c r="B7393" s="57" t="s">
        <v>244</v>
      </c>
      <c r="C7393" s="58">
        <v>100</v>
      </c>
    </row>
    <row r="7394" spans="1:3" x14ac:dyDescent="0.15">
      <c r="A7394" s="48">
        <v>41947</v>
      </c>
      <c r="B7394" s="57" t="s">
        <v>245</v>
      </c>
      <c r="C7394" s="58">
        <v>100</v>
      </c>
    </row>
    <row r="7395" spans="1:3" x14ac:dyDescent="0.15">
      <c r="A7395" s="48">
        <v>41947</v>
      </c>
      <c r="B7395" s="57" t="s">
        <v>246</v>
      </c>
      <c r="C7395" s="58">
        <v>100</v>
      </c>
    </row>
    <row r="7396" spans="1:3" x14ac:dyDescent="0.15">
      <c r="A7396" s="48">
        <v>41947</v>
      </c>
      <c r="B7396" s="57" t="s">
        <v>247</v>
      </c>
      <c r="C7396" s="58">
        <v>100</v>
      </c>
    </row>
    <row r="7397" spans="1:3" x14ac:dyDescent="0.15">
      <c r="A7397" s="48">
        <v>41947</v>
      </c>
      <c r="B7397" s="57" t="s">
        <v>248</v>
      </c>
      <c r="C7397" s="58">
        <v>100</v>
      </c>
    </row>
    <row r="7398" spans="1:3" x14ac:dyDescent="0.15">
      <c r="A7398" s="48">
        <v>41948</v>
      </c>
      <c r="B7398" s="57" t="s">
        <v>225</v>
      </c>
      <c r="C7398" s="58">
        <v>100</v>
      </c>
    </row>
    <row r="7399" spans="1:3" x14ac:dyDescent="0.15">
      <c r="A7399" s="48">
        <v>41948</v>
      </c>
      <c r="B7399" s="57" t="s">
        <v>226</v>
      </c>
      <c r="C7399" s="58">
        <v>100</v>
      </c>
    </row>
    <row r="7400" spans="1:3" x14ac:dyDescent="0.15">
      <c r="A7400" s="48">
        <v>41948</v>
      </c>
      <c r="B7400" s="57" t="s">
        <v>227</v>
      </c>
      <c r="C7400" s="58">
        <v>100</v>
      </c>
    </row>
    <row r="7401" spans="1:3" x14ac:dyDescent="0.15">
      <c r="A7401" s="48">
        <v>41948</v>
      </c>
      <c r="B7401" s="57" t="s">
        <v>228</v>
      </c>
      <c r="C7401" s="58">
        <v>100</v>
      </c>
    </row>
    <row r="7402" spans="1:3" x14ac:dyDescent="0.15">
      <c r="A7402" s="48">
        <v>41948</v>
      </c>
      <c r="B7402" s="57" t="s">
        <v>229</v>
      </c>
      <c r="C7402" s="58">
        <v>100</v>
      </c>
    </row>
    <row r="7403" spans="1:3" x14ac:dyDescent="0.15">
      <c r="A7403" s="48">
        <v>41948</v>
      </c>
      <c r="B7403" s="57" t="s">
        <v>230</v>
      </c>
      <c r="C7403" s="58">
        <v>100</v>
      </c>
    </row>
    <row r="7404" spans="1:3" x14ac:dyDescent="0.15">
      <c r="A7404" s="48">
        <v>41948</v>
      </c>
      <c r="B7404" s="57" t="s">
        <v>231</v>
      </c>
      <c r="C7404" s="58">
        <v>100</v>
      </c>
    </row>
    <row r="7405" spans="1:3" x14ac:dyDescent="0.15">
      <c r="A7405" s="48">
        <v>41948</v>
      </c>
      <c r="B7405" s="57" t="s">
        <v>232</v>
      </c>
      <c r="C7405" s="58">
        <v>100</v>
      </c>
    </row>
    <row r="7406" spans="1:3" x14ac:dyDescent="0.15">
      <c r="A7406" s="48">
        <v>41948</v>
      </c>
      <c r="B7406" s="57" t="s">
        <v>233</v>
      </c>
      <c r="C7406" s="58">
        <v>100</v>
      </c>
    </row>
    <row r="7407" spans="1:3" x14ac:dyDescent="0.15">
      <c r="A7407" s="48">
        <v>41948</v>
      </c>
      <c r="B7407" s="57" t="s">
        <v>234</v>
      </c>
      <c r="C7407" s="58">
        <v>100</v>
      </c>
    </row>
    <row r="7408" spans="1:3" x14ac:dyDescent="0.15">
      <c r="A7408" s="48">
        <v>41948</v>
      </c>
      <c r="B7408" s="57" t="s">
        <v>235</v>
      </c>
      <c r="C7408" s="58">
        <v>100</v>
      </c>
    </row>
    <row r="7409" spans="1:3" x14ac:dyDescent="0.15">
      <c r="A7409" s="48">
        <v>41948</v>
      </c>
      <c r="B7409" s="57" t="s">
        <v>236</v>
      </c>
      <c r="C7409" s="58">
        <v>100</v>
      </c>
    </row>
    <row r="7410" spans="1:3" x14ac:dyDescent="0.15">
      <c r="A7410" s="48">
        <v>41948</v>
      </c>
      <c r="B7410" s="57" t="s">
        <v>237</v>
      </c>
      <c r="C7410" s="58">
        <v>100</v>
      </c>
    </row>
    <row r="7411" spans="1:3" x14ac:dyDescent="0.15">
      <c r="A7411" s="48">
        <v>41948</v>
      </c>
      <c r="B7411" s="57" t="s">
        <v>238</v>
      </c>
      <c r="C7411" s="58">
        <v>100</v>
      </c>
    </row>
    <row r="7412" spans="1:3" x14ac:dyDescent="0.15">
      <c r="A7412" s="48">
        <v>41948</v>
      </c>
      <c r="B7412" s="57" t="s">
        <v>239</v>
      </c>
      <c r="C7412" s="58">
        <v>100</v>
      </c>
    </row>
    <row r="7413" spans="1:3" x14ac:dyDescent="0.15">
      <c r="A7413" s="48">
        <v>41948</v>
      </c>
      <c r="B7413" s="57" t="s">
        <v>240</v>
      </c>
      <c r="C7413" s="58">
        <v>100</v>
      </c>
    </row>
    <row r="7414" spans="1:3" x14ac:dyDescent="0.15">
      <c r="A7414" s="48">
        <v>41948</v>
      </c>
      <c r="B7414" s="57" t="s">
        <v>241</v>
      </c>
      <c r="C7414" s="58">
        <v>100</v>
      </c>
    </row>
    <row r="7415" spans="1:3" x14ac:dyDescent="0.15">
      <c r="A7415" s="48">
        <v>41948</v>
      </c>
      <c r="B7415" s="57" t="s">
        <v>242</v>
      </c>
      <c r="C7415" s="58">
        <v>100</v>
      </c>
    </row>
    <row r="7416" spans="1:3" x14ac:dyDescent="0.15">
      <c r="A7416" s="48">
        <v>41948</v>
      </c>
      <c r="B7416" s="57" t="s">
        <v>243</v>
      </c>
      <c r="C7416" s="58">
        <v>100</v>
      </c>
    </row>
    <row r="7417" spans="1:3" x14ac:dyDescent="0.15">
      <c r="A7417" s="48">
        <v>41948</v>
      </c>
      <c r="B7417" s="57" t="s">
        <v>244</v>
      </c>
      <c r="C7417" s="58">
        <v>100</v>
      </c>
    </row>
    <row r="7418" spans="1:3" x14ac:dyDescent="0.15">
      <c r="A7418" s="48">
        <v>41948</v>
      </c>
      <c r="B7418" s="57" t="s">
        <v>245</v>
      </c>
      <c r="C7418" s="58">
        <v>100</v>
      </c>
    </row>
    <row r="7419" spans="1:3" x14ac:dyDescent="0.15">
      <c r="A7419" s="48">
        <v>41948</v>
      </c>
      <c r="B7419" s="57" t="s">
        <v>246</v>
      </c>
      <c r="C7419" s="58">
        <v>100</v>
      </c>
    </row>
    <row r="7420" spans="1:3" x14ac:dyDescent="0.15">
      <c r="A7420" s="48">
        <v>41948</v>
      </c>
      <c r="B7420" s="57" t="s">
        <v>247</v>
      </c>
      <c r="C7420" s="58">
        <v>100</v>
      </c>
    </row>
    <row r="7421" spans="1:3" x14ac:dyDescent="0.15">
      <c r="A7421" s="48">
        <v>41948</v>
      </c>
      <c r="B7421" s="57" t="s">
        <v>248</v>
      </c>
      <c r="C7421" s="58">
        <v>100</v>
      </c>
    </row>
    <row r="7422" spans="1:3" x14ac:dyDescent="0.15">
      <c r="A7422" s="48">
        <v>41949</v>
      </c>
      <c r="B7422" s="57" t="s">
        <v>225</v>
      </c>
      <c r="C7422" s="58">
        <v>100</v>
      </c>
    </row>
    <row r="7423" spans="1:3" x14ac:dyDescent="0.15">
      <c r="A7423" s="48">
        <v>41949</v>
      </c>
      <c r="B7423" s="57" t="s">
        <v>226</v>
      </c>
      <c r="C7423" s="58">
        <v>100</v>
      </c>
    </row>
    <row r="7424" spans="1:3" x14ac:dyDescent="0.15">
      <c r="A7424" s="48">
        <v>41949</v>
      </c>
      <c r="B7424" s="57" t="s">
        <v>227</v>
      </c>
      <c r="C7424" s="58">
        <v>100</v>
      </c>
    </row>
    <row r="7425" spans="1:3" x14ac:dyDescent="0.15">
      <c r="A7425" s="48">
        <v>41949</v>
      </c>
      <c r="B7425" s="57" t="s">
        <v>228</v>
      </c>
      <c r="C7425" s="58">
        <v>100</v>
      </c>
    </row>
    <row r="7426" spans="1:3" x14ac:dyDescent="0.15">
      <c r="A7426" s="48">
        <v>41949</v>
      </c>
      <c r="B7426" s="57" t="s">
        <v>229</v>
      </c>
      <c r="C7426" s="58">
        <v>100</v>
      </c>
    </row>
    <row r="7427" spans="1:3" x14ac:dyDescent="0.15">
      <c r="A7427" s="48">
        <v>41949</v>
      </c>
      <c r="B7427" s="57" t="s">
        <v>230</v>
      </c>
      <c r="C7427" s="58">
        <v>100</v>
      </c>
    </row>
    <row r="7428" spans="1:3" x14ac:dyDescent="0.15">
      <c r="A7428" s="48">
        <v>41949</v>
      </c>
      <c r="B7428" s="57" t="s">
        <v>231</v>
      </c>
      <c r="C7428" s="58">
        <v>100</v>
      </c>
    </row>
    <row r="7429" spans="1:3" x14ac:dyDescent="0.15">
      <c r="A7429" s="48">
        <v>41949</v>
      </c>
      <c r="B7429" s="57" t="s">
        <v>232</v>
      </c>
      <c r="C7429" s="58">
        <v>100</v>
      </c>
    </row>
    <row r="7430" spans="1:3" x14ac:dyDescent="0.15">
      <c r="A7430" s="48">
        <v>41949</v>
      </c>
      <c r="B7430" s="57" t="s">
        <v>233</v>
      </c>
      <c r="C7430" s="58">
        <v>100</v>
      </c>
    </row>
    <row r="7431" spans="1:3" x14ac:dyDescent="0.15">
      <c r="A7431" s="48">
        <v>41949</v>
      </c>
      <c r="B7431" s="57" t="s">
        <v>234</v>
      </c>
      <c r="C7431" s="58">
        <v>100</v>
      </c>
    </row>
    <row r="7432" spans="1:3" x14ac:dyDescent="0.15">
      <c r="A7432" s="48">
        <v>41949</v>
      </c>
      <c r="B7432" s="57" t="s">
        <v>235</v>
      </c>
      <c r="C7432" s="58">
        <v>100</v>
      </c>
    </row>
    <row r="7433" spans="1:3" x14ac:dyDescent="0.15">
      <c r="A7433" s="48">
        <v>41949</v>
      </c>
      <c r="B7433" s="57" t="s">
        <v>236</v>
      </c>
      <c r="C7433" s="58">
        <v>100</v>
      </c>
    </row>
    <row r="7434" spans="1:3" x14ac:dyDescent="0.15">
      <c r="A7434" s="48">
        <v>41949</v>
      </c>
      <c r="B7434" s="57" t="s">
        <v>237</v>
      </c>
      <c r="C7434" s="58">
        <v>100</v>
      </c>
    </row>
    <row r="7435" spans="1:3" x14ac:dyDescent="0.15">
      <c r="A7435" s="48">
        <v>41949</v>
      </c>
      <c r="B7435" s="57" t="s">
        <v>238</v>
      </c>
      <c r="C7435" s="58">
        <v>100</v>
      </c>
    </row>
    <row r="7436" spans="1:3" x14ac:dyDescent="0.15">
      <c r="A7436" s="48">
        <v>41949</v>
      </c>
      <c r="B7436" s="57" t="s">
        <v>239</v>
      </c>
      <c r="C7436" s="58">
        <v>100</v>
      </c>
    </row>
    <row r="7437" spans="1:3" x14ac:dyDescent="0.15">
      <c r="A7437" s="48">
        <v>41949</v>
      </c>
      <c r="B7437" s="57" t="s">
        <v>240</v>
      </c>
      <c r="C7437" s="58">
        <v>100</v>
      </c>
    </row>
    <row r="7438" spans="1:3" x14ac:dyDescent="0.15">
      <c r="A7438" s="48">
        <v>41949</v>
      </c>
      <c r="B7438" s="57" t="s">
        <v>241</v>
      </c>
      <c r="C7438" s="58">
        <v>100</v>
      </c>
    </row>
    <row r="7439" spans="1:3" x14ac:dyDescent="0.15">
      <c r="A7439" s="48">
        <v>41949</v>
      </c>
      <c r="B7439" s="57" t="s">
        <v>242</v>
      </c>
      <c r="C7439" s="58">
        <v>100</v>
      </c>
    </row>
    <row r="7440" spans="1:3" x14ac:dyDescent="0.15">
      <c r="A7440" s="48">
        <v>41949</v>
      </c>
      <c r="B7440" s="57" t="s">
        <v>243</v>
      </c>
      <c r="C7440" s="58">
        <v>100</v>
      </c>
    </row>
    <row r="7441" spans="1:3" x14ac:dyDescent="0.15">
      <c r="A7441" s="48">
        <v>41949</v>
      </c>
      <c r="B7441" s="57" t="s">
        <v>244</v>
      </c>
      <c r="C7441" s="58">
        <v>100</v>
      </c>
    </row>
    <row r="7442" spans="1:3" x14ac:dyDescent="0.15">
      <c r="A7442" s="48">
        <v>41949</v>
      </c>
      <c r="B7442" s="57" t="s">
        <v>245</v>
      </c>
      <c r="C7442" s="58">
        <v>100</v>
      </c>
    </row>
    <row r="7443" spans="1:3" x14ac:dyDescent="0.15">
      <c r="A7443" s="48">
        <v>41949</v>
      </c>
      <c r="B7443" s="57" t="s">
        <v>246</v>
      </c>
      <c r="C7443" s="58">
        <v>100</v>
      </c>
    </row>
    <row r="7444" spans="1:3" x14ac:dyDescent="0.15">
      <c r="A7444" s="48">
        <v>41949</v>
      </c>
      <c r="B7444" s="57" t="s">
        <v>247</v>
      </c>
      <c r="C7444" s="58">
        <v>100</v>
      </c>
    </row>
    <row r="7445" spans="1:3" x14ac:dyDescent="0.15">
      <c r="A7445" s="48">
        <v>41949</v>
      </c>
      <c r="B7445" s="57" t="s">
        <v>248</v>
      </c>
      <c r="C7445" s="58">
        <v>100</v>
      </c>
    </row>
    <row r="7446" spans="1:3" x14ac:dyDescent="0.15">
      <c r="A7446" s="48">
        <v>41950</v>
      </c>
      <c r="B7446" s="57" t="s">
        <v>225</v>
      </c>
      <c r="C7446" s="58">
        <v>100</v>
      </c>
    </row>
    <row r="7447" spans="1:3" x14ac:dyDescent="0.15">
      <c r="A7447" s="48">
        <v>41950</v>
      </c>
      <c r="B7447" s="57" t="s">
        <v>226</v>
      </c>
      <c r="C7447" s="58">
        <v>100</v>
      </c>
    </row>
    <row r="7448" spans="1:3" x14ac:dyDescent="0.15">
      <c r="A7448" s="48">
        <v>41950</v>
      </c>
      <c r="B7448" s="57" t="s">
        <v>227</v>
      </c>
      <c r="C7448" s="58">
        <v>100</v>
      </c>
    </row>
    <row r="7449" spans="1:3" x14ac:dyDescent="0.15">
      <c r="A7449" s="48">
        <v>41950</v>
      </c>
      <c r="B7449" s="57" t="s">
        <v>228</v>
      </c>
      <c r="C7449" s="58">
        <v>100</v>
      </c>
    </row>
    <row r="7450" spans="1:3" x14ac:dyDescent="0.15">
      <c r="A7450" s="48">
        <v>41950</v>
      </c>
      <c r="B7450" s="57" t="s">
        <v>229</v>
      </c>
      <c r="C7450" s="58">
        <v>100</v>
      </c>
    </row>
    <row r="7451" spans="1:3" x14ac:dyDescent="0.15">
      <c r="A7451" s="48">
        <v>41950</v>
      </c>
      <c r="B7451" s="57" t="s">
        <v>230</v>
      </c>
      <c r="C7451" s="58">
        <v>100</v>
      </c>
    </row>
    <row r="7452" spans="1:3" x14ac:dyDescent="0.15">
      <c r="A7452" s="48">
        <v>41950</v>
      </c>
      <c r="B7452" s="57" t="s">
        <v>231</v>
      </c>
      <c r="C7452" s="58">
        <v>100</v>
      </c>
    </row>
    <row r="7453" spans="1:3" x14ac:dyDescent="0.15">
      <c r="A7453" s="48">
        <v>41950</v>
      </c>
      <c r="B7453" s="57" t="s">
        <v>232</v>
      </c>
      <c r="C7453" s="58">
        <v>100</v>
      </c>
    </row>
    <row r="7454" spans="1:3" x14ac:dyDescent="0.15">
      <c r="A7454" s="48">
        <v>41950</v>
      </c>
      <c r="B7454" s="57" t="s">
        <v>233</v>
      </c>
      <c r="C7454" s="58">
        <v>100</v>
      </c>
    </row>
    <row r="7455" spans="1:3" x14ac:dyDescent="0.15">
      <c r="A7455" s="48">
        <v>41950</v>
      </c>
      <c r="B7455" s="57" t="s">
        <v>234</v>
      </c>
      <c r="C7455" s="58">
        <v>100</v>
      </c>
    </row>
    <row r="7456" spans="1:3" x14ac:dyDescent="0.15">
      <c r="A7456" s="48">
        <v>41950</v>
      </c>
      <c r="B7456" s="57" t="s">
        <v>235</v>
      </c>
      <c r="C7456" s="58">
        <v>100</v>
      </c>
    </row>
    <row r="7457" spans="1:3" x14ac:dyDescent="0.15">
      <c r="A7457" s="48">
        <v>41950</v>
      </c>
      <c r="B7457" s="57" t="s">
        <v>236</v>
      </c>
      <c r="C7457" s="58">
        <v>100</v>
      </c>
    </row>
    <row r="7458" spans="1:3" x14ac:dyDescent="0.15">
      <c r="A7458" s="48">
        <v>41950</v>
      </c>
      <c r="B7458" s="57" t="s">
        <v>237</v>
      </c>
      <c r="C7458" s="58">
        <v>100</v>
      </c>
    </row>
    <row r="7459" spans="1:3" x14ac:dyDescent="0.15">
      <c r="A7459" s="48">
        <v>41950</v>
      </c>
      <c r="B7459" s="57" t="s">
        <v>238</v>
      </c>
      <c r="C7459" s="58">
        <v>100</v>
      </c>
    </row>
    <row r="7460" spans="1:3" x14ac:dyDescent="0.15">
      <c r="A7460" s="48">
        <v>41950</v>
      </c>
      <c r="B7460" s="57" t="s">
        <v>239</v>
      </c>
      <c r="C7460" s="58">
        <v>100</v>
      </c>
    </row>
    <row r="7461" spans="1:3" x14ac:dyDescent="0.15">
      <c r="A7461" s="48">
        <v>41950</v>
      </c>
      <c r="B7461" s="57" t="s">
        <v>240</v>
      </c>
      <c r="C7461" s="58">
        <v>100</v>
      </c>
    </row>
    <row r="7462" spans="1:3" x14ac:dyDescent="0.15">
      <c r="A7462" s="48">
        <v>41950</v>
      </c>
      <c r="B7462" s="57" t="s">
        <v>241</v>
      </c>
      <c r="C7462" s="58">
        <v>100</v>
      </c>
    </row>
    <row r="7463" spans="1:3" x14ac:dyDescent="0.15">
      <c r="A7463" s="48">
        <v>41950</v>
      </c>
      <c r="B7463" s="57" t="s">
        <v>242</v>
      </c>
      <c r="C7463" s="58">
        <v>100</v>
      </c>
    </row>
    <row r="7464" spans="1:3" x14ac:dyDescent="0.15">
      <c r="A7464" s="48">
        <v>41950</v>
      </c>
      <c r="B7464" s="57" t="s">
        <v>243</v>
      </c>
      <c r="C7464" s="58">
        <v>100</v>
      </c>
    </row>
    <row r="7465" spans="1:3" x14ac:dyDescent="0.15">
      <c r="A7465" s="48">
        <v>41950</v>
      </c>
      <c r="B7465" s="57" t="s">
        <v>244</v>
      </c>
      <c r="C7465" s="58">
        <v>100</v>
      </c>
    </row>
    <row r="7466" spans="1:3" x14ac:dyDescent="0.15">
      <c r="A7466" s="48">
        <v>41950</v>
      </c>
      <c r="B7466" s="57" t="s">
        <v>245</v>
      </c>
      <c r="C7466" s="58">
        <v>100</v>
      </c>
    </row>
    <row r="7467" spans="1:3" x14ac:dyDescent="0.15">
      <c r="A7467" s="48">
        <v>41950</v>
      </c>
      <c r="B7467" s="57" t="s">
        <v>246</v>
      </c>
      <c r="C7467" s="58">
        <v>100</v>
      </c>
    </row>
    <row r="7468" spans="1:3" x14ac:dyDescent="0.15">
      <c r="A7468" s="48">
        <v>41950</v>
      </c>
      <c r="B7468" s="57" t="s">
        <v>247</v>
      </c>
      <c r="C7468" s="58">
        <v>100</v>
      </c>
    </row>
    <row r="7469" spans="1:3" x14ac:dyDescent="0.15">
      <c r="A7469" s="48">
        <v>41950</v>
      </c>
      <c r="B7469" s="57" t="s">
        <v>248</v>
      </c>
      <c r="C7469" s="58">
        <v>100</v>
      </c>
    </row>
    <row r="7470" spans="1:3" x14ac:dyDescent="0.15">
      <c r="A7470" s="48">
        <v>41951</v>
      </c>
      <c r="B7470" s="57" t="s">
        <v>225</v>
      </c>
      <c r="C7470" s="58">
        <v>100</v>
      </c>
    </row>
    <row r="7471" spans="1:3" x14ac:dyDescent="0.15">
      <c r="A7471" s="48">
        <v>41951</v>
      </c>
      <c r="B7471" s="57" t="s">
        <v>226</v>
      </c>
      <c r="C7471" s="58">
        <v>100</v>
      </c>
    </row>
    <row r="7472" spans="1:3" x14ac:dyDescent="0.15">
      <c r="A7472" s="48">
        <v>41951</v>
      </c>
      <c r="B7472" s="57" t="s">
        <v>227</v>
      </c>
      <c r="C7472" s="58">
        <v>100</v>
      </c>
    </row>
    <row r="7473" spans="1:3" x14ac:dyDescent="0.15">
      <c r="A7473" s="48">
        <v>41951</v>
      </c>
      <c r="B7473" s="57" t="s">
        <v>228</v>
      </c>
      <c r="C7473" s="58">
        <v>100</v>
      </c>
    </row>
    <row r="7474" spans="1:3" x14ac:dyDescent="0.15">
      <c r="A7474" s="48">
        <v>41951</v>
      </c>
      <c r="B7474" s="57" t="s">
        <v>229</v>
      </c>
      <c r="C7474" s="58">
        <v>100</v>
      </c>
    </row>
    <row r="7475" spans="1:3" x14ac:dyDescent="0.15">
      <c r="A7475" s="48">
        <v>41951</v>
      </c>
      <c r="B7475" s="57" t="s">
        <v>230</v>
      </c>
      <c r="C7475" s="58">
        <v>100</v>
      </c>
    </row>
    <row r="7476" spans="1:3" x14ac:dyDescent="0.15">
      <c r="A7476" s="48">
        <v>41951</v>
      </c>
      <c r="B7476" s="57" t="s">
        <v>231</v>
      </c>
      <c r="C7476" s="58">
        <v>100</v>
      </c>
    </row>
    <row r="7477" spans="1:3" x14ac:dyDescent="0.15">
      <c r="A7477" s="48">
        <v>41951</v>
      </c>
      <c r="B7477" s="57" t="s">
        <v>232</v>
      </c>
      <c r="C7477" s="58">
        <v>100</v>
      </c>
    </row>
    <row r="7478" spans="1:3" x14ac:dyDescent="0.15">
      <c r="A7478" s="48">
        <v>41951</v>
      </c>
      <c r="B7478" s="57" t="s">
        <v>233</v>
      </c>
      <c r="C7478" s="58">
        <v>100</v>
      </c>
    </row>
    <row r="7479" spans="1:3" x14ac:dyDescent="0.15">
      <c r="A7479" s="48">
        <v>41951</v>
      </c>
      <c r="B7479" s="57" t="s">
        <v>234</v>
      </c>
      <c r="C7479" s="58">
        <v>100</v>
      </c>
    </row>
    <row r="7480" spans="1:3" x14ac:dyDescent="0.15">
      <c r="A7480" s="48">
        <v>41951</v>
      </c>
      <c r="B7480" s="57" t="s">
        <v>235</v>
      </c>
      <c r="C7480" s="58">
        <v>100</v>
      </c>
    </row>
    <row r="7481" spans="1:3" x14ac:dyDescent="0.15">
      <c r="A7481" s="48">
        <v>41951</v>
      </c>
      <c r="B7481" s="57" t="s">
        <v>236</v>
      </c>
      <c r="C7481" s="58">
        <v>100</v>
      </c>
    </row>
    <row r="7482" spans="1:3" x14ac:dyDescent="0.15">
      <c r="A7482" s="48">
        <v>41951</v>
      </c>
      <c r="B7482" s="57" t="s">
        <v>237</v>
      </c>
      <c r="C7482" s="58">
        <v>100</v>
      </c>
    </row>
    <row r="7483" spans="1:3" x14ac:dyDescent="0.15">
      <c r="A7483" s="48">
        <v>41951</v>
      </c>
      <c r="B7483" s="57" t="s">
        <v>238</v>
      </c>
      <c r="C7483" s="58">
        <v>100</v>
      </c>
    </row>
    <row r="7484" spans="1:3" x14ac:dyDescent="0.15">
      <c r="A7484" s="48">
        <v>41951</v>
      </c>
      <c r="B7484" s="57" t="s">
        <v>239</v>
      </c>
      <c r="C7484" s="58">
        <v>100</v>
      </c>
    </row>
    <row r="7485" spans="1:3" x14ac:dyDescent="0.15">
      <c r="A7485" s="48">
        <v>41951</v>
      </c>
      <c r="B7485" s="57" t="s">
        <v>240</v>
      </c>
      <c r="C7485" s="58">
        <v>100</v>
      </c>
    </row>
    <row r="7486" spans="1:3" x14ac:dyDescent="0.15">
      <c r="A7486" s="48">
        <v>41951</v>
      </c>
      <c r="B7486" s="57" t="s">
        <v>241</v>
      </c>
      <c r="C7486" s="58">
        <v>100</v>
      </c>
    </row>
    <row r="7487" spans="1:3" x14ac:dyDescent="0.15">
      <c r="A7487" s="48">
        <v>41951</v>
      </c>
      <c r="B7487" s="57" t="s">
        <v>242</v>
      </c>
      <c r="C7487" s="58">
        <v>100</v>
      </c>
    </row>
    <row r="7488" spans="1:3" x14ac:dyDescent="0.15">
      <c r="A7488" s="48">
        <v>41951</v>
      </c>
      <c r="B7488" s="57" t="s">
        <v>243</v>
      </c>
      <c r="C7488" s="58">
        <v>100</v>
      </c>
    </row>
    <row r="7489" spans="1:3" x14ac:dyDescent="0.15">
      <c r="A7489" s="48">
        <v>41951</v>
      </c>
      <c r="B7489" s="57" t="s">
        <v>244</v>
      </c>
      <c r="C7489" s="58">
        <v>100</v>
      </c>
    </row>
    <row r="7490" spans="1:3" x14ac:dyDescent="0.15">
      <c r="A7490" s="48">
        <v>41951</v>
      </c>
      <c r="B7490" s="57" t="s">
        <v>245</v>
      </c>
      <c r="C7490" s="58">
        <v>100</v>
      </c>
    </row>
    <row r="7491" spans="1:3" x14ac:dyDescent="0.15">
      <c r="A7491" s="48">
        <v>41951</v>
      </c>
      <c r="B7491" s="57" t="s">
        <v>246</v>
      </c>
      <c r="C7491" s="58">
        <v>100</v>
      </c>
    </row>
    <row r="7492" spans="1:3" x14ac:dyDescent="0.15">
      <c r="A7492" s="48">
        <v>41951</v>
      </c>
      <c r="B7492" s="57" t="s">
        <v>247</v>
      </c>
      <c r="C7492" s="58">
        <v>100</v>
      </c>
    </row>
    <row r="7493" spans="1:3" x14ac:dyDescent="0.15">
      <c r="A7493" s="48">
        <v>41951</v>
      </c>
      <c r="B7493" s="57" t="s">
        <v>248</v>
      </c>
      <c r="C7493" s="58">
        <v>100</v>
      </c>
    </row>
    <row r="7494" spans="1:3" x14ac:dyDescent="0.15">
      <c r="A7494" s="48">
        <v>41952</v>
      </c>
      <c r="B7494" s="57" t="s">
        <v>225</v>
      </c>
      <c r="C7494" s="58">
        <v>100</v>
      </c>
    </row>
    <row r="7495" spans="1:3" x14ac:dyDescent="0.15">
      <c r="A7495" s="48">
        <v>41952</v>
      </c>
      <c r="B7495" s="57" t="s">
        <v>226</v>
      </c>
      <c r="C7495" s="58">
        <v>100</v>
      </c>
    </row>
    <row r="7496" spans="1:3" x14ac:dyDescent="0.15">
      <c r="A7496" s="48">
        <v>41952</v>
      </c>
      <c r="B7496" s="57" t="s">
        <v>227</v>
      </c>
      <c r="C7496" s="58">
        <v>100</v>
      </c>
    </row>
    <row r="7497" spans="1:3" x14ac:dyDescent="0.15">
      <c r="A7497" s="48">
        <v>41952</v>
      </c>
      <c r="B7497" s="57" t="s">
        <v>228</v>
      </c>
      <c r="C7497" s="58">
        <v>100</v>
      </c>
    </row>
    <row r="7498" spans="1:3" x14ac:dyDescent="0.15">
      <c r="A7498" s="48">
        <v>41952</v>
      </c>
      <c r="B7498" s="57" t="s">
        <v>229</v>
      </c>
      <c r="C7498" s="58">
        <v>100</v>
      </c>
    </row>
    <row r="7499" spans="1:3" x14ac:dyDescent="0.15">
      <c r="A7499" s="48">
        <v>41952</v>
      </c>
      <c r="B7499" s="57" t="s">
        <v>230</v>
      </c>
      <c r="C7499" s="58">
        <v>100</v>
      </c>
    </row>
    <row r="7500" spans="1:3" x14ac:dyDescent="0.15">
      <c r="A7500" s="48">
        <v>41952</v>
      </c>
      <c r="B7500" s="57" t="s">
        <v>231</v>
      </c>
      <c r="C7500" s="58">
        <v>100</v>
      </c>
    </row>
    <row r="7501" spans="1:3" x14ac:dyDescent="0.15">
      <c r="A7501" s="48">
        <v>41952</v>
      </c>
      <c r="B7501" s="57" t="s">
        <v>232</v>
      </c>
      <c r="C7501" s="58">
        <v>100</v>
      </c>
    </row>
    <row r="7502" spans="1:3" x14ac:dyDescent="0.15">
      <c r="A7502" s="48">
        <v>41952</v>
      </c>
      <c r="B7502" s="57" t="s">
        <v>233</v>
      </c>
      <c r="C7502" s="58">
        <v>100</v>
      </c>
    </row>
    <row r="7503" spans="1:3" x14ac:dyDescent="0.15">
      <c r="A7503" s="48">
        <v>41952</v>
      </c>
      <c r="B7503" s="57" t="s">
        <v>234</v>
      </c>
      <c r="C7503" s="58">
        <v>100</v>
      </c>
    </row>
    <row r="7504" spans="1:3" x14ac:dyDescent="0.15">
      <c r="A7504" s="48">
        <v>41952</v>
      </c>
      <c r="B7504" s="57" t="s">
        <v>235</v>
      </c>
      <c r="C7504" s="58">
        <v>100</v>
      </c>
    </row>
    <row r="7505" spans="1:3" x14ac:dyDescent="0.15">
      <c r="A7505" s="48">
        <v>41952</v>
      </c>
      <c r="B7505" s="57" t="s">
        <v>236</v>
      </c>
      <c r="C7505" s="58">
        <v>100</v>
      </c>
    </row>
    <row r="7506" spans="1:3" x14ac:dyDescent="0.15">
      <c r="A7506" s="48">
        <v>41952</v>
      </c>
      <c r="B7506" s="57" t="s">
        <v>237</v>
      </c>
      <c r="C7506" s="58">
        <v>100</v>
      </c>
    </row>
    <row r="7507" spans="1:3" x14ac:dyDescent="0.15">
      <c r="A7507" s="48">
        <v>41952</v>
      </c>
      <c r="B7507" s="57" t="s">
        <v>238</v>
      </c>
      <c r="C7507" s="58">
        <v>100</v>
      </c>
    </row>
    <row r="7508" spans="1:3" x14ac:dyDescent="0.15">
      <c r="A7508" s="48">
        <v>41952</v>
      </c>
      <c r="B7508" s="57" t="s">
        <v>239</v>
      </c>
      <c r="C7508" s="58">
        <v>100</v>
      </c>
    </row>
    <row r="7509" spans="1:3" x14ac:dyDescent="0.15">
      <c r="A7509" s="48">
        <v>41952</v>
      </c>
      <c r="B7509" s="57" t="s">
        <v>240</v>
      </c>
      <c r="C7509" s="58">
        <v>100</v>
      </c>
    </row>
    <row r="7510" spans="1:3" x14ac:dyDescent="0.15">
      <c r="A7510" s="48">
        <v>41952</v>
      </c>
      <c r="B7510" s="57" t="s">
        <v>241</v>
      </c>
      <c r="C7510" s="58">
        <v>100</v>
      </c>
    </row>
    <row r="7511" spans="1:3" x14ac:dyDescent="0.15">
      <c r="A7511" s="48">
        <v>41952</v>
      </c>
      <c r="B7511" s="57" t="s">
        <v>242</v>
      </c>
      <c r="C7511" s="58">
        <v>100</v>
      </c>
    </row>
    <row r="7512" spans="1:3" x14ac:dyDescent="0.15">
      <c r="A7512" s="48">
        <v>41952</v>
      </c>
      <c r="B7512" s="57" t="s">
        <v>243</v>
      </c>
      <c r="C7512" s="58">
        <v>100</v>
      </c>
    </row>
    <row r="7513" spans="1:3" x14ac:dyDescent="0.15">
      <c r="A7513" s="48">
        <v>41952</v>
      </c>
      <c r="B7513" s="57" t="s">
        <v>244</v>
      </c>
      <c r="C7513" s="58">
        <v>100</v>
      </c>
    </row>
    <row r="7514" spans="1:3" x14ac:dyDescent="0.15">
      <c r="A7514" s="48">
        <v>41952</v>
      </c>
      <c r="B7514" s="57" t="s">
        <v>245</v>
      </c>
      <c r="C7514" s="58">
        <v>100</v>
      </c>
    </row>
    <row r="7515" spans="1:3" x14ac:dyDescent="0.15">
      <c r="A7515" s="48">
        <v>41952</v>
      </c>
      <c r="B7515" s="57" t="s">
        <v>246</v>
      </c>
      <c r="C7515" s="58">
        <v>100</v>
      </c>
    </row>
    <row r="7516" spans="1:3" x14ac:dyDescent="0.15">
      <c r="A7516" s="48">
        <v>41952</v>
      </c>
      <c r="B7516" s="57" t="s">
        <v>247</v>
      </c>
      <c r="C7516" s="58">
        <v>100</v>
      </c>
    </row>
    <row r="7517" spans="1:3" x14ac:dyDescent="0.15">
      <c r="A7517" s="48">
        <v>41952</v>
      </c>
      <c r="B7517" s="57" t="s">
        <v>248</v>
      </c>
      <c r="C7517" s="58">
        <v>100</v>
      </c>
    </row>
    <row r="7518" spans="1:3" x14ac:dyDescent="0.15">
      <c r="A7518" s="48">
        <v>41953</v>
      </c>
      <c r="B7518" s="57" t="s">
        <v>225</v>
      </c>
      <c r="C7518" s="58">
        <v>100</v>
      </c>
    </row>
    <row r="7519" spans="1:3" x14ac:dyDescent="0.15">
      <c r="A7519" s="48">
        <v>41953</v>
      </c>
      <c r="B7519" s="57" t="s">
        <v>226</v>
      </c>
      <c r="C7519" s="58">
        <v>100</v>
      </c>
    </row>
    <row r="7520" spans="1:3" x14ac:dyDescent="0.15">
      <c r="A7520" s="48">
        <v>41953</v>
      </c>
      <c r="B7520" s="57" t="s">
        <v>227</v>
      </c>
      <c r="C7520" s="58">
        <v>100</v>
      </c>
    </row>
    <row r="7521" spans="1:3" x14ac:dyDescent="0.15">
      <c r="A7521" s="48">
        <v>41953</v>
      </c>
      <c r="B7521" s="57" t="s">
        <v>228</v>
      </c>
      <c r="C7521" s="58">
        <v>100</v>
      </c>
    </row>
    <row r="7522" spans="1:3" x14ac:dyDescent="0.15">
      <c r="A7522" s="48">
        <v>41953</v>
      </c>
      <c r="B7522" s="57" t="s">
        <v>229</v>
      </c>
      <c r="C7522" s="58">
        <v>100</v>
      </c>
    </row>
    <row r="7523" spans="1:3" x14ac:dyDescent="0.15">
      <c r="A7523" s="48">
        <v>41953</v>
      </c>
      <c r="B7523" s="57" t="s">
        <v>230</v>
      </c>
      <c r="C7523" s="58">
        <v>100</v>
      </c>
    </row>
    <row r="7524" spans="1:3" x14ac:dyDescent="0.15">
      <c r="A7524" s="48">
        <v>41953</v>
      </c>
      <c r="B7524" s="57" t="s">
        <v>231</v>
      </c>
      <c r="C7524" s="58">
        <v>100</v>
      </c>
    </row>
    <row r="7525" spans="1:3" x14ac:dyDescent="0.15">
      <c r="A7525" s="48">
        <v>41953</v>
      </c>
      <c r="B7525" s="57" t="s">
        <v>232</v>
      </c>
      <c r="C7525" s="58">
        <v>100</v>
      </c>
    </row>
    <row r="7526" spans="1:3" x14ac:dyDescent="0.15">
      <c r="A7526" s="48">
        <v>41953</v>
      </c>
      <c r="B7526" s="57" t="s">
        <v>233</v>
      </c>
      <c r="C7526" s="58">
        <v>100</v>
      </c>
    </row>
    <row r="7527" spans="1:3" x14ac:dyDescent="0.15">
      <c r="A7527" s="48">
        <v>41953</v>
      </c>
      <c r="B7527" s="57" t="s">
        <v>234</v>
      </c>
      <c r="C7527" s="58">
        <v>100</v>
      </c>
    </row>
    <row r="7528" spans="1:3" x14ac:dyDescent="0.15">
      <c r="A7528" s="48">
        <v>41953</v>
      </c>
      <c r="B7528" s="57" t="s">
        <v>235</v>
      </c>
      <c r="C7528" s="58">
        <v>100</v>
      </c>
    </row>
    <row r="7529" spans="1:3" x14ac:dyDescent="0.15">
      <c r="A7529" s="48">
        <v>41953</v>
      </c>
      <c r="B7529" s="57" t="s">
        <v>236</v>
      </c>
      <c r="C7529" s="58">
        <v>100</v>
      </c>
    </row>
    <row r="7530" spans="1:3" x14ac:dyDescent="0.15">
      <c r="A7530" s="48">
        <v>41953</v>
      </c>
      <c r="B7530" s="57" t="s">
        <v>237</v>
      </c>
      <c r="C7530" s="58">
        <v>100</v>
      </c>
    </row>
    <row r="7531" spans="1:3" x14ac:dyDescent="0.15">
      <c r="A7531" s="48">
        <v>41953</v>
      </c>
      <c r="B7531" s="57" t="s">
        <v>238</v>
      </c>
      <c r="C7531" s="58">
        <v>100</v>
      </c>
    </row>
    <row r="7532" spans="1:3" x14ac:dyDescent="0.15">
      <c r="A7532" s="48">
        <v>41953</v>
      </c>
      <c r="B7532" s="57" t="s">
        <v>239</v>
      </c>
      <c r="C7532" s="58">
        <v>100</v>
      </c>
    </row>
    <row r="7533" spans="1:3" x14ac:dyDescent="0.15">
      <c r="A7533" s="48">
        <v>41953</v>
      </c>
      <c r="B7533" s="57" t="s">
        <v>240</v>
      </c>
      <c r="C7533" s="58">
        <v>100</v>
      </c>
    </row>
    <row r="7534" spans="1:3" x14ac:dyDescent="0.15">
      <c r="A7534" s="48">
        <v>41953</v>
      </c>
      <c r="B7534" s="57" t="s">
        <v>241</v>
      </c>
      <c r="C7534" s="58">
        <v>100</v>
      </c>
    </row>
    <row r="7535" spans="1:3" x14ac:dyDescent="0.15">
      <c r="A7535" s="48">
        <v>41953</v>
      </c>
      <c r="B7535" s="57" t="s">
        <v>242</v>
      </c>
      <c r="C7535" s="58">
        <v>100</v>
      </c>
    </row>
    <row r="7536" spans="1:3" x14ac:dyDescent="0.15">
      <c r="A7536" s="48">
        <v>41953</v>
      </c>
      <c r="B7536" s="57" t="s">
        <v>243</v>
      </c>
      <c r="C7536" s="58">
        <v>100</v>
      </c>
    </row>
    <row r="7537" spans="1:3" x14ac:dyDescent="0.15">
      <c r="A7537" s="48">
        <v>41953</v>
      </c>
      <c r="B7537" s="57" t="s">
        <v>244</v>
      </c>
      <c r="C7537" s="58">
        <v>100</v>
      </c>
    </row>
    <row r="7538" spans="1:3" x14ac:dyDescent="0.15">
      <c r="A7538" s="48">
        <v>41953</v>
      </c>
      <c r="B7538" s="57" t="s">
        <v>245</v>
      </c>
      <c r="C7538" s="58">
        <v>100</v>
      </c>
    </row>
    <row r="7539" spans="1:3" x14ac:dyDescent="0.15">
      <c r="A7539" s="48">
        <v>41953</v>
      </c>
      <c r="B7539" s="57" t="s">
        <v>246</v>
      </c>
      <c r="C7539" s="58">
        <v>100</v>
      </c>
    </row>
    <row r="7540" spans="1:3" x14ac:dyDescent="0.15">
      <c r="A7540" s="48">
        <v>41953</v>
      </c>
      <c r="B7540" s="57" t="s">
        <v>247</v>
      </c>
      <c r="C7540" s="58">
        <v>100</v>
      </c>
    </row>
    <row r="7541" spans="1:3" x14ac:dyDescent="0.15">
      <c r="A7541" s="48">
        <v>41953</v>
      </c>
      <c r="B7541" s="57" t="s">
        <v>248</v>
      </c>
      <c r="C7541" s="58">
        <v>100</v>
      </c>
    </row>
    <row r="7542" spans="1:3" x14ac:dyDescent="0.15">
      <c r="A7542" s="48">
        <v>41954</v>
      </c>
      <c r="B7542" s="57" t="s">
        <v>225</v>
      </c>
      <c r="C7542" s="58">
        <v>100</v>
      </c>
    </row>
    <row r="7543" spans="1:3" x14ac:dyDescent="0.15">
      <c r="A7543" s="48">
        <v>41954</v>
      </c>
      <c r="B7543" s="57" t="s">
        <v>226</v>
      </c>
      <c r="C7543" s="58">
        <v>100</v>
      </c>
    </row>
    <row r="7544" spans="1:3" x14ac:dyDescent="0.15">
      <c r="A7544" s="48">
        <v>41954</v>
      </c>
      <c r="B7544" s="57" t="s">
        <v>227</v>
      </c>
      <c r="C7544" s="58">
        <v>100</v>
      </c>
    </row>
    <row r="7545" spans="1:3" x14ac:dyDescent="0.15">
      <c r="A7545" s="48">
        <v>41954</v>
      </c>
      <c r="B7545" s="57" t="s">
        <v>228</v>
      </c>
      <c r="C7545" s="58">
        <v>100</v>
      </c>
    </row>
    <row r="7546" spans="1:3" x14ac:dyDescent="0.15">
      <c r="A7546" s="48">
        <v>41954</v>
      </c>
      <c r="B7546" s="57" t="s">
        <v>229</v>
      </c>
      <c r="C7546" s="58">
        <v>100</v>
      </c>
    </row>
    <row r="7547" spans="1:3" x14ac:dyDescent="0.15">
      <c r="A7547" s="48">
        <v>41954</v>
      </c>
      <c r="B7547" s="57" t="s">
        <v>230</v>
      </c>
      <c r="C7547" s="58">
        <v>100</v>
      </c>
    </row>
    <row r="7548" spans="1:3" x14ac:dyDescent="0.15">
      <c r="A7548" s="48">
        <v>41954</v>
      </c>
      <c r="B7548" s="57" t="s">
        <v>231</v>
      </c>
      <c r="C7548" s="58">
        <v>100</v>
      </c>
    </row>
    <row r="7549" spans="1:3" x14ac:dyDescent="0.15">
      <c r="A7549" s="48">
        <v>41954</v>
      </c>
      <c r="B7549" s="57" t="s">
        <v>232</v>
      </c>
      <c r="C7549" s="58">
        <v>100</v>
      </c>
    </row>
    <row r="7550" spans="1:3" x14ac:dyDescent="0.15">
      <c r="A7550" s="48">
        <v>41954</v>
      </c>
      <c r="B7550" s="57" t="s">
        <v>233</v>
      </c>
      <c r="C7550" s="58">
        <v>100</v>
      </c>
    </row>
    <row r="7551" spans="1:3" x14ac:dyDescent="0.15">
      <c r="A7551" s="48">
        <v>41954</v>
      </c>
      <c r="B7551" s="57" t="s">
        <v>234</v>
      </c>
      <c r="C7551" s="58">
        <v>100</v>
      </c>
    </row>
    <row r="7552" spans="1:3" x14ac:dyDescent="0.15">
      <c r="A7552" s="48">
        <v>41954</v>
      </c>
      <c r="B7552" s="57" t="s">
        <v>235</v>
      </c>
      <c r="C7552" s="58">
        <v>100</v>
      </c>
    </row>
    <row r="7553" spans="1:3" x14ac:dyDescent="0.15">
      <c r="A7553" s="48">
        <v>41954</v>
      </c>
      <c r="B7553" s="57" t="s">
        <v>236</v>
      </c>
      <c r="C7553" s="58">
        <v>100</v>
      </c>
    </row>
    <row r="7554" spans="1:3" x14ac:dyDescent="0.15">
      <c r="A7554" s="48">
        <v>41954</v>
      </c>
      <c r="B7554" s="57" t="s">
        <v>237</v>
      </c>
      <c r="C7554" s="58">
        <v>100</v>
      </c>
    </row>
    <row r="7555" spans="1:3" x14ac:dyDescent="0.15">
      <c r="A7555" s="48">
        <v>41954</v>
      </c>
      <c r="B7555" s="57" t="s">
        <v>238</v>
      </c>
      <c r="C7555" s="58">
        <v>100</v>
      </c>
    </row>
    <row r="7556" spans="1:3" x14ac:dyDescent="0.15">
      <c r="A7556" s="48">
        <v>41954</v>
      </c>
      <c r="B7556" s="57" t="s">
        <v>239</v>
      </c>
      <c r="C7556" s="58">
        <v>100</v>
      </c>
    </row>
    <row r="7557" spans="1:3" x14ac:dyDescent="0.15">
      <c r="A7557" s="48">
        <v>41954</v>
      </c>
      <c r="B7557" s="57" t="s">
        <v>240</v>
      </c>
      <c r="C7557" s="58">
        <v>100</v>
      </c>
    </row>
    <row r="7558" spans="1:3" x14ac:dyDescent="0.15">
      <c r="A7558" s="48">
        <v>41954</v>
      </c>
      <c r="B7558" s="57" t="s">
        <v>241</v>
      </c>
      <c r="C7558" s="58">
        <v>100</v>
      </c>
    </row>
    <row r="7559" spans="1:3" x14ac:dyDescent="0.15">
      <c r="A7559" s="48">
        <v>41954</v>
      </c>
      <c r="B7559" s="57" t="s">
        <v>242</v>
      </c>
      <c r="C7559" s="58">
        <v>100</v>
      </c>
    </row>
    <row r="7560" spans="1:3" x14ac:dyDescent="0.15">
      <c r="A7560" s="48">
        <v>41954</v>
      </c>
      <c r="B7560" s="57" t="s">
        <v>243</v>
      </c>
      <c r="C7560" s="58">
        <v>100</v>
      </c>
    </row>
    <row r="7561" spans="1:3" x14ac:dyDescent="0.15">
      <c r="A7561" s="48">
        <v>41954</v>
      </c>
      <c r="B7561" s="57" t="s">
        <v>244</v>
      </c>
      <c r="C7561" s="58">
        <v>100</v>
      </c>
    </row>
    <row r="7562" spans="1:3" x14ac:dyDescent="0.15">
      <c r="A7562" s="48">
        <v>41954</v>
      </c>
      <c r="B7562" s="57" t="s">
        <v>245</v>
      </c>
      <c r="C7562" s="58">
        <v>100</v>
      </c>
    </row>
    <row r="7563" spans="1:3" x14ac:dyDescent="0.15">
      <c r="A7563" s="48">
        <v>41954</v>
      </c>
      <c r="B7563" s="57" t="s">
        <v>246</v>
      </c>
      <c r="C7563" s="58">
        <v>100</v>
      </c>
    </row>
    <row r="7564" spans="1:3" x14ac:dyDescent="0.15">
      <c r="A7564" s="48">
        <v>41954</v>
      </c>
      <c r="B7564" s="57" t="s">
        <v>247</v>
      </c>
      <c r="C7564" s="58">
        <v>100</v>
      </c>
    </row>
    <row r="7565" spans="1:3" x14ac:dyDescent="0.15">
      <c r="A7565" s="48">
        <v>41954</v>
      </c>
      <c r="B7565" s="57" t="s">
        <v>248</v>
      </c>
      <c r="C7565" s="58">
        <v>100</v>
      </c>
    </row>
    <row r="7566" spans="1:3" x14ac:dyDescent="0.15">
      <c r="A7566" s="48">
        <v>41955</v>
      </c>
      <c r="B7566" s="57" t="s">
        <v>225</v>
      </c>
      <c r="C7566" s="58">
        <v>100</v>
      </c>
    </row>
    <row r="7567" spans="1:3" x14ac:dyDescent="0.15">
      <c r="A7567" s="48">
        <v>41955</v>
      </c>
      <c r="B7567" s="57" t="s">
        <v>226</v>
      </c>
      <c r="C7567" s="58">
        <v>100</v>
      </c>
    </row>
    <row r="7568" spans="1:3" x14ac:dyDescent="0.15">
      <c r="A7568" s="48">
        <v>41955</v>
      </c>
      <c r="B7568" s="57" t="s">
        <v>227</v>
      </c>
      <c r="C7568" s="58">
        <v>100</v>
      </c>
    </row>
    <row r="7569" spans="1:3" x14ac:dyDescent="0.15">
      <c r="A7569" s="48">
        <v>41955</v>
      </c>
      <c r="B7569" s="57" t="s">
        <v>228</v>
      </c>
      <c r="C7569" s="58">
        <v>100</v>
      </c>
    </row>
    <row r="7570" spans="1:3" x14ac:dyDescent="0.15">
      <c r="A7570" s="48">
        <v>41955</v>
      </c>
      <c r="B7570" s="57" t="s">
        <v>229</v>
      </c>
      <c r="C7570" s="58">
        <v>100</v>
      </c>
    </row>
    <row r="7571" spans="1:3" x14ac:dyDescent="0.15">
      <c r="A7571" s="48">
        <v>41955</v>
      </c>
      <c r="B7571" s="57" t="s">
        <v>230</v>
      </c>
      <c r="C7571" s="58">
        <v>100</v>
      </c>
    </row>
    <row r="7572" spans="1:3" x14ac:dyDescent="0.15">
      <c r="A7572" s="48">
        <v>41955</v>
      </c>
      <c r="B7572" s="57" t="s">
        <v>231</v>
      </c>
      <c r="C7572" s="58">
        <v>100</v>
      </c>
    </row>
    <row r="7573" spans="1:3" x14ac:dyDescent="0.15">
      <c r="A7573" s="48">
        <v>41955</v>
      </c>
      <c r="B7573" s="57" t="s">
        <v>232</v>
      </c>
      <c r="C7573" s="58">
        <v>100</v>
      </c>
    </row>
    <row r="7574" spans="1:3" x14ac:dyDescent="0.15">
      <c r="A7574" s="48">
        <v>41955</v>
      </c>
      <c r="B7574" s="57" t="s">
        <v>233</v>
      </c>
      <c r="C7574" s="58">
        <v>100</v>
      </c>
    </row>
    <row r="7575" spans="1:3" x14ac:dyDescent="0.15">
      <c r="A7575" s="48">
        <v>41955</v>
      </c>
      <c r="B7575" s="57" t="s">
        <v>234</v>
      </c>
      <c r="C7575" s="58">
        <v>100</v>
      </c>
    </row>
    <row r="7576" spans="1:3" x14ac:dyDescent="0.15">
      <c r="A7576" s="48">
        <v>41955</v>
      </c>
      <c r="B7576" s="57" t="s">
        <v>235</v>
      </c>
      <c r="C7576" s="58">
        <v>100</v>
      </c>
    </row>
    <row r="7577" spans="1:3" x14ac:dyDescent="0.15">
      <c r="A7577" s="48">
        <v>41955</v>
      </c>
      <c r="B7577" s="57" t="s">
        <v>236</v>
      </c>
      <c r="C7577" s="58">
        <v>100</v>
      </c>
    </row>
    <row r="7578" spans="1:3" x14ac:dyDescent="0.15">
      <c r="A7578" s="48">
        <v>41955</v>
      </c>
      <c r="B7578" s="57" t="s">
        <v>237</v>
      </c>
      <c r="C7578" s="58">
        <v>100</v>
      </c>
    </row>
    <row r="7579" spans="1:3" x14ac:dyDescent="0.15">
      <c r="A7579" s="48">
        <v>41955</v>
      </c>
      <c r="B7579" s="57" t="s">
        <v>238</v>
      </c>
      <c r="C7579" s="58">
        <v>100</v>
      </c>
    </row>
    <row r="7580" spans="1:3" x14ac:dyDescent="0.15">
      <c r="A7580" s="48">
        <v>41955</v>
      </c>
      <c r="B7580" s="57" t="s">
        <v>239</v>
      </c>
      <c r="C7580" s="58">
        <v>100</v>
      </c>
    </row>
    <row r="7581" spans="1:3" x14ac:dyDescent="0.15">
      <c r="A7581" s="48">
        <v>41955</v>
      </c>
      <c r="B7581" s="57" t="s">
        <v>240</v>
      </c>
      <c r="C7581" s="58">
        <v>100</v>
      </c>
    </row>
    <row r="7582" spans="1:3" x14ac:dyDescent="0.15">
      <c r="A7582" s="48">
        <v>41955</v>
      </c>
      <c r="B7582" s="57" t="s">
        <v>241</v>
      </c>
      <c r="C7582" s="58">
        <v>100</v>
      </c>
    </row>
    <row r="7583" spans="1:3" x14ac:dyDescent="0.15">
      <c r="A7583" s="48">
        <v>41955</v>
      </c>
      <c r="B7583" s="57" t="s">
        <v>242</v>
      </c>
      <c r="C7583" s="58">
        <v>100</v>
      </c>
    </row>
    <row r="7584" spans="1:3" x14ac:dyDescent="0.15">
      <c r="A7584" s="48">
        <v>41955</v>
      </c>
      <c r="B7584" s="57" t="s">
        <v>243</v>
      </c>
      <c r="C7584" s="58">
        <v>100</v>
      </c>
    </row>
    <row r="7585" spans="1:3" x14ac:dyDescent="0.15">
      <c r="A7585" s="48">
        <v>41955</v>
      </c>
      <c r="B7585" s="57" t="s">
        <v>244</v>
      </c>
      <c r="C7585" s="58">
        <v>100</v>
      </c>
    </row>
    <row r="7586" spans="1:3" x14ac:dyDescent="0.15">
      <c r="A7586" s="48">
        <v>41955</v>
      </c>
      <c r="B7586" s="57" t="s">
        <v>245</v>
      </c>
      <c r="C7586" s="58">
        <v>100</v>
      </c>
    </row>
    <row r="7587" spans="1:3" x14ac:dyDescent="0.15">
      <c r="A7587" s="48">
        <v>41955</v>
      </c>
      <c r="B7587" s="57" t="s">
        <v>246</v>
      </c>
      <c r="C7587" s="58">
        <v>100</v>
      </c>
    </row>
    <row r="7588" spans="1:3" x14ac:dyDescent="0.15">
      <c r="A7588" s="48">
        <v>41955</v>
      </c>
      <c r="B7588" s="57" t="s">
        <v>247</v>
      </c>
      <c r="C7588" s="58">
        <v>100</v>
      </c>
    </row>
    <row r="7589" spans="1:3" x14ac:dyDescent="0.15">
      <c r="A7589" s="48">
        <v>41955</v>
      </c>
      <c r="B7589" s="57" t="s">
        <v>248</v>
      </c>
      <c r="C7589" s="58">
        <v>100</v>
      </c>
    </row>
    <row r="7590" spans="1:3" x14ac:dyDescent="0.15">
      <c r="A7590" s="48">
        <v>41956</v>
      </c>
      <c r="B7590" s="57" t="s">
        <v>225</v>
      </c>
      <c r="C7590" s="58">
        <v>100</v>
      </c>
    </row>
    <row r="7591" spans="1:3" x14ac:dyDescent="0.15">
      <c r="A7591" s="48">
        <v>41956</v>
      </c>
      <c r="B7591" s="57" t="s">
        <v>226</v>
      </c>
      <c r="C7591" s="58">
        <v>100</v>
      </c>
    </row>
    <row r="7592" spans="1:3" x14ac:dyDescent="0.15">
      <c r="A7592" s="48">
        <v>41956</v>
      </c>
      <c r="B7592" s="57" t="s">
        <v>227</v>
      </c>
      <c r="C7592" s="58">
        <v>100</v>
      </c>
    </row>
    <row r="7593" spans="1:3" x14ac:dyDescent="0.15">
      <c r="A7593" s="48">
        <v>41956</v>
      </c>
      <c r="B7593" s="57" t="s">
        <v>228</v>
      </c>
      <c r="C7593" s="58">
        <v>100</v>
      </c>
    </row>
    <row r="7594" spans="1:3" x14ac:dyDescent="0.15">
      <c r="A7594" s="48">
        <v>41956</v>
      </c>
      <c r="B7594" s="57" t="s">
        <v>229</v>
      </c>
      <c r="C7594" s="58">
        <v>100</v>
      </c>
    </row>
    <row r="7595" spans="1:3" x14ac:dyDescent="0.15">
      <c r="A7595" s="48">
        <v>41956</v>
      </c>
      <c r="B7595" s="57" t="s">
        <v>230</v>
      </c>
      <c r="C7595" s="58">
        <v>100</v>
      </c>
    </row>
    <row r="7596" spans="1:3" x14ac:dyDescent="0.15">
      <c r="A7596" s="48">
        <v>41956</v>
      </c>
      <c r="B7596" s="57" t="s">
        <v>231</v>
      </c>
      <c r="C7596" s="58">
        <v>100</v>
      </c>
    </row>
    <row r="7597" spans="1:3" x14ac:dyDescent="0.15">
      <c r="A7597" s="48">
        <v>41956</v>
      </c>
      <c r="B7597" s="57" t="s">
        <v>232</v>
      </c>
      <c r="C7597" s="58">
        <v>100</v>
      </c>
    </row>
    <row r="7598" spans="1:3" x14ac:dyDescent="0.15">
      <c r="A7598" s="48">
        <v>41956</v>
      </c>
      <c r="B7598" s="57" t="s">
        <v>233</v>
      </c>
      <c r="C7598" s="58">
        <v>100</v>
      </c>
    </row>
    <row r="7599" spans="1:3" x14ac:dyDescent="0.15">
      <c r="A7599" s="48">
        <v>41956</v>
      </c>
      <c r="B7599" s="57" t="s">
        <v>234</v>
      </c>
      <c r="C7599" s="58">
        <v>100</v>
      </c>
    </row>
    <row r="7600" spans="1:3" x14ac:dyDescent="0.15">
      <c r="A7600" s="48">
        <v>41956</v>
      </c>
      <c r="B7600" s="57" t="s">
        <v>235</v>
      </c>
      <c r="C7600" s="58">
        <v>100</v>
      </c>
    </row>
    <row r="7601" spans="1:3" x14ac:dyDescent="0.15">
      <c r="A7601" s="48">
        <v>41956</v>
      </c>
      <c r="B7601" s="57" t="s">
        <v>236</v>
      </c>
      <c r="C7601" s="58">
        <v>100</v>
      </c>
    </row>
    <row r="7602" spans="1:3" x14ac:dyDescent="0.15">
      <c r="A7602" s="48">
        <v>41956</v>
      </c>
      <c r="B7602" s="57" t="s">
        <v>237</v>
      </c>
      <c r="C7602" s="58">
        <v>100</v>
      </c>
    </row>
    <row r="7603" spans="1:3" x14ac:dyDescent="0.15">
      <c r="A7603" s="48">
        <v>41956</v>
      </c>
      <c r="B7603" s="57" t="s">
        <v>238</v>
      </c>
      <c r="C7603" s="58">
        <v>100</v>
      </c>
    </row>
    <row r="7604" spans="1:3" x14ac:dyDescent="0.15">
      <c r="A7604" s="48">
        <v>41956</v>
      </c>
      <c r="B7604" s="57" t="s">
        <v>239</v>
      </c>
      <c r="C7604" s="58">
        <v>100</v>
      </c>
    </row>
    <row r="7605" spans="1:3" x14ac:dyDescent="0.15">
      <c r="A7605" s="48">
        <v>41956</v>
      </c>
      <c r="B7605" s="57" t="s">
        <v>240</v>
      </c>
      <c r="C7605" s="58">
        <v>100</v>
      </c>
    </row>
    <row r="7606" spans="1:3" x14ac:dyDescent="0.15">
      <c r="A7606" s="48">
        <v>41956</v>
      </c>
      <c r="B7606" s="57" t="s">
        <v>241</v>
      </c>
      <c r="C7606" s="58">
        <v>100</v>
      </c>
    </row>
    <row r="7607" spans="1:3" x14ac:dyDescent="0.15">
      <c r="A7607" s="48">
        <v>41956</v>
      </c>
      <c r="B7607" s="57" t="s">
        <v>242</v>
      </c>
      <c r="C7607" s="58">
        <v>100</v>
      </c>
    </row>
    <row r="7608" spans="1:3" x14ac:dyDescent="0.15">
      <c r="A7608" s="48">
        <v>41956</v>
      </c>
      <c r="B7608" s="57" t="s">
        <v>243</v>
      </c>
      <c r="C7608" s="58">
        <v>100</v>
      </c>
    </row>
    <row r="7609" spans="1:3" x14ac:dyDescent="0.15">
      <c r="A7609" s="48">
        <v>41956</v>
      </c>
      <c r="B7609" s="57" t="s">
        <v>244</v>
      </c>
      <c r="C7609" s="58">
        <v>100</v>
      </c>
    </row>
    <row r="7610" spans="1:3" x14ac:dyDescent="0.15">
      <c r="A7610" s="48">
        <v>41956</v>
      </c>
      <c r="B7610" s="57" t="s">
        <v>245</v>
      </c>
      <c r="C7610" s="58">
        <v>100</v>
      </c>
    </row>
    <row r="7611" spans="1:3" x14ac:dyDescent="0.15">
      <c r="A7611" s="48">
        <v>41956</v>
      </c>
      <c r="B7611" s="57" t="s">
        <v>246</v>
      </c>
      <c r="C7611" s="58">
        <v>100</v>
      </c>
    </row>
    <row r="7612" spans="1:3" x14ac:dyDescent="0.15">
      <c r="A7612" s="48">
        <v>41956</v>
      </c>
      <c r="B7612" s="57" t="s">
        <v>247</v>
      </c>
      <c r="C7612" s="58">
        <v>100</v>
      </c>
    </row>
    <row r="7613" spans="1:3" x14ac:dyDescent="0.15">
      <c r="A7613" s="48">
        <v>41956</v>
      </c>
      <c r="B7613" s="57" t="s">
        <v>248</v>
      </c>
      <c r="C7613" s="58">
        <v>100</v>
      </c>
    </row>
    <row r="7614" spans="1:3" x14ac:dyDescent="0.15">
      <c r="A7614" s="48">
        <v>41957</v>
      </c>
      <c r="B7614" s="57" t="s">
        <v>225</v>
      </c>
      <c r="C7614" s="58">
        <v>100</v>
      </c>
    </row>
    <row r="7615" spans="1:3" x14ac:dyDescent="0.15">
      <c r="A7615" s="48">
        <v>41957</v>
      </c>
      <c r="B7615" s="57" t="s">
        <v>226</v>
      </c>
      <c r="C7615" s="58">
        <v>100</v>
      </c>
    </row>
    <row r="7616" spans="1:3" x14ac:dyDescent="0.15">
      <c r="A7616" s="48">
        <v>41957</v>
      </c>
      <c r="B7616" s="57" t="s">
        <v>227</v>
      </c>
      <c r="C7616" s="58">
        <v>100</v>
      </c>
    </row>
    <row r="7617" spans="1:3" x14ac:dyDescent="0.15">
      <c r="A7617" s="48">
        <v>41957</v>
      </c>
      <c r="B7617" s="57" t="s">
        <v>228</v>
      </c>
      <c r="C7617" s="58">
        <v>100</v>
      </c>
    </row>
    <row r="7618" spans="1:3" x14ac:dyDescent="0.15">
      <c r="A7618" s="48">
        <v>41957</v>
      </c>
      <c r="B7618" s="57" t="s">
        <v>229</v>
      </c>
      <c r="C7618" s="58">
        <v>100</v>
      </c>
    </row>
    <row r="7619" spans="1:3" x14ac:dyDescent="0.15">
      <c r="A7619" s="48">
        <v>41957</v>
      </c>
      <c r="B7619" s="57" t="s">
        <v>230</v>
      </c>
      <c r="C7619" s="58">
        <v>100</v>
      </c>
    </row>
    <row r="7620" spans="1:3" x14ac:dyDescent="0.15">
      <c r="A7620" s="48">
        <v>41957</v>
      </c>
      <c r="B7620" s="57" t="s">
        <v>231</v>
      </c>
      <c r="C7620" s="58">
        <v>100</v>
      </c>
    </row>
    <row r="7621" spans="1:3" x14ac:dyDescent="0.15">
      <c r="A7621" s="48">
        <v>41957</v>
      </c>
      <c r="B7621" s="57" t="s">
        <v>232</v>
      </c>
      <c r="C7621" s="58">
        <v>100</v>
      </c>
    </row>
    <row r="7622" spans="1:3" x14ac:dyDescent="0.15">
      <c r="A7622" s="48">
        <v>41957</v>
      </c>
      <c r="B7622" s="57" t="s">
        <v>233</v>
      </c>
      <c r="C7622" s="58">
        <v>100</v>
      </c>
    </row>
    <row r="7623" spans="1:3" x14ac:dyDescent="0.15">
      <c r="A7623" s="48">
        <v>41957</v>
      </c>
      <c r="B7623" s="57" t="s">
        <v>234</v>
      </c>
      <c r="C7623" s="58">
        <v>100</v>
      </c>
    </row>
    <row r="7624" spans="1:3" x14ac:dyDescent="0.15">
      <c r="A7624" s="48">
        <v>41957</v>
      </c>
      <c r="B7624" s="57" t="s">
        <v>235</v>
      </c>
      <c r="C7624" s="58">
        <v>100</v>
      </c>
    </row>
    <row r="7625" spans="1:3" x14ac:dyDescent="0.15">
      <c r="A7625" s="48">
        <v>41957</v>
      </c>
      <c r="B7625" s="57" t="s">
        <v>236</v>
      </c>
      <c r="C7625" s="58">
        <v>100</v>
      </c>
    </row>
    <row r="7626" spans="1:3" x14ac:dyDescent="0.15">
      <c r="A7626" s="48">
        <v>41957</v>
      </c>
      <c r="B7626" s="57" t="s">
        <v>237</v>
      </c>
      <c r="C7626" s="58">
        <v>100</v>
      </c>
    </row>
    <row r="7627" spans="1:3" x14ac:dyDescent="0.15">
      <c r="A7627" s="48">
        <v>41957</v>
      </c>
      <c r="B7627" s="57" t="s">
        <v>238</v>
      </c>
      <c r="C7627" s="58">
        <v>100</v>
      </c>
    </row>
    <row r="7628" spans="1:3" x14ac:dyDescent="0.15">
      <c r="A7628" s="48">
        <v>41957</v>
      </c>
      <c r="B7628" s="57" t="s">
        <v>239</v>
      </c>
      <c r="C7628" s="58">
        <v>100</v>
      </c>
    </row>
    <row r="7629" spans="1:3" x14ac:dyDescent="0.15">
      <c r="A7629" s="48">
        <v>41957</v>
      </c>
      <c r="B7629" s="57" t="s">
        <v>240</v>
      </c>
      <c r="C7629" s="58">
        <v>100</v>
      </c>
    </row>
    <row r="7630" spans="1:3" x14ac:dyDescent="0.15">
      <c r="A7630" s="48">
        <v>41957</v>
      </c>
      <c r="B7630" s="57" t="s">
        <v>241</v>
      </c>
      <c r="C7630" s="58">
        <v>100</v>
      </c>
    </row>
    <row r="7631" spans="1:3" x14ac:dyDescent="0.15">
      <c r="A7631" s="48">
        <v>41957</v>
      </c>
      <c r="B7631" s="57" t="s">
        <v>242</v>
      </c>
      <c r="C7631" s="58">
        <v>100</v>
      </c>
    </row>
    <row r="7632" spans="1:3" x14ac:dyDescent="0.15">
      <c r="A7632" s="48">
        <v>41957</v>
      </c>
      <c r="B7632" s="57" t="s">
        <v>243</v>
      </c>
      <c r="C7632" s="58">
        <v>100</v>
      </c>
    </row>
    <row r="7633" spans="1:3" x14ac:dyDescent="0.15">
      <c r="A7633" s="48">
        <v>41957</v>
      </c>
      <c r="B7633" s="57" t="s">
        <v>244</v>
      </c>
      <c r="C7633" s="58">
        <v>100</v>
      </c>
    </row>
    <row r="7634" spans="1:3" x14ac:dyDescent="0.15">
      <c r="A7634" s="48">
        <v>41957</v>
      </c>
      <c r="B7634" s="57" t="s">
        <v>245</v>
      </c>
      <c r="C7634" s="58">
        <v>100</v>
      </c>
    </row>
    <row r="7635" spans="1:3" x14ac:dyDescent="0.15">
      <c r="A7635" s="48">
        <v>41957</v>
      </c>
      <c r="B7635" s="57" t="s">
        <v>246</v>
      </c>
      <c r="C7635" s="58">
        <v>100</v>
      </c>
    </row>
    <row r="7636" spans="1:3" x14ac:dyDescent="0.15">
      <c r="A7636" s="48">
        <v>41957</v>
      </c>
      <c r="B7636" s="57" t="s">
        <v>247</v>
      </c>
      <c r="C7636" s="58">
        <v>100</v>
      </c>
    </row>
    <row r="7637" spans="1:3" x14ac:dyDescent="0.15">
      <c r="A7637" s="48">
        <v>41957</v>
      </c>
      <c r="B7637" s="57" t="s">
        <v>248</v>
      </c>
      <c r="C7637" s="58">
        <v>100</v>
      </c>
    </row>
    <row r="7638" spans="1:3" x14ac:dyDescent="0.15">
      <c r="A7638" s="48">
        <v>41958</v>
      </c>
      <c r="B7638" s="57" t="s">
        <v>225</v>
      </c>
      <c r="C7638" s="58">
        <v>100</v>
      </c>
    </row>
    <row r="7639" spans="1:3" x14ac:dyDescent="0.15">
      <c r="A7639" s="48">
        <v>41958</v>
      </c>
      <c r="B7639" s="57" t="s">
        <v>226</v>
      </c>
      <c r="C7639" s="58">
        <v>100</v>
      </c>
    </row>
    <row r="7640" spans="1:3" x14ac:dyDescent="0.15">
      <c r="A7640" s="48">
        <v>41958</v>
      </c>
      <c r="B7640" s="57" t="s">
        <v>227</v>
      </c>
      <c r="C7640" s="58">
        <v>100</v>
      </c>
    </row>
    <row r="7641" spans="1:3" x14ac:dyDescent="0.15">
      <c r="A7641" s="48">
        <v>41958</v>
      </c>
      <c r="B7641" s="57" t="s">
        <v>228</v>
      </c>
      <c r="C7641" s="58">
        <v>100</v>
      </c>
    </row>
    <row r="7642" spans="1:3" x14ac:dyDescent="0.15">
      <c r="A7642" s="48">
        <v>41958</v>
      </c>
      <c r="B7642" s="57" t="s">
        <v>229</v>
      </c>
      <c r="C7642" s="58">
        <v>100</v>
      </c>
    </row>
    <row r="7643" spans="1:3" x14ac:dyDescent="0.15">
      <c r="A7643" s="48">
        <v>41958</v>
      </c>
      <c r="B7643" s="57" t="s">
        <v>230</v>
      </c>
      <c r="C7643" s="58">
        <v>100</v>
      </c>
    </row>
    <row r="7644" spans="1:3" x14ac:dyDescent="0.15">
      <c r="A7644" s="48">
        <v>41958</v>
      </c>
      <c r="B7644" s="57" t="s">
        <v>231</v>
      </c>
      <c r="C7644" s="58">
        <v>100</v>
      </c>
    </row>
    <row r="7645" spans="1:3" x14ac:dyDescent="0.15">
      <c r="A7645" s="48">
        <v>41958</v>
      </c>
      <c r="B7645" s="57" t="s">
        <v>232</v>
      </c>
      <c r="C7645" s="58">
        <v>100</v>
      </c>
    </row>
    <row r="7646" spans="1:3" x14ac:dyDescent="0.15">
      <c r="A7646" s="48">
        <v>41958</v>
      </c>
      <c r="B7646" s="57" t="s">
        <v>233</v>
      </c>
      <c r="C7646" s="58">
        <v>100</v>
      </c>
    </row>
    <row r="7647" spans="1:3" x14ac:dyDescent="0.15">
      <c r="A7647" s="48">
        <v>41958</v>
      </c>
      <c r="B7647" s="57" t="s">
        <v>234</v>
      </c>
      <c r="C7647" s="58">
        <v>100</v>
      </c>
    </row>
    <row r="7648" spans="1:3" x14ac:dyDescent="0.15">
      <c r="A7648" s="48">
        <v>41958</v>
      </c>
      <c r="B7648" s="57" t="s">
        <v>235</v>
      </c>
      <c r="C7648" s="58">
        <v>100</v>
      </c>
    </row>
    <row r="7649" spans="1:3" x14ac:dyDescent="0.15">
      <c r="A7649" s="48">
        <v>41958</v>
      </c>
      <c r="B7649" s="57" t="s">
        <v>236</v>
      </c>
      <c r="C7649" s="58">
        <v>100</v>
      </c>
    </row>
    <row r="7650" spans="1:3" x14ac:dyDescent="0.15">
      <c r="A7650" s="48">
        <v>41958</v>
      </c>
      <c r="B7650" s="57" t="s">
        <v>237</v>
      </c>
      <c r="C7650" s="58">
        <v>100</v>
      </c>
    </row>
    <row r="7651" spans="1:3" x14ac:dyDescent="0.15">
      <c r="A7651" s="48">
        <v>41958</v>
      </c>
      <c r="B7651" s="57" t="s">
        <v>238</v>
      </c>
      <c r="C7651" s="58">
        <v>100</v>
      </c>
    </row>
    <row r="7652" spans="1:3" x14ac:dyDescent="0.15">
      <c r="A7652" s="48">
        <v>41958</v>
      </c>
      <c r="B7652" s="57" t="s">
        <v>239</v>
      </c>
      <c r="C7652" s="58">
        <v>100</v>
      </c>
    </row>
    <row r="7653" spans="1:3" x14ac:dyDescent="0.15">
      <c r="A7653" s="48">
        <v>41958</v>
      </c>
      <c r="B7653" s="57" t="s">
        <v>240</v>
      </c>
      <c r="C7653" s="58">
        <v>100</v>
      </c>
    </row>
    <row r="7654" spans="1:3" x14ac:dyDescent="0.15">
      <c r="A7654" s="48">
        <v>41958</v>
      </c>
      <c r="B7654" s="57" t="s">
        <v>241</v>
      </c>
      <c r="C7654" s="58">
        <v>100</v>
      </c>
    </row>
    <row r="7655" spans="1:3" x14ac:dyDescent="0.15">
      <c r="A7655" s="48">
        <v>41958</v>
      </c>
      <c r="B7655" s="57" t="s">
        <v>242</v>
      </c>
      <c r="C7655" s="58">
        <v>100</v>
      </c>
    </row>
    <row r="7656" spans="1:3" x14ac:dyDescent="0.15">
      <c r="A7656" s="48">
        <v>41958</v>
      </c>
      <c r="B7656" s="57" t="s">
        <v>243</v>
      </c>
      <c r="C7656" s="58">
        <v>100</v>
      </c>
    </row>
    <row r="7657" spans="1:3" x14ac:dyDescent="0.15">
      <c r="A7657" s="48">
        <v>41958</v>
      </c>
      <c r="B7657" s="57" t="s">
        <v>244</v>
      </c>
      <c r="C7657" s="58">
        <v>100</v>
      </c>
    </row>
    <row r="7658" spans="1:3" x14ac:dyDescent="0.15">
      <c r="A7658" s="48">
        <v>41958</v>
      </c>
      <c r="B7658" s="57" t="s">
        <v>245</v>
      </c>
      <c r="C7658" s="58">
        <v>100</v>
      </c>
    </row>
    <row r="7659" spans="1:3" x14ac:dyDescent="0.15">
      <c r="A7659" s="48">
        <v>41958</v>
      </c>
      <c r="B7659" s="57" t="s">
        <v>246</v>
      </c>
      <c r="C7659" s="58">
        <v>100</v>
      </c>
    </row>
    <row r="7660" spans="1:3" x14ac:dyDescent="0.15">
      <c r="A7660" s="48">
        <v>41958</v>
      </c>
      <c r="B7660" s="57" t="s">
        <v>247</v>
      </c>
      <c r="C7660" s="58">
        <v>100</v>
      </c>
    </row>
    <row r="7661" spans="1:3" x14ac:dyDescent="0.15">
      <c r="A7661" s="48">
        <v>41958</v>
      </c>
      <c r="B7661" s="57" t="s">
        <v>248</v>
      </c>
      <c r="C7661" s="58">
        <v>100</v>
      </c>
    </row>
    <row r="7662" spans="1:3" x14ac:dyDescent="0.15">
      <c r="A7662" s="48">
        <v>41959</v>
      </c>
      <c r="B7662" s="57" t="s">
        <v>225</v>
      </c>
      <c r="C7662" s="58">
        <v>100</v>
      </c>
    </row>
    <row r="7663" spans="1:3" x14ac:dyDescent="0.15">
      <c r="A7663" s="48">
        <v>41959</v>
      </c>
      <c r="B7663" s="57" t="s">
        <v>226</v>
      </c>
      <c r="C7663" s="58">
        <v>100</v>
      </c>
    </row>
    <row r="7664" spans="1:3" x14ac:dyDescent="0.15">
      <c r="A7664" s="48">
        <v>41959</v>
      </c>
      <c r="B7664" s="57" t="s">
        <v>227</v>
      </c>
      <c r="C7664" s="58">
        <v>100</v>
      </c>
    </row>
    <row r="7665" spans="1:3" x14ac:dyDescent="0.15">
      <c r="A7665" s="48">
        <v>41959</v>
      </c>
      <c r="B7665" s="57" t="s">
        <v>228</v>
      </c>
      <c r="C7665" s="58">
        <v>100</v>
      </c>
    </row>
    <row r="7666" spans="1:3" x14ac:dyDescent="0.15">
      <c r="A7666" s="48">
        <v>41959</v>
      </c>
      <c r="B7666" s="57" t="s">
        <v>229</v>
      </c>
      <c r="C7666" s="58">
        <v>100</v>
      </c>
    </row>
    <row r="7667" spans="1:3" x14ac:dyDescent="0.15">
      <c r="A7667" s="48">
        <v>41959</v>
      </c>
      <c r="B7667" s="57" t="s">
        <v>230</v>
      </c>
      <c r="C7667" s="58">
        <v>100</v>
      </c>
    </row>
    <row r="7668" spans="1:3" x14ac:dyDescent="0.15">
      <c r="A7668" s="48">
        <v>41959</v>
      </c>
      <c r="B7668" s="57" t="s">
        <v>231</v>
      </c>
      <c r="C7668" s="58">
        <v>100</v>
      </c>
    </row>
    <row r="7669" spans="1:3" x14ac:dyDescent="0.15">
      <c r="A7669" s="48">
        <v>41959</v>
      </c>
      <c r="B7669" s="57" t="s">
        <v>232</v>
      </c>
      <c r="C7669" s="58">
        <v>100</v>
      </c>
    </row>
    <row r="7670" spans="1:3" x14ac:dyDescent="0.15">
      <c r="A7670" s="48">
        <v>41959</v>
      </c>
      <c r="B7670" s="57" t="s">
        <v>233</v>
      </c>
      <c r="C7670" s="58">
        <v>100</v>
      </c>
    </row>
    <row r="7671" spans="1:3" x14ac:dyDescent="0.15">
      <c r="A7671" s="48">
        <v>41959</v>
      </c>
      <c r="B7671" s="57" t="s">
        <v>234</v>
      </c>
      <c r="C7671" s="58">
        <v>100</v>
      </c>
    </row>
    <row r="7672" spans="1:3" x14ac:dyDescent="0.15">
      <c r="A7672" s="48">
        <v>41959</v>
      </c>
      <c r="B7672" s="57" t="s">
        <v>235</v>
      </c>
      <c r="C7672" s="58">
        <v>100</v>
      </c>
    </row>
    <row r="7673" spans="1:3" x14ac:dyDescent="0.15">
      <c r="A7673" s="48">
        <v>41959</v>
      </c>
      <c r="B7673" s="57" t="s">
        <v>236</v>
      </c>
      <c r="C7673" s="58">
        <v>100</v>
      </c>
    </row>
    <row r="7674" spans="1:3" x14ac:dyDescent="0.15">
      <c r="A7674" s="48">
        <v>41959</v>
      </c>
      <c r="B7674" s="57" t="s">
        <v>237</v>
      </c>
      <c r="C7674" s="58">
        <v>100</v>
      </c>
    </row>
    <row r="7675" spans="1:3" x14ac:dyDescent="0.15">
      <c r="A7675" s="48">
        <v>41959</v>
      </c>
      <c r="B7675" s="57" t="s">
        <v>238</v>
      </c>
      <c r="C7675" s="58">
        <v>100</v>
      </c>
    </row>
    <row r="7676" spans="1:3" x14ac:dyDescent="0.15">
      <c r="A7676" s="48">
        <v>41959</v>
      </c>
      <c r="B7676" s="57" t="s">
        <v>239</v>
      </c>
      <c r="C7676" s="58">
        <v>100</v>
      </c>
    </row>
    <row r="7677" spans="1:3" x14ac:dyDescent="0.15">
      <c r="A7677" s="48">
        <v>41959</v>
      </c>
      <c r="B7677" s="57" t="s">
        <v>240</v>
      </c>
      <c r="C7677" s="58">
        <v>100</v>
      </c>
    </row>
    <row r="7678" spans="1:3" x14ac:dyDescent="0.15">
      <c r="A7678" s="48">
        <v>41959</v>
      </c>
      <c r="B7678" s="57" t="s">
        <v>241</v>
      </c>
      <c r="C7678" s="58">
        <v>100</v>
      </c>
    </row>
    <row r="7679" spans="1:3" x14ac:dyDescent="0.15">
      <c r="A7679" s="48">
        <v>41959</v>
      </c>
      <c r="B7679" s="57" t="s">
        <v>242</v>
      </c>
      <c r="C7679" s="58">
        <v>100</v>
      </c>
    </row>
    <row r="7680" spans="1:3" x14ac:dyDescent="0.15">
      <c r="A7680" s="48">
        <v>41959</v>
      </c>
      <c r="B7680" s="57" t="s">
        <v>243</v>
      </c>
      <c r="C7680" s="58">
        <v>100</v>
      </c>
    </row>
    <row r="7681" spans="1:3" x14ac:dyDescent="0.15">
      <c r="A7681" s="48">
        <v>41959</v>
      </c>
      <c r="B7681" s="57" t="s">
        <v>244</v>
      </c>
      <c r="C7681" s="58">
        <v>100</v>
      </c>
    </row>
    <row r="7682" spans="1:3" x14ac:dyDescent="0.15">
      <c r="A7682" s="48">
        <v>41959</v>
      </c>
      <c r="B7682" s="57" t="s">
        <v>245</v>
      </c>
      <c r="C7682" s="58">
        <v>100</v>
      </c>
    </row>
    <row r="7683" spans="1:3" x14ac:dyDescent="0.15">
      <c r="A7683" s="48">
        <v>41959</v>
      </c>
      <c r="B7683" s="57" t="s">
        <v>246</v>
      </c>
      <c r="C7683" s="58">
        <v>100</v>
      </c>
    </row>
    <row r="7684" spans="1:3" x14ac:dyDescent="0.15">
      <c r="A7684" s="48">
        <v>41959</v>
      </c>
      <c r="B7684" s="57" t="s">
        <v>247</v>
      </c>
      <c r="C7684" s="58">
        <v>100</v>
      </c>
    </row>
    <row r="7685" spans="1:3" x14ac:dyDescent="0.15">
      <c r="A7685" s="48">
        <v>41959</v>
      </c>
      <c r="B7685" s="57" t="s">
        <v>248</v>
      </c>
      <c r="C7685" s="58">
        <v>100</v>
      </c>
    </row>
    <row r="7686" spans="1:3" x14ac:dyDescent="0.15">
      <c r="A7686" s="48">
        <v>41960</v>
      </c>
      <c r="B7686" s="57" t="s">
        <v>225</v>
      </c>
      <c r="C7686" s="58">
        <v>100</v>
      </c>
    </row>
    <row r="7687" spans="1:3" x14ac:dyDescent="0.15">
      <c r="A7687" s="48">
        <v>41960</v>
      </c>
      <c r="B7687" s="57" t="s">
        <v>226</v>
      </c>
      <c r="C7687" s="58">
        <v>100</v>
      </c>
    </row>
    <row r="7688" spans="1:3" x14ac:dyDescent="0.15">
      <c r="A7688" s="48">
        <v>41960</v>
      </c>
      <c r="B7688" s="57" t="s">
        <v>227</v>
      </c>
      <c r="C7688" s="58">
        <v>100</v>
      </c>
    </row>
    <row r="7689" spans="1:3" x14ac:dyDescent="0.15">
      <c r="A7689" s="48">
        <v>41960</v>
      </c>
      <c r="B7689" s="57" t="s">
        <v>228</v>
      </c>
      <c r="C7689" s="58">
        <v>100</v>
      </c>
    </row>
    <row r="7690" spans="1:3" x14ac:dyDescent="0.15">
      <c r="A7690" s="48">
        <v>41960</v>
      </c>
      <c r="B7690" s="57" t="s">
        <v>229</v>
      </c>
      <c r="C7690" s="58">
        <v>100</v>
      </c>
    </row>
    <row r="7691" spans="1:3" x14ac:dyDescent="0.15">
      <c r="A7691" s="48">
        <v>41960</v>
      </c>
      <c r="B7691" s="57" t="s">
        <v>230</v>
      </c>
      <c r="C7691" s="58">
        <v>100</v>
      </c>
    </row>
    <row r="7692" spans="1:3" x14ac:dyDescent="0.15">
      <c r="A7692" s="48">
        <v>41960</v>
      </c>
      <c r="B7692" s="57" t="s">
        <v>231</v>
      </c>
      <c r="C7692" s="58">
        <v>100</v>
      </c>
    </row>
    <row r="7693" spans="1:3" x14ac:dyDescent="0.15">
      <c r="A7693" s="48">
        <v>41960</v>
      </c>
      <c r="B7693" s="57" t="s">
        <v>232</v>
      </c>
      <c r="C7693" s="58">
        <v>100</v>
      </c>
    </row>
    <row r="7694" spans="1:3" x14ac:dyDescent="0.15">
      <c r="A7694" s="48">
        <v>41960</v>
      </c>
      <c r="B7694" s="57" t="s">
        <v>233</v>
      </c>
      <c r="C7694" s="58">
        <v>100</v>
      </c>
    </row>
    <row r="7695" spans="1:3" x14ac:dyDescent="0.15">
      <c r="A7695" s="48">
        <v>41960</v>
      </c>
      <c r="B7695" s="57" t="s">
        <v>234</v>
      </c>
      <c r="C7695" s="58">
        <v>100</v>
      </c>
    </row>
    <row r="7696" spans="1:3" x14ac:dyDescent="0.15">
      <c r="A7696" s="48">
        <v>41960</v>
      </c>
      <c r="B7696" s="57" t="s">
        <v>235</v>
      </c>
      <c r="C7696" s="58">
        <v>100</v>
      </c>
    </row>
    <row r="7697" spans="1:3" x14ac:dyDescent="0.15">
      <c r="A7697" s="48">
        <v>41960</v>
      </c>
      <c r="B7697" s="57" t="s">
        <v>236</v>
      </c>
      <c r="C7697" s="58">
        <v>100</v>
      </c>
    </row>
    <row r="7698" spans="1:3" x14ac:dyDescent="0.15">
      <c r="A7698" s="48">
        <v>41960</v>
      </c>
      <c r="B7698" s="57" t="s">
        <v>237</v>
      </c>
      <c r="C7698" s="58">
        <v>100</v>
      </c>
    </row>
    <row r="7699" spans="1:3" x14ac:dyDescent="0.15">
      <c r="A7699" s="48">
        <v>41960</v>
      </c>
      <c r="B7699" s="57" t="s">
        <v>238</v>
      </c>
      <c r="C7699" s="58">
        <v>100</v>
      </c>
    </row>
    <row r="7700" spans="1:3" x14ac:dyDescent="0.15">
      <c r="A7700" s="48">
        <v>41960</v>
      </c>
      <c r="B7700" s="57" t="s">
        <v>239</v>
      </c>
      <c r="C7700" s="58">
        <v>100</v>
      </c>
    </row>
    <row r="7701" spans="1:3" x14ac:dyDescent="0.15">
      <c r="A7701" s="48">
        <v>41960</v>
      </c>
      <c r="B7701" s="57" t="s">
        <v>240</v>
      </c>
      <c r="C7701" s="58">
        <v>100</v>
      </c>
    </row>
    <row r="7702" spans="1:3" x14ac:dyDescent="0.15">
      <c r="A7702" s="48">
        <v>41960</v>
      </c>
      <c r="B7702" s="57" t="s">
        <v>241</v>
      </c>
      <c r="C7702" s="58">
        <v>100</v>
      </c>
    </row>
    <row r="7703" spans="1:3" x14ac:dyDescent="0.15">
      <c r="A7703" s="48">
        <v>41960</v>
      </c>
      <c r="B7703" s="57" t="s">
        <v>242</v>
      </c>
      <c r="C7703" s="58">
        <v>100</v>
      </c>
    </row>
    <row r="7704" spans="1:3" x14ac:dyDescent="0.15">
      <c r="A7704" s="48">
        <v>41960</v>
      </c>
      <c r="B7704" s="57" t="s">
        <v>243</v>
      </c>
      <c r="C7704" s="58">
        <v>100</v>
      </c>
    </row>
    <row r="7705" spans="1:3" x14ac:dyDescent="0.15">
      <c r="A7705" s="48">
        <v>41960</v>
      </c>
      <c r="B7705" s="57" t="s">
        <v>244</v>
      </c>
      <c r="C7705" s="58">
        <v>100</v>
      </c>
    </row>
    <row r="7706" spans="1:3" x14ac:dyDescent="0.15">
      <c r="A7706" s="48">
        <v>41960</v>
      </c>
      <c r="B7706" s="57" t="s">
        <v>245</v>
      </c>
      <c r="C7706" s="58">
        <v>100</v>
      </c>
    </row>
    <row r="7707" spans="1:3" x14ac:dyDescent="0.15">
      <c r="A7707" s="48">
        <v>41960</v>
      </c>
      <c r="B7707" s="57" t="s">
        <v>246</v>
      </c>
      <c r="C7707" s="58">
        <v>100</v>
      </c>
    </row>
    <row r="7708" spans="1:3" x14ac:dyDescent="0.15">
      <c r="A7708" s="48">
        <v>41960</v>
      </c>
      <c r="B7708" s="57" t="s">
        <v>247</v>
      </c>
      <c r="C7708" s="58">
        <v>100</v>
      </c>
    </row>
    <row r="7709" spans="1:3" x14ac:dyDescent="0.15">
      <c r="A7709" s="48">
        <v>41960</v>
      </c>
      <c r="B7709" s="57" t="s">
        <v>248</v>
      </c>
      <c r="C7709" s="58">
        <v>100</v>
      </c>
    </row>
    <row r="7710" spans="1:3" x14ac:dyDescent="0.15">
      <c r="A7710" s="48">
        <v>41961</v>
      </c>
      <c r="B7710" s="57" t="s">
        <v>225</v>
      </c>
      <c r="C7710" s="58">
        <v>100</v>
      </c>
    </row>
    <row r="7711" spans="1:3" x14ac:dyDescent="0.15">
      <c r="A7711" s="48">
        <v>41961</v>
      </c>
      <c r="B7711" s="57" t="s">
        <v>226</v>
      </c>
      <c r="C7711" s="58">
        <v>100</v>
      </c>
    </row>
    <row r="7712" spans="1:3" x14ac:dyDescent="0.15">
      <c r="A7712" s="48">
        <v>41961</v>
      </c>
      <c r="B7712" s="57" t="s">
        <v>227</v>
      </c>
      <c r="C7712" s="58">
        <v>100</v>
      </c>
    </row>
    <row r="7713" spans="1:3" x14ac:dyDescent="0.15">
      <c r="A7713" s="48">
        <v>41961</v>
      </c>
      <c r="B7713" s="57" t="s">
        <v>228</v>
      </c>
      <c r="C7713" s="58">
        <v>100</v>
      </c>
    </row>
    <row r="7714" spans="1:3" x14ac:dyDescent="0.15">
      <c r="A7714" s="48">
        <v>41961</v>
      </c>
      <c r="B7714" s="57" t="s">
        <v>229</v>
      </c>
      <c r="C7714" s="58">
        <v>100</v>
      </c>
    </row>
    <row r="7715" spans="1:3" x14ac:dyDescent="0.15">
      <c r="A7715" s="48">
        <v>41961</v>
      </c>
      <c r="B7715" s="57" t="s">
        <v>230</v>
      </c>
      <c r="C7715" s="58">
        <v>100</v>
      </c>
    </row>
    <row r="7716" spans="1:3" x14ac:dyDescent="0.15">
      <c r="A7716" s="48">
        <v>41961</v>
      </c>
      <c r="B7716" s="57" t="s">
        <v>231</v>
      </c>
      <c r="C7716" s="58">
        <v>100</v>
      </c>
    </row>
    <row r="7717" spans="1:3" x14ac:dyDescent="0.15">
      <c r="A7717" s="48">
        <v>41961</v>
      </c>
      <c r="B7717" s="57" t="s">
        <v>232</v>
      </c>
      <c r="C7717" s="58">
        <v>100</v>
      </c>
    </row>
    <row r="7718" spans="1:3" x14ac:dyDescent="0.15">
      <c r="A7718" s="48">
        <v>41961</v>
      </c>
      <c r="B7718" s="57" t="s">
        <v>233</v>
      </c>
      <c r="C7718" s="58">
        <v>100</v>
      </c>
    </row>
    <row r="7719" spans="1:3" x14ac:dyDescent="0.15">
      <c r="A7719" s="48">
        <v>41961</v>
      </c>
      <c r="B7719" s="57" t="s">
        <v>234</v>
      </c>
      <c r="C7719" s="58">
        <v>100</v>
      </c>
    </row>
    <row r="7720" spans="1:3" x14ac:dyDescent="0.15">
      <c r="A7720" s="48">
        <v>41961</v>
      </c>
      <c r="B7720" s="57" t="s">
        <v>235</v>
      </c>
      <c r="C7720" s="58">
        <v>100</v>
      </c>
    </row>
    <row r="7721" spans="1:3" x14ac:dyDescent="0.15">
      <c r="A7721" s="48">
        <v>41961</v>
      </c>
      <c r="B7721" s="57" t="s">
        <v>236</v>
      </c>
      <c r="C7721" s="58">
        <v>100</v>
      </c>
    </row>
    <row r="7722" spans="1:3" x14ac:dyDescent="0.15">
      <c r="A7722" s="48">
        <v>41961</v>
      </c>
      <c r="B7722" s="57" t="s">
        <v>237</v>
      </c>
      <c r="C7722" s="58">
        <v>100</v>
      </c>
    </row>
    <row r="7723" spans="1:3" x14ac:dyDescent="0.15">
      <c r="A7723" s="48">
        <v>41961</v>
      </c>
      <c r="B7723" s="57" t="s">
        <v>238</v>
      </c>
      <c r="C7723" s="58">
        <v>100</v>
      </c>
    </row>
    <row r="7724" spans="1:3" x14ac:dyDescent="0.15">
      <c r="A7724" s="48">
        <v>41961</v>
      </c>
      <c r="B7724" s="57" t="s">
        <v>239</v>
      </c>
      <c r="C7724" s="58">
        <v>100</v>
      </c>
    </row>
    <row r="7725" spans="1:3" x14ac:dyDescent="0.15">
      <c r="A7725" s="48">
        <v>41961</v>
      </c>
      <c r="B7725" s="57" t="s">
        <v>240</v>
      </c>
      <c r="C7725" s="58">
        <v>100</v>
      </c>
    </row>
    <row r="7726" spans="1:3" x14ac:dyDescent="0.15">
      <c r="A7726" s="48">
        <v>41961</v>
      </c>
      <c r="B7726" s="57" t="s">
        <v>241</v>
      </c>
      <c r="C7726" s="58">
        <v>100</v>
      </c>
    </row>
    <row r="7727" spans="1:3" x14ac:dyDescent="0.15">
      <c r="A7727" s="48">
        <v>41961</v>
      </c>
      <c r="B7727" s="57" t="s">
        <v>242</v>
      </c>
      <c r="C7727" s="58">
        <v>100</v>
      </c>
    </row>
    <row r="7728" spans="1:3" x14ac:dyDescent="0.15">
      <c r="A7728" s="48">
        <v>41961</v>
      </c>
      <c r="B7728" s="57" t="s">
        <v>243</v>
      </c>
      <c r="C7728" s="58">
        <v>100</v>
      </c>
    </row>
    <row r="7729" spans="1:3" x14ac:dyDescent="0.15">
      <c r="A7729" s="48">
        <v>41961</v>
      </c>
      <c r="B7729" s="57" t="s">
        <v>244</v>
      </c>
      <c r="C7729" s="58">
        <v>100</v>
      </c>
    </row>
    <row r="7730" spans="1:3" x14ac:dyDescent="0.15">
      <c r="A7730" s="48">
        <v>41961</v>
      </c>
      <c r="B7730" s="57" t="s">
        <v>245</v>
      </c>
      <c r="C7730" s="58">
        <v>100</v>
      </c>
    </row>
    <row r="7731" spans="1:3" x14ac:dyDescent="0.15">
      <c r="A7731" s="48">
        <v>41961</v>
      </c>
      <c r="B7731" s="57" t="s">
        <v>246</v>
      </c>
      <c r="C7731" s="58">
        <v>100</v>
      </c>
    </row>
    <row r="7732" spans="1:3" x14ac:dyDescent="0.15">
      <c r="A7732" s="48">
        <v>41961</v>
      </c>
      <c r="B7732" s="57" t="s">
        <v>247</v>
      </c>
      <c r="C7732" s="58">
        <v>100</v>
      </c>
    </row>
    <row r="7733" spans="1:3" x14ac:dyDescent="0.15">
      <c r="A7733" s="48">
        <v>41961</v>
      </c>
      <c r="B7733" s="57" t="s">
        <v>248</v>
      </c>
      <c r="C7733" s="58">
        <v>100</v>
      </c>
    </row>
    <row r="7734" spans="1:3" x14ac:dyDescent="0.15">
      <c r="A7734" s="48">
        <v>41962</v>
      </c>
      <c r="B7734" s="57" t="s">
        <v>225</v>
      </c>
      <c r="C7734" s="58">
        <v>100</v>
      </c>
    </row>
    <row r="7735" spans="1:3" x14ac:dyDescent="0.15">
      <c r="A7735" s="48">
        <v>41962</v>
      </c>
      <c r="B7735" s="57" t="s">
        <v>226</v>
      </c>
      <c r="C7735" s="58">
        <v>100</v>
      </c>
    </row>
    <row r="7736" spans="1:3" x14ac:dyDescent="0.15">
      <c r="A7736" s="48">
        <v>41962</v>
      </c>
      <c r="B7736" s="57" t="s">
        <v>227</v>
      </c>
      <c r="C7736" s="58">
        <v>100</v>
      </c>
    </row>
    <row r="7737" spans="1:3" x14ac:dyDescent="0.15">
      <c r="A7737" s="48">
        <v>41962</v>
      </c>
      <c r="B7737" s="57" t="s">
        <v>228</v>
      </c>
      <c r="C7737" s="58">
        <v>100</v>
      </c>
    </row>
    <row r="7738" spans="1:3" x14ac:dyDescent="0.15">
      <c r="A7738" s="48">
        <v>41962</v>
      </c>
      <c r="B7738" s="57" t="s">
        <v>229</v>
      </c>
      <c r="C7738" s="58">
        <v>100</v>
      </c>
    </row>
    <row r="7739" spans="1:3" x14ac:dyDescent="0.15">
      <c r="A7739" s="48">
        <v>41962</v>
      </c>
      <c r="B7739" s="57" t="s">
        <v>230</v>
      </c>
      <c r="C7739" s="58">
        <v>100</v>
      </c>
    </row>
    <row r="7740" spans="1:3" x14ac:dyDescent="0.15">
      <c r="A7740" s="48">
        <v>41962</v>
      </c>
      <c r="B7740" s="57" t="s">
        <v>231</v>
      </c>
      <c r="C7740" s="58">
        <v>100</v>
      </c>
    </row>
    <row r="7741" spans="1:3" x14ac:dyDescent="0.15">
      <c r="A7741" s="48">
        <v>41962</v>
      </c>
      <c r="B7741" s="57" t="s">
        <v>232</v>
      </c>
      <c r="C7741" s="58">
        <v>100</v>
      </c>
    </row>
    <row r="7742" spans="1:3" x14ac:dyDescent="0.15">
      <c r="A7742" s="48">
        <v>41962</v>
      </c>
      <c r="B7742" s="57" t="s">
        <v>233</v>
      </c>
      <c r="C7742" s="58">
        <v>100</v>
      </c>
    </row>
    <row r="7743" spans="1:3" x14ac:dyDescent="0.15">
      <c r="A7743" s="48">
        <v>41962</v>
      </c>
      <c r="B7743" s="57" t="s">
        <v>234</v>
      </c>
      <c r="C7743" s="58">
        <v>100</v>
      </c>
    </row>
    <row r="7744" spans="1:3" x14ac:dyDescent="0.15">
      <c r="A7744" s="48">
        <v>41962</v>
      </c>
      <c r="B7744" s="57" t="s">
        <v>235</v>
      </c>
      <c r="C7744" s="58">
        <v>100</v>
      </c>
    </row>
    <row r="7745" spans="1:3" x14ac:dyDescent="0.15">
      <c r="A7745" s="48">
        <v>41962</v>
      </c>
      <c r="B7745" s="57" t="s">
        <v>236</v>
      </c>
      <c r="C7745" s="58">
        <v>100</v>
      </c>
    </row>
    <row r="7746" spans="1:3" x14ac:dyDescent="0.15">
      <c r="A7746" s="48">
        <v>41962</v>
      </c>
      <c r="B7746" s="57" t="s">
        <v>237</v>
      </c>
      <c r="C7746" s="58">
        <v>100</v>
      </c>
    </row>
    <row r="7747" spans="1:3" x14ac:dyDescent="0.15">
      <c r="A7747" s="48">
        <v>41962</v>
      </c>
      <c r="B7747" s="57" t="s">
        <v>238</v>
      </c>
      <c r="C7747" s="58">
        <v>100</v>
      </c>
    </row>
    <row r="7748" spans="1:3" x14ac:dyDescent="0.15">
      <c r="A7748" s="48">
        <v>41962</v>
      </c>
      <c r="B7748" s="57" t="s">
        <v>239</v>
      </c>
      <c r="C7748" s="58">
        <v>100</v>
      </c>
    </row>
    <row r="7749" spans="1:3" x14ac:dyDescent="0.15">
      <c r="A7749" s="48">
        <v>41962</v>
      </c>
      <c r="B7749" s="57" t="s">
        <v>240</v>
      </c>
      <c r="C7749" s="58">
        <v>100</v>
      </c>
    </row>
    <row r="7750" spans="1:3" x14ac:dyDescent="0.15">
      <c r="A7750" s="48">
        <v>41962</v>
      </c>
      <c r="B7750" s="57" t="s">
        <v>241</v>
      </c>
      <c r="C7750" s="58">
        <v>100</v>
      </c>
    </row>
    <row r="7751" spans="1:3" x14ac:dyDescent="0.15">
      <c r="A7751" s="48">
        <v>41962</v>
      </c>
      <c r="B7751" s="57" t="s">
        <v>242</v>
      </c>
      <c r="C7751" s="58">
        <v>100</v>
      </c>
    </row>
    <row r="7752" spans="1:3" x14ac:dyDescent="0.15">
      <c r="A7752" s="48">
        <v>41962</v>
      </c>
      <c r="B7752" s="57" t="s">
        <v>243</v>
      </c>
      <c r="C7752" s="58">
        <v>100</v>
      </c>
    </row>
    <row r="7753" spans="1:3" x14ac:dyDescent="0.15">
      <c r="A7753" s="48">
        <v>41962</v>
      </c>
      <c r="B7753" s="57" t="s">
        <v>244</v>
      </c>
      <c r="C7753" s="58">
        <v>100</v>
      </c>
    </row>
    <row r="7754" spans="1:3" x14ac:dyDescent="0.15">
      <c r="A7754" s="48">
        <v>41962</v>
      </c>
      <c r="B7754" s="57" t="s">
        <v>245</v>
      </c>
      <c r="C7754" s="58">
        <v>100</v>
      </c>
    </row>
    <row r="7755" spans="1:3" x14ac:dyDescent="0.15">
      <c r="A7755" s="48">
        <v>41962</v>
      </c>
      <c r="B7755" s="57" t="s">
        <v>246</v>
      </c>
      <c r="C7755" s="58">
        <v>100</v>
      </c>
    </row>
    <row r="7756" spans="1:3" x14ac:dyDescent="0.15">
      <c r="A7756" s="48">
        <v>41962</v>
      </c>
      <c r="B7756" s="57" t="s">
        <v>247</v>
      </c>
      <c r="C7756" s="58">
        <v>100</v>
      </c>
    </row>
    <row r="7757" spans="1:3" x14ac:dyDescent="0.15">
      <c r="A7757" s="48">
        <v>41962</v>
      </c>
      <c r="B7757" s="57" t="s">
        <v>248</v>
      </c>
      <c r="C7757" s="58">
        <v>100</v>
      </c>
    </row>
    <row r="7758" spans="1:3" x14ac:dyDescent="0.15">
      <c r="A7758" s="48">
        <v>41963</v>
      </c>
      <c r="B7758" s="57" t="s">
        <v>225</v>
      </c>
      <c r="C7758" s="58">
        <v>100</v>
      </c>
    </row>
    <row r="7759" spans="1:3" x14ac:dyDescent="0.15">
      <c r="A7759" s="48">
        <v>41963</v>
      </c>
      <c r="B7759" s="57" t="s">
        <v>226</v>
      </c>
      <c r="C7759" s="58">
        <v>100</v>
      </c>
    </row>
    <row r="7760" spans="1:3" x14ac:dyDescent="0.15">
      <c r="A7760" s="48">
        <v>41963</v>
      </c>
      <c r="B7760" s="57" t="s">
        <v>227</v>
      </c>
      <c r="C7760" s="58">
        <v>100</v>
      </c>
    </row>
    <row r="7761" spans="1:3" x14ac:dyDescent="0.15">
      <c r="A7761" s="48">
        <v>41963</v>
      </c>
      <c r="B7761" s="57" t="s">
        <v>228</v>
      </c>
      <c r="C7761" s="58">
        <v>100</v>
      </c>
    </row>
    <row r="7762" spans="1:3" x14ac:dyDescent="0.15">
      <c r="A7762" s="48">
        <v>41963</v>
      </c>
      <c r="B7762" s="57" t="s">
        <v>229</v>
      </c>
      <c r="C7762" s="58">
        <v>100</v>
      </c>
    </row>
    <row r="7763" spans="1:3" x14ac:dyDescent="0.15">
      <c r="A7763" s="48">
        <v>41963</v>
      </c>
      <c r="B7763" s="57" t="s">
        <v>230</v>
      </c>
      <c r="C7763" s="58">
        <v>100</v>
      </c>
    </row>
    <row r="7764" spans="1:3" x14ac:dyDescent="0.15">
      <c r="A7764" s="48">
        <v>41963</v>
      </c>
      <c r="B7764" s="57" t="s">
        <v>231</v>
      </c>
      <c r="C7764" s="58">
        <v>100</v>
      </c>
    </row>
    <row r="7765" spans="1:3" x14ac:dyDescent="0.15">
      <c r="A7765" s="48">
        <v>41963</v>
      </c>
      <c r="B7765" s="57" t="s">
        <v>232</v>
      </c>
      <c r="C7765" s="58">
        <v>100</v>
      </c>
    </row>
    <row r="7766" spans="1:3" x14ac:dyDescent="0.15">
      <c r="A7766" s="48">
        <v>41963</v>
      </c>
      <c r="B7766" s="57" t="s">
        <v>233</v>
      </c>
      <c r="C7766" s="58">
        <v>100</v>
      </c>
    </row>
    <row r="7767" spans="1:3" x14ac:dyDescent="0.15">
      <c r="A7767" s="48">
        <v>41963</v>
      </c>
      <c r="B7767" s="57" t="s">
        <v>234</v>
      </c>
      <c r="C7767" s="58">
        <v>100</v>
      </c>
    </row>
    <row r="7768" spans="1:3" x14ac:dyDescent="0.15">
      <c r="A7768" s="48">
        <v>41963</v>
      </c>
      <c r="B7768" s="57" t="s">
        <v>235</v>
      </c>
      <c r="C7768" s="58">
        <v>100</v>
      </c>
    </row>
    <row r="7769" spans="1:3" x14ac:dyDescent="0.15">
      <c r="A7769" s="48">
        <v>41963</v>
      </c>
      <c r="B7769" s="57" t="s">
        <v>236</v>
      </c>
      <c r="C7769" s="58">
        <v>100</v>
      </c>
    </row>
    <row r="7770" spans="1:3" x14ac:dyDescent="0.15">
      <c r="A7770" s="48">
        <v>41963</v>
      </c>
      <c r="B7770" s="57" t="s">
        <v>237</v>
      </c>
      <c r="C7770" s="58">
        <v>100</v>
      </c>
    </row>
    <row r="7771" spans="1:3" x14ac:dyDescent="0.15">
      <c r="A7771" s="48">
        <v>41963</v>
      </c>
      <c r="B7771" s="57" t="s">
        <v>238</v>
      </c>
      <c r="C7771" s="58">
        <v>100</v>
      </c>
    </row>
    <row r="7772" spans="1:3" x14ac:dyDescent="0.15">
      <c r="A7772" s="48">
        <v>41963</v>
      </c>
      <c r="B7772" s="57" t="s">
        <v>239</v>
      </c>
      <c r="C7772" s="58">
        <v>100</v>
      </c>
    </row>
    <row r="7773" spans="1:3" x14ac:dyDescent="0.15">
      <c r="A7773" s="48">
        <v>41963</v>
      </c>
      <c r="B7773" s="57" t="s">
        <v>240</v>
      </c>
      <c r="C7773" s="58">
        <v>100</v>
      </c>
    </row>
    <row r="7774" spans="1:3" x14ac:dyDescent="0.15">
      <c r="A7774" s="48">
        <v>41963</v>
      </c>
      <c r="B7774" s="57" t="s">
        <v>241</v>
      </c>
      <c r="C7774" s="58">
        <v>100</v>
      </c>
    </row>
    <row r="7775" spans="1:3" x14ac:dyDescent="0.15">
      <c r="A7775" s="48">
        <v>41963</v>
      </c>
      <c r="B7775" s="57" t="s">
        <v>242</v>
      </c>
      <c r="C7775" s="58">
        <v>100</v>
      </c>
    </row>
    <row r="7776" spans="1:3" x14ac:dyDescent="0.15">
      <c r="A7776" s="48">
        <v>41963</v>
      </c>
      <c r="B7776" s="57" t="s">
        <v>243</v>
      </c>
      <c r="C7776" s="58">
        <v>100</v>
      </c>
    </row>
    <row r="7777" spans="1:3" x14ac:dyDescent="0.15">
      <c r="A7777" s="48">
        <v>41963</v>
      </c>
      <c r="B7777" s="57" t="s">
        <v>244</v>
      </c>
      <c r="C7777" s="58">
        <v>100</v>
      </c>
    </row>
    <row r="7778" spans="1:3" x14ac:dyDescent="0.15">
      <c r="A7778" s="48">
        <v>41963</v>
      </c>
      <c r="B7778" s="57" t="s">
        <v>245</v>
      </c>
      <c r="C7778" s="58">
        <v>100</v>
      </c>
    </row>
    <row r="7779" spans="1:3" x14ac:dyDescent="0.15">
      <c r="A7779" s="48">
        <v>41963</v>
      </c>
      <c r="B7779" s="57" t="s">
        <v>246</v>
      </c>
      <c r="C7779" s="58">
        <v>100</v>
      </c>
    </row>
    <row r="7780" spans="1:3" x14ac:dyDescent="0.15">
      <c r="A7780" s="48">
        <v>41963</v>
      </c>
      <c r="B7780" s="57" t="s">
        <v>247</v>
      </c>
      <c r="C7780" s="58">
        <v>100</v>
      </c>
    </row>
    <row r="7781" spans="1:3" x14ac:dyDescent="0.15">
      <c r="A7781" s="48">
        <v>41963</v>
      </c>
      <c r="B7781" s="57" t="s">
        <v>248</v>
      </c>
      <c r="C7781" s="58">
        <v>100</v>
      </c>
    </row>
    <row r="7782" spans="1:3" x14ac:dyDescent="0.15">
      <c r="A7782" s="48">
        <v>41964</v>
      </c>
      <c r="B7782" s="57" t="s">
        <v>225</v>
      </c>
      <c r="C7782" s="58">
        <v>100</v>
      </c>
    </row>
    <row r="7783" spans="1:3" x14ac:dyDescent="0.15">
      <c r="A7783" s="48">
        <v>41964</v>
      </c>
      <c r="B7783" s="57" t="s">
        <v>226</v>
      </c>
      <c r="C7783" s="58">
        <v>100</v>
      </c>
    </row>
    <row r="7784" spans="1:3" x14ac:dyDescent="0.15">
      <c r="A7784" s="48">
        <v>41964</v>
      </c>
      <c r="B7784" s="57" t="s">
        <v>227</v>
      </c>
      <c r="C7784" s="58">
        <v>100</v>
      </c>
    </row>
    <row r="7785" spans="1:3" x14ac:dyDescent="0.15">
      <c r="A7785" s="48">
        <v>41964</v>
      </c>
      <c r="B7785" s="57" t="s">
        <v>228</v>
      </c>
      <c r="C7785" s="58">
        <v>100</v>
      </c>
    </row>
    <row r="7786" spans="1:3" x14ac:dyDescent="0.15">
      <c r="A7786" s="48">
        <v>41964</v>
      </c>
      <c r="B7786" s="57" t="s">
        <v>229</v>
      </c>
      <c r="C7786" s="58">
        <v>100</v>
      </c>
    </row>
    <row r="7787" spans="1:3" x14ac:dyDescent="0.15">
      <c r="A7787" s="48">
        <v>41964</v>
      </c>
      <c r="B7787" s="57" t="s">
        <v>230</v>
      </c>
      <c r="C7787" s="58">
        <v>100</v>
      </c>
    </row>
    <row r="7788" spans="1:3" x14ac:dyDescent="0.15">
      <c r="A7788" s="48">
        <v>41964</v>
      </c>
      <c r="B7788" s="57" t="s">
        <v>231</v>
      </c>
      <c r="C7788" s="58">
        <v>100</v>
      </c>
    </row>
    <row r="7789" spans="1:3" x14ac:dyDescent="0.15">
      <c r="A7789" s="48">
        <v>41964</v>
      </c>
      <c r="B7789" s="57" t="s">
        <v>232</v>
      </c>
      <c r="C7789" s="58">
        <v>100</v>
      </c>
    </row>
    <row r="7790" spans="1:3" x14ac:dyDescent="0.15">
      <c r="A7790" s="48">
        <v>41964</v>
      </c>
      <c r="B7790" s="57" t="s">
        <v>233</v>
      </c>
      <c r="C7790" s="58">
        <v>100</v>
      </c>
    </row>
    <row r="7791" spans="1:3" x14ac:dyDescent="0.15">
      <c r="A7791" s="48">
        <v>41964</v>
      </c>
      <c r="B7791" s="57" t="s">
        <v>234</v>
      </c>
      <c r="C7791" s="58">
        <v>100</v>
      </c>
    </row>
    <row r="7792" spans="1:3" x14ac:dyDescent="0.15">
      <c r="A7792" s="48">
        <v>41964</v>
      </c>
      <c r="B7792" s="57" t="s">
        <v>235</v>
      </c>
      <c r="C7792" s="58">
        <v>100</v>
      </c>
    </row>
    <row r="7793" spans="1:3" x14ac:dyDescent="0.15">
      <c r="A7793" s="48">
        <v>41964</v>
      </c>
      <c r="B7793" s="57" t="s">
        <v>236</v>
      </c>
      <c r="C7793" s="58">
        <v>100</v>
      </c>
    </row>
    <row r="7794" spans="1:3" x14ac:dyDescent="0.15">
      <c r="A7794" s="48">
        <v>41964</v>
      </c>
      <c r="B7794" s="57" t="s">
        <v>237</v>
      </c>
      <c r="C7794" s="58">
        <v>100</v>
      </c>
    </row>
    <row r="7795" spans="1:3" x14ac:dyDescent="0.15">
      <c r="A7795" s="48">
        <v>41964</v>
      </c>
      <c r="B7795" s="57" t="s">
        <v>238</v>
      </c>
      <c r="C7795" s="58">
        <v>100</v>
      </c>
    </row>
    <row r="7796" spans="1:3" x14ac:dyDescent="0.15">
      <c r="A7796" s="48">
        <v>41964</v>
      </c>
      <c r="B7796" s="57" t="s">
        <v>239</v>
      </c>
      <c r="C7796" s="58">
        <v>100</v>
      </c>
    </row>
    <row r="7797" spans="1:3" x14ac:dyDescent="0.15">
      <c r="A7797" s="48">
        <v>41964</v>
      </c>
      <c r="B7797" s="57" t="s">
        <v>240</v>
      </c>
      <c r="C7797" s="58">
        <v>100</v>
      </c>
    </row>
    <row r="7798" spans="1:3" x14ac:dyDescent="0.15">
      <c r="A7798" s="48">
        <v>41964</v>
      </c>
      <c r="B7798" s="57" t="s">
        <v>241</v>
      </c>
      <c r="C7798" s="58">
        <v>100</v>
      </c>
    </row>
    <row r="7799" spans="1:3" x14ac:dyDescent="0.15">
      <c r="A7799" s="48">
        <v>41964</v>
      </c>
      <c r="B7799" s="57" t="s">
        <v>242</v>
      </c>
      <c r="C7799" s="58">
        <v>100</v>
      </c>
    </row>
    <row r="7800" spans="1:3" x14ac:dyDescent="0.15">
      <c r="A7800" s="48">
        <v>41964</v>
      </c>
      <c r="B7800" s="57" t="s">
        <v>243</v>
      </c>
      <c r="C7800" s="58">
        <v>100</v>
      </c>
    </row>
    <row r="7801" spans="1:3" x14ac:dyDescent="0.15">
      <c r="A7801" s="48">
        <v>41964</v>
      </c>
      <c r="B7801" s="57" t="s">
        <v>244</v>
      </c>
      <c r="C7801" s="58">
        <v>100</v>
      </c>
    </row>
    <row r="7802" spans="1:3" x14ac:dyDescent="0.15">
      <c r="A7802" s="48">
        <v>41964</v>
      </c>
      <c r="B7802" s="57" t="s">
        <v>245</v>
      </c>
      <c r="C7802" s="58">
        <v>100</v>
      </c>
    </row>
    <row r="7803" spans="1:3" x14ac:dyDescent="0.15">
      <c r="A7803" s="48">
        <v>41964</v>
      </c>
      <c r="B7803" s="57" t="s">
        <v>246</v>
      </c>
      <c r="C7803" s="58">
        <v>100</v>
      </c>
    </row>
    <row r="7804" spans="1:3" x14ac:dyDescent="0.15">
      <c r="A7804" s="48">
        <v>41964</v>
      </c>
      <c r="B7804" s="57" t="s">
        <v>247</v>
      </c>
      <c r="C7804" s="58">
        <v>100</v>
      </c>
    </row>
    <row r="7805" spans="1:3" x14ac:dyDescent="0.15">
      <c r="A7805" s="48">
        <v>41964</v>
      </c>
      <c r="B7805" s="57" t="s">
        <v>248</v>
      </c>
      <c r="C7805" s="58">
        <v>100</v>
      </c>
    </row>
    <row r="7806" spans="1:3" x14ac:dyDescent="0.15">
      <c r="A7806" s="48">
        <v>41965</v>
      </c>
      <c r="B7806" s="57" t="s">
        <v>225</v>
      </c>
      <c r="C7806" s="58">
        <v>100</v>
      </c>
    </row>
    <row r="7807" spans="1:3" x14ac:dyDescent="0.15">
      <c r="A7807" s="48">
        <v>41965</v>
      </c>
      <c r="B7807" s="57" t="s">
        <v>226</v>
      </c>
      <c r="C7807" s="58">
        <v>100</v>
      </c>
    </row>
    <row r="7808" spans="1:3" x14ac:dyDescent="0.15">
      <c r="A7808" s="48">
        <v>41965</v>
      </c>
      <c r="B7808" s="57" t="s">
        <v>227</v>
      </c>
      <c r="C7808" s="58">
        <v>100</v>
      </c>
    </row>
    <row r="7809" spans="1:3" x14ac:dyDescent="0.15">
      <c r="A7809" s="48">
        <v>41965</v>
      </c>
      <c r="B7809" s="57" t="s">
        <v>228</v>
      </c>
      <c r="C7809" s="58">
        <v>100</v>
      </c>
    </row>
    <row r="7810" spans="1:3" x14ac:dyDescent="0.15">
      <c r="A7810" s="48">
        <v>41965</v>
      </c>
      <c r="B7810" s="57" t="s">
        <v>229</v>
      </c>
      <c r="C7810" s="58">
        <v>100</v>
      </c>
    </row>
    <row r="7811" spans="1:3" x14ac:dyDescent="0.15">
      <c r="A7811" s="48">
        <v>41965</v>
      </c>
      <c r="B7811" s="57" t="s">
        <v>230</v>
      </c>
      <c r="C7811" s="58">
        <v>100</v>
      </c>
    </row>
    <row r="7812" spans="1:3" x14ac:dyDescent="0.15">
      <c r="A7812" s="48">
        <v>41965</v>
      </c>
      <c r="B7812" s="57" t="s">
        <v>231</v>
      </c>
      <c r="C7812" s="58">
        <v>100</v>
      </c>
    </row>
    <row r="7813" spans="1:3" x14ac:dyDescent="0.15">
      <c r="A7813" s="48">
        <v>41965</v>
      </c>
      <c r="B7813" s="57" t="s">
        <v>232</v>
      </c>
      <c r="C7813" s="58">
        <v>100</v>
      </c>
    </row>
    <row r="7814" spans="1:3" x14ac:dyDescent="0.15">
      <c r="A7814" s="48">
        <v>41965</v>
      </c>
      <c r="B7814" s="57" t="s">
        <v>233</v>
      </c>
      <c r="C7814" s="58">
        <v>100</v>
      </c>
    </row>
    <row r="7815" spans="1:3" x14ac:dyDescent="0.15">
      <c r="A7815" s="48">
        <v>41965</v>
      </c>
      <c r="B7815" s="57" t="s">
        <v>234</v>
      </c>
      <c r="C7815" s="58">
        <v>100</v>
      </c>
    </row>
    <row r="7816" spans="1:3" x14ac:dyDescent="0.15">
      <c r="A7816" s="48">
        <v>41965</v>
      </c>
      <c r="B7816" s="57" t="s">
        <v>235</v>
      </c>
      <c r="C7816" s="58">
        <v>100</v>
      </c>
    </row>
    <row r="7817" spans="1:3" x14ac:dyDescent="0.15">
      <c r="A7817" s="48">
        <v>41965</v>
      </c>
      <c r="B7817" s="57" t="s">
        <v>236</v>
      </c>
      <c r="C7817" s="58">
        <v>100</v>
      </c>
    </row>
    <row r="7818" spans="1:3" x14ac:dyDescent="0.15">
      <c r="A7818" s="48">
        <v>41965</v>
      </c>
      <c r="B7818" s="57" t="s">
        <v>237</v>
      </c>
      <c r="C7818" s="58">
        <v>100</v>
      </c>
    </row>
    <row r="7819" spans="1:3" x14ac:dyDescent="0.15">
      <c r="A7819" s="48">
        <v>41965</v>
      </c>
      <c r="B7819" s="57" t="s">
        <v>238</v>
      </c>
      <c r="C7819" s="58">
        <v>100</v>
      </c>
    </row>
    <row r="7820" spans="1:3" x14ac:dyDescent="0.15">
      <c r="A7820" s="48">
        <v>41965</v>
      </c>
      <c r="B7820" s="57" t="s">
        <v>239</v>
      </c>
      <c r="C7820" s="58">
        <v>100</v>
      </c>
    </row>
    <row r="7821" spans="1:3" x14ac:dyDescent="0.15">
      <c r="A7821" s="48">
        <v>41965</v>
      </c>
      <c r="B7821" s="57" t="s">
        <v>240</v>
      </c>
      <c r="C7821" s="58">
        <v>100</v>
      </c>
    </row>
    <row r="7822" spans="1:3" x14ac:dyDescent="0.15">
      <c r="A7822" s="48">
        <v>41965</v>
      </c>
      <c r="B7822" s="57" t="s">
        <v>241</v>
      </c>
      <c r="C7822" s="58">
        <v>100</v>
      </c>
    </row>
    <row r="7823" spans="1:3" x14ac:dyDescent="0.15">
      <c r="A7823" s="48">
        <v>41965</v>
      </c>
      <c r="B7823" s="57" t="s">
        <v>242</v>
      </c>
      <c r="C7823" s="58">
        <v>100</v>
      </c>
    </row>
    <row r="7824" spans="1:3" x14ac:dyDescent="0.15">
      <c r="A7824" s="48">
        <v>41965</v>
      </c>
      <c r="B7824" s="57" t="s">
        <v>243</v>
      </c>
      <c r="C7824" s="58">
        <v>100</v>
      </c>
    </row>
    <row r="7825" spans="1:3" x14ac:dyDescent="0.15">
      <c r="A7825" s="48">
        <v>41965</v>
      </c>
      <c r="B7825" s="57" t="s">
        <v>244</v>
      </c>
      <c r="C7825" s="58">
        <v>100</v>
      </c>
    </row>
    <row r="7826" spans="1:3" x14ac:dyDescent="0.15">
      <c r="A7826" s="48">
        <v>41965</v>
      </c>
      <c r="B7826" s="57" t="s">
        <v>245</v>
      </c>
      <c r="C7826" s="58">
        <v>100</v>
      </c>
    </row>
    <row r="7827" spans="1:3" x14ac:dyDescent="0.15">
      <c r="A7827" s="48">
        <v>41965</v>
      </c>
      <c r="B7827" s="57" t="s">
        <v>246</v>
      </c>
      <c r="C7827" s="58">
        <v>100</v>
      </c>
    </row>
    <row r="7828" spans="1:3" x14ac:dyDescent="0.15">
      <c r="A7828" s="48">
        <v>41965</v>
      </c>
      <c r="B7828" s="57" t="s">
        <v>247</v>
      </c>
      <c r="C7828" s="58">
        <v>100</v>
      </c>
    </row>
    <row r="7829" spans="1:3" x14ac:dyDescent="0.15">
      <c r="A7829" s="48">
        <v>41965</v>
      </c>
      <c r="B7829" s="57" t="s">
        <v>248</v>
      </c>
      <c r="C7829" s="58">
        <v>100</v>
      </c>
    </row>
    <row r="7830" spans="1:3" x14ac:dyDescent="0.15">
      <c r="A7830" s="48">
        <v>41966</v>
      </c>
      <c r="B7830" s="57" t="s">
        <v>225</v>
      </c>
      <c r="C7830" s="58">
        <v>100</v>
      </c>
    </row>
    <row r="7831" spans="1:3" x14ac:dyDescent="0.15">
      <c r="A7831" s="48">
        <v>41966</v>
      </c>
      <c r="B7831" s="57" t="s">
        <v>226</v>
      </c>
      <c r="C7831" s="58">
        <v>100</v>
      </c>
    </row>
    <row r="7832" spans="1:3" x14ac:dyDescent="0.15">
      <c r="A7832" s="48">
        <v>41966</v>
      </c>
      <c r="B7832" s="57" t="s">
        <v>227</v>
      </c>
      <c r="C7832" s="58">
        <v>100</v>
      </c>
    </row>
    <row r="7833" spans="1:3" x14ac:dyDescent="0.15">
      <c r="A7833" s="48">
        <v>41966</v>
      </c>
      <c r="B7833" s="57" t="s">
        <v>228</v>
      </c>
      <c r="C7833" s="58">
        <v>100</v>
      </c>
    </row>
    <row r="7834" spans="1:3" x14ac:dyDescent="0.15">
      <c r="A7834" s="48">
        <v>41966</v>
      </c>
      <c r="B7834" s="57" t="s">
        <v>229</v>
      </c>
      <c r="C7834" s="58">
        <v>100</v>
      </c>
    </row>
    <row r="7835" spans="1:3" x14ac:dyDescent="0.15">
      <c r="A7835" s="48">
        <v>41966</v>
      </c>
      <c r="B7835" s="57" t="s">
        <v>230</v>
      </c>
      <c r="C7835" s="58">
        <v>100</v>
      </c>
    </row>
    <row r="7836" spans="1:3" x14ac:dyDescent="0.15">
      <c r="A7836" s="48">
        <v>41966</v>
      </c>
      <c r="B7836" s="57" t="s">
        <v>231</v>
      </c>
      <c r="C7836" s="58">
        <v>100</v>
      </c>
    </row>
    <row r="7837" spans="1:3" x14ac:dyDescent="0.15">
      <c r="A7837" s="48">
        <v>41966</v>
      </c>
      <c r="B7837" s="57" t="s">
        <v>232</v>
      </c>
      <c r="C7837" s="58">
        <v>100</v>
      </c>
    </row>
    <row r="7838" spans="1:3" x14ac:dyDescent="0.15">
      <c r="A7838" s="48">
        <v>41966</v>
      </c>
      <c r="B7838" s="57" t="s">
        <v>233</v>
      </c>
      <c r="C7838" s="58">
        <v>100</v>
      </c>
    </row>
    <row r="7839" spans="1:3" x14ac:dyDescent="0.15">
      <c r="A7839" s="48">
        <v>41966</v>
      </c>
      <c r="B7839" s="57" t="s">
        <v>234</v>
      </c>
      <c r="C7839" s="58">
        <v>100</v>
      </c>
    </row>
    <row r="7840" spans="1:3" x14ac:dyDescent="0.15">
      <c r="A7840" s="48">
        <v>41966</v>
      </c>
      <c r="B7840" s="57" t="s">
        <v>235</v>
      </c>
      <c r="C7840" s="58">
        <v>100</v>
      </c>
    </row>
    <row r="7841" spans="1:3" x14ac:dyDescent="0.15">
      <c r="A7841" s="48">
        <v>41966</v>
      </c>
      <c r="B7841" s="57" t="s">
        <v>236</v>
      </c>
      <c r="C7841" s="58">
        <v>100</v>
      </c>
    </row>
    <row r="7842" spans="1:3" x14ac:dyDescent="0.15">
      <c r="A7842" s="48">
        <v>41966</v>
      </c>
      <c r="B7842" s="57" t="s">
        <v>237</v>
      </c>
      <c r="C7842" s="58">
        <v>100</v>
      </c>
    </row>
    <row r="7843" spans="1:3" x14ac:dyDescent="0.15">
      <c r="A7843" s="48">
        <v>41966</v>
      </c>
      <c r="B7843" s="57" t="s">
        <v>238</v>
      </c>
      <c r="C7843" s="58">
        <v>100</v>
      </c>
    </row>
    <row r="7844" spans="1:3" x14ac:dyDescent="0.15">
      <c r="A7844" s="48">
        <v>41966</v>
      </c>
      <c r="B7844" s="57" t="s">
        <v>239</v>
      </c>
      <c r="C7844" s="58">
        <v>100</v>
      </c>
    </row>
    <row r="7845" spans="1:3" x14ac:dyDescent="0.15">
      <c r="A7845" s="48">
        <v>41966</v>
      </c>
      <c r="B7845" s="57" t="s">
        <v>240</v>
      </c>
      <c r="C7845" s="58">
        <v>100</v>
      </c>
    </row>
    <row r="7846" spans="1:3" x14ac:dyDescent="0.15">
      <c r="A7846" s="48">
        <v>41966</v>
      </c>
      <c r="B7846" s="57" t="s">
        <v>241</v>
      </c>
      <c r="C7846" s="58">
        <v>100</v>
      </c>
    </row>
    <row r="7847" spans="1:3" x14ac:dyDescent="0.15">
      <c r="A7847" s="48">
        <v>41966</v>
      </c>
      <c r="B7847" s="57" t="s">
        <v>242</v>
      </c>
      <c r="C7847" s="58">
        <v>100</v>
      </c>
    </row>
    <row r="7848" spans="1:3" x14ac:dyDescent="0.15">
      <c r="A7848" s="48">
        <v>41966</v>
      </c>
      <c r="B7848" s="57" t="s">
        <v>243</v>
      </c>
      <c r="C7848" s="58">
        <v>100</v>
      </c>
    </row>
    <row r="7849" spans="1:3" x14ac:dyDescent="0.15">
      <c r="A7849" s="48">
        <v>41966</v>
      </c>
      <c r="B7849" s="57" t="s">
        <v>244</v>
      </c>
      <c r="C7849" s="58">
        <v>100</v>
      </c>
    </row>
    <row r="7850" spans="1:3" x14ac:dyDescent="0.15">
      <c r="A7850" s="48">
        <v>41966</v>
      </c>
      <c r="B7850" s="57" t="s">
        <v>245</v>
      </c>
      <c r="C7850" s="58">
        <v>100</v>
      </c>
    </row>
    <row r="7851" spans="1:3" x14ac:dyDescent="0.15">
      <c r="A7851" s="48">
        <v>41966</v>
      </c>
      <c r="B7851" s="57" t="s">
        <v>246</v>
      </c>
      <c r="C7851" s="58">
        <v>100</v>
      </c>
    </row>
    <row r="7852" spans="1:3" x14ac:dyDescent="0.15">
      <c r="A7852" s="48">
        <v>41966</v>
      </c>
      <c r="B7852" s="57" t="s">
        <v>247</v>
      </c>
      <c r="C7852" s="58">
        <v>100</v>
      </c>
    </row>
    <row r="7853" spans="1:3" x14ac:dyDescent="0.15">
      <c r="A7853" s="48">
        <v>41966</v>
      </c>
      <c r="B7853" s="57" t="s">
        <v>248</v>
      </c>
      <c r="C7853" s="58">
        <v>100</v>
      </c>
    </row>
    <row r="7854" spans="1:3" x14ac:dyDescent="0.15">
      <c r="A7854" s="48">
        <v>41967</v>
      </c>
      <c r="B7854" s="57" t="s">
        <v>225</v>
      </c>
      <c r="C7854" s="58">
        <v>100</v>
      </c>
    </row>
    <row r="7855" spans="1:3" x14ac:dyDescent="0.15">
      <c r="A7855" s="48">
        <v>41967</v>
      </c>
      <c r="B7855" s="57" t="s">
        <v>226</v>
      </c>
      <c r="C7855" s="58">
        <v>100</v>
      </c>
    </row>
    <row r="7856" spans="1:3" x14ac:dyDescent="0.15">
      <c r="A7856" s="48">
        <v>41967</v>
      </c>
      <c r="B7856" s="57" t="s">
        <v>227</v>
      </c>
      <c r="C7856" s="58">
        <v>100</v>
      </c>
    </row>
    <row r="7857" spans="1:3" x14ac:dyDescent="0.15">
      <c r="A7857" s="48">
        <v>41967</v>
      </c>
      <c r="B7857" s="57" t="s">
        <v>228</v>
      </c>
      <c r="C7857" s="58">
        <v>100</v>
      </c>
    </row>
    <row r="7858" spans="1:3" x14ac:dyDescent="0.15">
      <c r="A7858" s="48">
        <v>41967</v>
      </c>
      <c r="B7858" s="57" t="s">
        <v>229</v>
      </c>
      <c r="C7858" s="58">
        <v>100</v>
      </c>
    </row>
    <row r="7859" spans="1:3" x14ac:dyDescent="0.15">
      <c r="A7859" s="48">
        <v>41967</v>
      </c>
      <c r="B7859" s="57" t="s">
        <v>230</v>
      </c>
      <c r="C7859" s="58">
        <v>100</v>
      </c>
    </row>
    <row r="7860" spans="1:3" x14ac:dyDescent="0.15">
      <c r="A7860" s="48">
        <v>41967</v>
      </c>
      <c r="B7860" s="57" t="s">
        <v>231</v>
      </c>
      <c r="C7860" s="58">
        <v>100</v>
      </c>
    </row>
    <row r="7861" spans="1:3" x14ac:dyDescent="0.15">
      <c r="A7861" s="48">
        <v>41967</v>
      </c>
      <c r="B7861" s="57" t="s">
        <v>232</v>
      </c>
      <c r="C7861" s="58">
        <v>100</v>
      </c>
    </row>
    <row r="7862" spans="1:3" x14ac:dyDescent="0.15">
      <c r="A7862" s="48">
        <v>41967</v>
      </c>
      <c r="B7862" s="57" t="s">
        <v>233</v>
      </c>
      <c r="C7862" s="58">
        <v>100</v>
      </c>
    </row>
    <row r="7863" spans="1:3" x14ac:dyDescent="0.15">
      <c r="A7863" s="48">
        <v>41967</v>
      </c>
      <c r="B7863" s="57" t="s">
        <v>234</v>
      </c>
      <c r="C7863" s="58">
        <v>100</v>
      </c>
    </row>
    <row r="7864" spans="1:3" x14ac:dyDescent="0.15">
      <c r="A7864" s="48">
        <v>41967</v>
      </c>
      <c r="B7864" s="57" t="s">
        <v>235</v>
      </c>
      <c r="C7864" s="58">
        <v>100</v>
      </c>
    </row>
    <row r="7865" spans="1:3" x14ac:dyDescent="0.15">
      <c r="A7865" s="48">
        <v>41967</v>
      </c>
      <c r="B7865" s="57" t="s">
        <v>236</v>
      </c>
      <c r="C7865" s="58">
        <v>100</v>
      </c>
    </row>
    <row r="7866" spans="1:3" x14ac:dyDescent="0.15">
      <c r="A7866" s="48">
        <v>41967</v>
      </c>
      <c r="B7866" s="57" t="s">
        <v>237</v>
      </c>
      <c r="C7866" s="58">
        <v>100</v>
      </c>
    </row>
    <row r="7867" spans="1:3" x14ac:dyDescent="0.15">
      <c r="A7867" s="48">
        <v>41967</v>
      </c>
      <c r="B7867" s="57" t="s">
        <v>238</v>
      </c>
      <c r="C7867" s="58">
        <v>100</v>
      </c>
    </row>
    <row r="7868" spans="1:3" x14ac:dyDescent="0.15">
      <c r="A7868" s="48">
        <v>41967</v>
      </c>
      <c r="B7868" s="57" t="s">
        <v>239</v>
      </c>
      <c r="C7868" s="58">
        <v>100</v>
      </c>
    </row>
    <row r="7869" spans="1:3" x14ac:dyDescent="0.15">
      <c r="A7869" s="48">
        <v>41967</v>
      </c>
      <c r="B7869" s="57" t="s">
        <v>240</v>
      </c>
      <c r="C7869" s="58">
        <v>100</v>
      </c>
    </row>
    <row r="7870" spans="1:3" x14ac:dyDescent="0.15">
      <c r="A7870" s="48">
        <v>41967</v>
      </c>
      <c r="B7870" s="57" t="s">
        <v>241</v>
      </c>
      <c r="C7870" s="58">
        <v>100</v>
      </c>
    </row>
    <row r="7871" spans="1:3" x14ac:dyDescent="0.15">
      <c r="A7871" s="48">
        <v>41967</v>
      </c>
      <c r="B7871" s="57" t="s">
        <v>242</v>
      </c>
      <c r="C7871" s="58">
        <v>100</v>
      </c>
    </row>
    <row r="7872" spans="1:3" x14ac:dyDescent="0.15">
      <c r="A7872" s="48">
        <v>41967</v>
      </c>
      <c r="B7872" s="57" t="s">
        <v>243</v>
      </c>
      <c r="C7872" s="58">
        <v>100</v>
      </c>
    </row>
    <row r="7873" spans="1:3" x14ac:dyDescent="0.15">
      <c r="A7873" s="48">
        <v>41967</v>
      </c>
      <c r="B7873" s="57" t="s">
        <v>244</v>
      </c>
      <c r="C7873" s="58">
        <v>100</v>
      </c>
    </row>
    <row r="7874" spans="1:3" x14ac:dyDescent="0.15">
      <c r="A7874" s="48">
        <v>41967</v>
      </c>
      <c r="B7874" s="57" t="s">
        <v>245</v>
      </c>
      <c r="C7874" s="58">
        <v>100</v>
      </c>
    </row>
    <row r="7875" spans="1:3" x14ac:dyDescent="0.15">
      <c r="A7875" s="48">
        <v>41967</v>
      </c>
      <c r="B7875" s="57" t="s">
        <v>246</v>
      </c>
      <c r="C7875" s="58">
        <v>100</v>
      </c>
    </row>
    <row r="7876" spans="1:3" x14ac:dyDescent="0.15">
      <c r="A7876" s="48">
        <v>41967</v>
      </c>
      <c r="B7876" s="57" t="s">
        <v>247</v>
      </c>
      <c r="C7876" s="58">
        <v>100</v>
      </c>
    </row>
    <row r="7877" spans="1:3" x14ac:dyDescent="0.15">
      <c r="A7877" s="48">
        <v>41967</v>
      </c>
      <c r="B7877" s="57" t="s">
        <v>248</v>
      </c>
      <c r="C7877" s="58">
        <v>100</v>
      </c>
    </row>
    <row r="7878" spans="1:3" x14ac:dyDescent="0.15">
      <c r="A7878" s="48">
        <v>41968</v>
      </c>
      <c r="B7878" s="57" t="s">
        <v>225</v>
      </c>
      <c r="C7878" s="58">
        <v>100</v>
      </c>
    </row>
    <row r="7879" spans="1:3" x14ac:dyDescent="0.15">
      <c r="A7879" s="48">
        <v>41968</v>
      </c>
      <c r="B7879" s="57" t="s">
        <v>226</v>
      </c>
      <c r="C7879" s="58">
        <v>100</v>
      </c>
    </row>
    <row r="7880" spans="1:3" x14ac:dyDescent="0.15">
      <c r="A7880" s="48">
        <v>41968</v>
      </c>
      <c r="B7880" s="57" t="s">
        <v>227</v>
      </c>
      <c r="C7880" s="58">
        <v>100</v>
      </c>
    </row>
    <row r="7881" spans="1:3" x14ac:dyDescent="0.15">
      <c r="A7881" s="48">
        <v>41968</v>
      </c>
      <c r="B7881" s="57" t="s">
        <v>228</v>
      </c>
      <c r="C7881" s="58">
        <v>100</v>
      </c>
    </row>
    <row r="7882" spans="1:3" x14ac:dyDescent="0.15">
      <c r="A7882" s="48">
        <v>41968</v>
      </c>
      <c r="B7882" s="57" t="s">
        <v>229</v>
      </c>
      <c r="C7882" s="58">
        <v>100</v>
      </c>
    </row>
    <row r="7883" spans="1:3" x14ac:dyDescent="0.15">
      <c r="A7883" s="48">
        <v>41968</v>
      </c>
      <c r="B7883" s="57" t="s">
        <v>230</v>
      </c>
      <c r="C7883" s="58">
        <v>100</v>
      </c>
    </row>
    <row r="7884" spans="1:3" x14ac:dyDescent="0.15">
      <c r="A7884" s="48">
        <v>41968</v>
      </c>
      <c r="B7884" s="57" t="s">
        <v>231</v>
      </c>
      <c r="C7884" s="58">
        <v>100</v>
      </c>
    </row>
    <row r="7885" spans="1:3" x14ac:dyDescent="0.15">
      <c r="A7885" s="48">
        <v>41968</v>
      </c>
      <c r="B7885" s="57" t="s">
        <v>232</v>
      </c>
      <c r="C7885" s="58">
        <v>100</v>
      </c>
    </row>
    <row r="7886" spans="1:3" x14ac:dyDescent="0.15">
      <c r="A7886" s="48">
        <v>41968</v>
      </c>
      <c r="B7886" s="57" t="s">
        <v>233</v>
      </c>
      <c r="C7886" s="58">
        <v>100</v>
      </c>
    </row>
    <row r="7887" spans="1:3" x14ac:dyDescent="0.15">
      <c r="A7887" s="48">
        <v>41968</v>
      </c>
      <c r="B7887" s="57" t="s">
        <v>234</v>
      </c>
      <c r="C7887" s="58">
        <v>100</v>
      </c>
    </row>
    <row r="7888" spans="1:3" x14ac:dyDescent="0.15">
      <c r="A7888" s="48">
        <v>41968</v>
      </c>
      <c r="B7888" s="57" t="s">
        <v>235</v>
      </c>
      <c r="C7888" s="58">
        <v>100</v>
      </c>
    </row>
    <row r="7889" spans="1:3" x14ac:dyDescent="0.15">
      <c r="A7889" s="48">
        <v>41968</v>
      </c>
      <c r="B7889" s="57" t="s">
        <v>236</v>
      </c>
      <c r="C7889" s="58">
        <v>100</v>
      </c>
    </row>
    <row r="7890" spans="1:3" x14ac:dyDescent="0.15">
      <c r="A7890" s="48">
        <v>41968</v>
      </c>
      <c r="B7890" s="57" t="s">
        <v>237</v>
      </c>
      <c r="C7890" s="58">
        <v>100</v>
      </c>
    </row>
    <row r="7891" spans="1:3" x14ac:dyDescent="0.15">
      <c r="A7891" s="48">
        <v>41968</v>
      </c>
      <c r="B7891" s="57" t="s">
        <v>238</v>
      </c>
      <c r="C7891" s="58">
        <v>100</v>
      </c>
    </row>
    <row r="7892" spans="1:3" x14ac:dyDescent="0.15">
      <c r="A7892" s="48">
        <v>41968</v>
      </c>
      <c r="B7892" s="57" t="s">
        <v>239</v>
      </c>
      <c r="C7892" s="58">
        <v>100</v>
      </c>
    </row>
    <row r="7893" spans="1:3" x14ac:dyDescent="0.15">
      <c r="A7893" s="48">
        <v>41968</v>
      </c>
      <c r="B7893" s="57" t="s">
        <v>240</v>
      </c>
      <c r="C7893" s="58">
        <v>100</v>
      </c>
    </row>
    <row r="7894" spans="1:3" x14ac:dyDescent="0.15">
      <c r="A7894" s="48">
        <v>41968</v>
      </c>
      <c r="B7894" s="57" t="s">
        <v>241</v>
      </c>
      <c r="C7894" s="58">
        <v>100</v>
      </c>
    </row>
    <row r="7895" spans="1:3" x14ac:dyDescent="0.15">
      <c r="A7895" s="48">
        <v>41968</v>
      </c>
      <c r="B7895" s="57" t="s">
        <v>242</v>
      </c>
      <c r="C7895" s="58">
        <v>100</v>
      </c>
    </row>
    <row r="7896" spans="1:3" x14ac:dyDescent="0.15">
      <c r="A7896" s="48">
        <v>41968</v>
      </c>
      <c r="B7896" s="57" t="s">
        <v>243</v>
      </c>
      <c r="C7896" s="58">
        <v>100</v>
      </c>
    </row>
    <row r="7897" spans="1:3" x14ac:dyDescent="0.15">
      <c r="A7897" s="48">
        <v>41968</v>
      </c>
      <c r="B7897" s="57" t="s">
        <v>244</v>
      </c>
      <c r="C7897" s="58">
        <v>100</v>
      </c>
    </row>
    <row r="7898" spans="1:3" x14ac:dyDescent="0.15">
      <c r="A7898" s="48">
        <v>41968</v>
      </c>
      <c r="B7898" s="57" t="s">
        <v>245</v>
      </c>
      <c r="C7898" s="58">
        <v>100</v>
      </c>
    </row>
    <row r="7899" spans="1:3" x14ac:dyDescent="0.15">
      <c r="A7899" s="48">
        <v>41968</v>
      </c>
      <c r="B7899" s="57" t="s">
        <v>246</v>
      </c>
      <c r="C7899" s="58">
        <v>100</v>
      </c>
    </row>
    <row r="7900" spans="1:3" x14ac:dyDescent="0.15">
      <c r="A7900" s="48">
        <v>41968</v>
      </c>
      <c r="B7900" s="57" t="s">
        <v>247</v>
      </c>
      <c r="C7900" s="58">
        <v>100</v>
      </c>
    </row>
    <row r="7901" spans="1:3" x14ac:dyDescent="0.15">
      <c r="A7901" s="48">
        <v>41968</v>
      </c>
      <c r="B7901" s="57" t="s">
        <v>248</v>
      </c>
      <c r="C7901" s="58">
        <v>100</v>
      </c>
    </row>
    <row r="7902" spans="1:3" x14ac:dyDescent="0.15">
      <c r="A7902" s="48">
        <v>41969</v>
      </c>
      <c r="B7902" s="57" t="s">
        <v>225</v>
      </c>
      <c r="C7902" s="58">
        <v>100</v>
      </c>
    </row>
    <row r="7903" spans="1:3" x14ac:dyDescent="0.15">
      <c r="A7903" s="48">
        <v>41969</v>
      </c>
      <c r="B7903" s="57" t="s">
        <v>226</v>
      </c>
      <c r="C7903" s="58">
        <v>100</v>
      </c>
    </row>
    <row r="7904" spans="1:3" x14ac:dyDescent="0.15">
      <c r="A7904" s="48">
        <v>41969</v>
      </c>
      <c r="B7904" s="57" t="s">
        <v>227</v>
      </c>
      <c r="C7904" s="58">
        <v>100</v>
      </c>
    </row>
    <row r="7905" spans="1:3" x14ac:dyDescent="0.15">
      <c r="A7905" s="48">
        <v>41969</v>
      </c>
      <c r="B7905" s="57" t="s">
        <v>228</v>
      </c>
      <c r="C7905" s="58">
        <v>100</v>
      </c>
    </row>
    <row r="7906" spans="1:3" x14ac:dyDescent="0.15">
      <c r="A7906" s="48">
        <v>41969</v>
      </c>
      <c r="B7906" s="57" t="s">
        <v>229</v>
      </c>
      <c r="C7906" s="58">
        <v>100</v>
      </c>
    </row>
    <row r="7907" spans="1:3" x14ac:dyDescent="0.15">
      <c r="A7907" s="48">
        <v>41969</v>
      </c>
      <c r="B7907" s="57" t="s">
        <v>230</v>
      </c>
      <c r="C7907" s="58">
        <v>100</v>
      </c>
    </row>
    <row r="7908" spans="1:3" x14ac:dyDescent="0.15">
      <c r="A7908" s="48">
        <v>41969</v>
      </c>
      <c r="B7908" s="57" t="s">
        <v>231</v>
      </c>
      <c r="C7908" s="58">
        <v>100</v>
      </c>
    </row>
    <row r="7909" spans="1:3" x14ac:dyDescent="0.15">
      <c r="A7909" s="48">
        <v>41969</v>
      </c>
      <c r="B7909" s="57" t="s">
        <v>232</v>
      </c>
      <c r="C7909" s="58">
        <v>100</v>
      </c>
    </row>
    <row r="7910" spans="1:3" x14ac:dyDescent="0.15">
      <c r="A7910" s="48">
        <v>41969</v>
      </c>
      <c r="B7910" s="57" t="s">
        <v>233</v>
      </c>
      <c r="C7910" s="58">
        <v>100</v>
      </c>
    </row>
    <row r="7911" spans="1:3" x14ac:dyDescent="0.15">
      <c r="A7911" s="48">
        <v>41969</v>
      </c>
      <c r="B7911" s="57" t="s">
        <v>234</v>
      </c>
      <c r="C7911" s="58">
        <v>100</v>
      </c>
    </row>
    <row r="7912" spans="1:3" x14ac:dyDescent="0.15">
      <c r="A7912" s="48">
        <v>41969</v>
      </c>
      <c r="B7912" s="57" t="s">
        <v>235</v>
      </c>
      <c r="C7912" s="58">
        <v>100</v>
      </c>
    </row>
    <row r="7913" spans="1:3" x14ac:dyDescent="0.15">
      <c r="A7913" s="48">
        <v>41969</v>
      </c>
      <c r="B7913" s="57" t="s">
        <v>236</v>
      </c>
      <c r="C7913" s="58">
        <v>100</v>
      </c>
    </row>
    <row r="7914" spans="1:3" x14ac:dyDescent="0.15">
      <c r="A7914" s="48">
        <v>41969</v>
      </c>
      <c r="B7914" s="57" t="s">
        <v>237</v>
      </c>
      <c r="C7914" s="58">
        <v>100</v>
      </c>
    </row>
    <row r="7915" spans="1:3" x14ac:dyDescent="0.15">
      <c r="A7915" s="48">
        <v>41969</v>
      </c>
      <c r="B7915" s="57" t="s">
        <v>238</v>
      </c>
      <c r="C7915" s="58">
        <v>100</v>
      </c>
    </row>
    <row r="7916" spans="1:3" x14ac:dyDescent="0.15">
      <c r="A7916" s="48">
        <v>41969</v>
      </c>
      <c r="B7916" s="57" t="s">
        <v>239</v>
      </c>
      <c r="C7916" s="58">
        <v>100</v>
      </c>
    </row>
    <row r="7917" spans="1:3" x14ac:dyDescent="0.15">
      <c r="A7917" s="48">
        <v>41969</v>
      </c>
      <c r="B7917" s="57" t="s">
        <v>240</v>
      </c>
      <c r="C7917" s="58">
        <v>100</v>
      </c>
    </row>
    <row r="7918" spans="1:3" x14ac:dyDescent="0.15">
      <c r="A7918" s="48">
        <v>41969</v>
      </c>
      <c r="B7918" s="57" t="s">
        <v>241</v>
      </c>
      <c r="C7918" s="58">
        <v>100</v>
      </c>
    </row>
    <row r="7919" spans="1:3" x14ac:dyDescent="0.15">
      <c r="A7919" s="48">
        <v>41969</v>
      </c>
      <c r="B7919" s="57" t="s">
        <v>242</v>
      </c>
      <c r="C7919" s="58">
        <v>100</v>
      </c>
    </row>
    <row r="7920" spans="1:3" x14ac:dyDescent="0.15">
      <c r="A7920" s="48">
        <v>41969</v>
      </c>
      <c r="B7920" s="57" t="s">
        <v>243</v>
      </c>
      <c r="C7920" s="58">
        <v>100</v>
      </c>
    </row>
    <row r="7921" spans="1:3" x14ac:dyDescent="0.15">
      <c r="A7921" s="48">
        <v>41969</v>
      </c>
      <c r="B7921" s="57" t="s">
        <v>244</v>
      </c>
      <c r="C7921" s="58">
        <v>100</v>
      </c>
    </row>
    <row r="7922" spans="1:3" x14ac:dyDescent="0.15">
      <c r="A7922" s="48">
        <v>41969</v>
      </c>
      <c r="B7922" s="57" t="s">
        <v>245</v>
      </c>
      <c r="C7922" s="58">
        <v>100</v>
      </c>
    </row>
    <row r="7923" spans="1:3" x14ac:dyDescent="0.15">
      <c r="A7923" s="48">
        <v>41969</v>
      </c>
      <c r="B7923" s="57" t="s">
        <v>246</v>
      </c>
      <c r="C7923" s="58">
        <v>100</v>
      </c>
    </row>
    <row r="7924" spans="1:3" x14ac:dyDescent="0.15">
      <c r="A7924" s="48">
        <v>41969</v>
      </c>
      <c r="B7924" s="57" t="s">
        <v>247</v>
      </c>
      <c r="C7924" s="58">
        <v>100</v>
      </c>
    </row>
    <row r="7925" spans="1:3" x14ac:dyDescent="0.15">
      <c r="A7925" s="48">
        <v>41969</v>
      </c>
      <c r="B7925" s="57" t="s">
        <v>248</v>
      </c>
      <c r="C7925" s="58">
        <v>100</v>
      </c>
    </row>
    <row r="7926" spans="1:3" x14ac:dyDescent="0.15">
      <c r="A7926" s="48">
        <v>41970</v>
      </c>
      <c r="B7926" s="57" t="s">
        <v>225</v>
      </c>
      <c r="C7926" s="58">
        <v>100</v>
      </c>
    </row>
    <row r="7927" spans="1:3" x14ac:dyDescent="0.15">
      <c r="A7927" s="48">
        <v>41970</v>
      </c>
      <c r="B7927" s="57" t="s">
        <v>226</v>
      </c>
      <c r="C7927" s="58">
        <v>100</v>
      </c>
    </row>
    <row r="7928" spans="1:3" x14ac:dyDescent="0.15">
      <c r="A7928" s="48">
        <v>41970</v>
      </c>
      <c r="B7928" s="57" t="s">
        <v>227</v>
      </c>
      <c r="C7928" s="58">
        <v>100</v>
      </c>
    </row>
    <row r="7929" spans="1:3" x14ac:dyDescent="0.15">
      <c r="A7929" s="48">
        <v>41970</v>
      </c>
      <c r="B7929" s="57" t="s">
        <v>228</v>
      </c>
      <c r="C7929" s="58">
        <v>100</v>
      </c>
    </row>
    <row r="7930" spans="1:3" x14ac:dyDescent="0.15">
      <c r="A7930" s="48">
        <v>41970</v>
      </c>
      <c r="B7930" s="57" t="s">
        <v>229</v>
      </c>
      <c r="C7930" s="58">
        <v>100</v>
      </c>
    </row>
    <row r="7931" spans="1:3" x14ac:dyDescent="0.15">
      <c r="A7931" s="48">
        <v>41970</v>
      </c>
      <c r="B7931" s="57" t="s">
        <v>230</v>
      </c>
      <c r="C7931" s="58">
        <v>100</v>
      </c>
    </row>
    <row r="7932" spans="1:3" x14ac:dyDescent="0.15">
      <c r="A7932" s="48">
        <v>41970</v>
      </c>
      <c r="B7932" s="57" t="s">
        <v>231</v>
      </c>
      <c r="C7932" s="58">
        <v>100</v>
      </c>
    </row>
    <row r="7933" spans="1:3" x14ac:dyDescent="0.15">
      <c r="A7933" s="48">
        <v>41970</v>
      </c>
      <c r="B7933" s="57" t="s">
        <v>232</v>
      </c>
      <c r="C7933" s="58">
        <v>100</v>
      </c>
    </row>
    <row r="7934" spans="1:3" x14ac:dyDescent="0.15">
      <c r="A7934" s="48">
        <v>41970</v>
      </c>
      <c r="B7934" s="57" t="s">
        <v>233</v>
      </c>
      <c r="C7934" s="58">
        <v>100</v>
      </c>
    </row>
    <row r="7935" spans="1:3" x14ac:dyDescent="0.15">
      <c r="A7935" s="48">
        <v>41970</v>
      </c>
      <c r="B7935" s="57" t="s">
        <v>234</v>
      </c>
      <c r="C7935" s="58">
        <v>100</v>
      </c>
    </row>
    <row r="7936" spans="1:3" x14ac:dyDescent="0.15">
      <c r="A7936" s="48">
        <v>41970</v>
      </c>
      <c r="B7936" s="57" t="s">
        <v>235</v>
      </c>
      <c r="C7936" s="58">
        <v>100</v>
      </c>
    </row>
    <row r="7937" spans="1:3" x14ac:dyDescent="0.15">
      <c r="A7937" s="48">
        <v>41970</v>
      </c>
      <c r="B7937" s="57" t="s">
        <v>236</v>
      </c>
      <c r="C7937" s="58">
        <v>100</v>
      </c>
    </row>
    <row r="7938" spans="1:3" x14ac:dyDescent="0.15">
      <c r="A7938" s="48">
        <v>41970</v>
      </c>
      <c r="B7938" s="57" t="s">
        <v>237</v>
      </c>
      <c r="C7938" s="58">
        <v>100</v>
      </c>
    </row>
    <row r="7939" spans="1:3" x14ac:dyDescent="0.15">
      <c r="A7939" s="48">
        <v>41970</v>
      </c>
      <c r="B7939" s="57" t="s">
        <v>238</v>
      </c>
      <c r="C7939" s="58">
        <v>100</v>
      </c>
    </row>
    <row r="7940" spans="1:3" x14ac:dyDescent="0.15">
      <c r="A7940" s="48">
        <v>41970</v>
      </c>
      <c r="B7940" s="57" t="s">
        <v>239</v>
      </c>
      <c r="C7940" s="58">
        <v>100</v>
      </c>
    </row>
    <row r="7941" spans="1:3" x14ac:dyDescent="0.15">
      <c r="A7941" s="48">
        <v>41970</v>
      </c>
      <c r="B7941" s="57" t="s">
        <v>240</v>
      </c>
      <c r="C7941" s="58">
        <v>100</v>
      </c>
    </row>
    <row r="7942" spans="1:3" x14ac:dyDescent="0.15">
      <c r="A7942" s="48">
        <v>41970</v>
      </c>
      <c r="B7942" s="57" t="s">
        <v>241</v>
      </c>
      <c r="C7942" s="58">
        <v>100</v>
      </c>
    </row>
    <row r="7943" spans="1:3" x14ac:dyDescent="0.15">
      <c r="A7943" s="48">
        <v>41970</v>
      </c>
      <c r="B7943" s="57" t="s">
        <v>242</v>
      </c>
      <c r="C7943" s="58">
        <v>100</v>
      </c>
    </row>
    <row r="7944" spans="1:3" x14ac:dyDescent="0.15">
      <c r="A7944" s="48">
        <v>41970</v>
      </c>
      <c r="B7944" s="57" t="s">
        <v>243</v>
      </c>
      <c r="C7944" s="58">
        <v>100</v>
      </c>
    </row>
    <row r="7945" spans="1:3" x14ac:dyDescent="0.15">
      <c r="A7945" s="48">
        <v>41970</v>
      </c>
      <c r="B7945" s="57" t="s">
        <v>244</v>
      </c>
      <c r="C7945" s="58">
        <v>100</v>
      </c>
    </row>
    <row r="7946" spans="1:3" x14ac:dyDescent="0.15">
      <c r="A7946" s="48">
        <v>41970</v>
      </c>
      <c r="B7946" s="57" t="s">
        <v>245</v>
      </c>
      <c r="C7946" s="58">
        <v>100</v>
      </c>
    </row>
    <row r="7947" spans="1:3" x14ac:dyDescent="0.15">
      <c r="A7947" s="48">
        <v>41970</v>
      </c>
      <c r="B7947" s="57" t="s">
        <v>246</v>
      </c>
      <c r="C7947" s="58">
        <v>100</v>
      </c>
    </row>
    <row r="7948" spans="1:3" x14ac:dyDescent="0.15">
      <c r="A7948" s="48">
        <v>41970</v>
      </c>
      <c r="B7948" s="57" t="s">
        <v>247</v>
      </c>
      <c r="C7948" s="58">
        <v>100</v>
      </c>
    </row>
    <row r="7949" spans="1:3" x14ac:dyDescent="0.15">
      <c r="A7949" s="48">
        <v>41970</v>
      </c>
      <c r="B7949" s="57" t="s">
        <v>248</v>
      </c>
      <c r="C7949" s="58">
        <v>100</v>
      </c>
    </row>
    <row r="7950" spans="1:3" x14ac:dyDescent="0.15">
      <c r="A7950" s="48">
        <v>41971</v>
      </c>
      <c r="B7950" s="57" t="s">
        <v>225</v>
      </c>
      <c r="C7950" s="58">
        <v>100</v>
      </c>
    </row>
    <row r="7951" spans="1:3" x14ac:dyDescent="0.15">
      <c r="A7951" s="48">
        <v>41971</v>
      </c>
      <c r="B7951" s="57" t="s">
        <v>226</v>
      </c>
      <c r="C7951" s="58">
        <v>100</v>
      </c>
    </row>
    <row r="7952" spans="1:3" x14ac:dyDescent="0.15">
      <c r="A7952" s="48">
        <v>41971</v>
      </c>
      <c r="B7952" s="57" t="s">
        <v>227</v>
      </c>
      <c r="C7952" s="58">
        <v>100</v>
      </c>
    </row>
    <row r="7953" spans="1:3" x14ac:dyDescent="0.15">
      <c r="A7953" s="48">
        <v>41971</v>
      </c>
      <c r="B7953" s="57" t="s">
        <v>228</v>
      </c>
      <c r="C7953" s="58">
        <v>100</v>
      </c>
    </row>
    <row r="7954" spans="1:3" x14ac:dyDescent="0.15">
      <c r="A7954" s="48">
        <v>41971</v>
      </c>
      <c r="B7954" s="57" t="s">
        <v>229</v>
      </c>
      <c r="C7954" s="58">
        <v>100</v>
      </c>
    </row>
    <row r="7955" spans="1:3" x14ac:dyDescent="0.15">
      <c r="A7955" s="48">
        <v>41971</v>
      </c>
      <c r="B7955" s="57" t="s">
        <v>230</v>
      </c>
      <c r="C7955" s="58">
        <v>100</v>
      </c>
    </row>
    <row r="7956" spans="1:3" x14ac:dyDescent="0.15">
      <c r="A7956" s="48">
        <v>41971</v>
      </c>
      <c r="B7956" s="57" t="s">
        <v>231</v>
      </c>
      <c r="C7956" s="58">
        <v>100</v>
      </c>
    </row>
    <row r="7957" spans="1:3" x14ac:dyDescent="0.15">
      <c r="A7957" s="48">
        <v>41971</v>
      </c>
      <c r="B7957" s="57" t="s">
        <v>232</v>
      </c>
      <c r="C7957" s="58">
        <v>100</v>
      </c>
    </row>
    <row r="7958" spans="1:3" x14ac:dyDescent="0.15">
      <c r="A7958" s="48">
        <v>41971</v>
      </c>
      <c r="B7958" s="57" t="s">
        <v>233</v>
      </c>
      <c r="C7958" s="58">
        <v>100</v>
      </c>
    </row>
    <row r="7959" spans="1:3" x14ac:dyDescent="0.15">
      <c r="A7959" s="48">
        <v>41971</v>
      </c>
      <c r="B7959" s="57" t="s">
        <v>234</v>
      </c>
      <c r="C7959" s="58">
        <v>100</v>
      </c>
    </row>
    <row r="7960" spans="1:3" x14ac:dyDescent="0.15">
      <c r="A7960" s="48">
        <v>41971</v>
      </c>
      <c r="B7960" s="57" t="s">
        <v>235</v>
      </c>
      <c r="C7960" s="58">
        <v>100</v>
      </c>
    </row>
    <row r="7961" spans="1:3" x14ac:dyDescent="0.15">
      <c r="A7961" s="48">
        <v>41971</v>
      </c>
      <c r="B7961" s="57" t="s">
        <v>236</v>
      </c>
      <c r="C7961" s="58">
        <v>100</v>
      </c>
    </row>
    <row r="7962" spans="1:3" x14ac:dyDescent="0.15">
      <c r="A7962" s="48">
        <v>41971</v>
      </c>
      <c r="B7962" s="57" t="s">
        <v>237</v>
      </c>
      <c r="C7962" s="58">
        <v>100</v>
      </c>
    </row>
    <row r="7963" spans="1:3" x14ac:dyDescent="0.15">
      <c r="A7963" s="48">
        <v>41971</v>
      </c>
      <c r="B7963" s="57" t="s">
        <v>238</v>
      </c>
      <c r="C7963" s="58">
        <v>100</v>
      </c>
    </row>
    <row r="7964" spans="1:3" x14ac:dyDescent="0.15">
      <c r="A7964" s="48">
        <v>41971</v>
      </c>
      <c r="B7964" s="57" t="s">
        <v>239</v>
      </c>
      <c r="C7964" s="58">
        <v>100</v>
      </c>
    </row>
    <row r="7965" spans="1:3" x14ac:dyDescent="0.15">
      <c r="A7965" s="48">
        <v>41971</v>
      </c>
      <c r="B7965" s="57" t="s">
        <v>240</v>
      </c>
      <c r="C7965" s="58">
        <v>100</v>
      </c>
    </row>
    <row r="7966" spans="1:3" x14ac:dyDescent="0.15">
      <c r="A7966" s="48">
        <v>41971</v>
      </c>
      <c r="B7966" s="57" t="s">
        <v>241</v>
      </c>
      <c r="C7966" s="58">
        <v>100</v>
      </c>
    </row>
    <row r="7967" spans="1:3" x14ac:dyDescent="0.15">
      <c r="A7967" s="48">
        <v>41971</v>
      </c>
      <c r="B7967" s="57" t="s">
        <v>242</v>
      </c>
      <c r="C7967" s="58">
        <v>100</v>
      </c>
    </row>
    <row r="7968" spans="1:3" x14ac:dyDescent="0.15">
      <c r="A7968" s="48">
        <v>41971</v>
      </c>
      <c r="B7968" s="57" t="s">
        <v>243</v>
      </c>
      <c r="C7968" s="58">
        <v>100</v>
      </c>
    </row>
    <row r="7969" spans="1:3" x14ac:dyDescent="0.15">
      <c r="A7969" s="48">
        <v>41971</v>
      </c>
      <c r="B7969" s="57" t="s">
        <v>244</v>
      </c>
      <c r="C7969" s="58">
        <v>100</v>
      </c>
    </row>
    <row r="7970" spans="1:3" x14ac:dyDescent="0.15">
      <c r="A7970" s="48">
        <v>41971</v>
      </c>
      <c r="B7970" s="57" t="s">
        <v>245</v>
      </c>
      <c r="C7970" s="58">
        <v>100</v>
      </c>
    </row>
    <row r="7971" spans="1:3" x14ac:dyDescent="0.15">
      <c r="A7971" s="48">
        <v>41971</v>
      </c>
      <c r="B7971" s="57" t="s">
        <v>246</v>
      </c>
      <c r="C7971" s="58">
        <v>100</v>
      </c>
    </row>
    <row r="7972" spans="1:3" x14ac:dyDescent="0.15">
      <c r="A7972" s="48">
        <v>41971</v>
      </c>
      <c r="B7972" s="57" t="s">
        <v>247</v>
      </c>
      <c r="C7972" s="58">
        <v>100</v>
      </c>
    </row>
    <row r="7973" spans="1:3" x14ac:dyDescent="0.15">
      <c r="A7973" s="48">
        <v>41971</v>
      </c>
      <c r="B7973" s="57" t="s">
        <v>248</v>
      </c>
      <c r="C7973" s="58">
        <v>100</v>
      </c>
    </row>
    <row r="7974" spans="1:3" x14ac:dyDescent="0.15">
      <c r="A7974" s="48">
        <v>41972</v>
      </c>
      <c r="B7974" s="57" t="s">
        <v>225</v>
      </c>
      <c r="C7974" s="58">
        <v>100</v>
      </c>
    </row>
    <row r="7975" spans="1:3" x14ac:dyDescent="0.15">
      <c r="A7975" s="48">
        <v>41972</v>
      </c>
      <c r="B7975" s="57" t="s">
        <v>226</v>
      </c>
      <c r="C7975" s="58">
        <v>100</v>
      </c>
    </row>
    <row r="7976" spans="1:3" x14ac:dyDescent="0.15">
      <c r="A7976" s="48">
        <v>41972</v>
      </c>
      <c r="B7976" s="57" t="s">
        <v>227</v>
      </c>
      <c r="C7976" s="58">
        <v>100</v>
      </c>
    </row>
    <row r="7977" spans="1:3" x14ac:dyDescent="0.15">
      <c r="A7977" s="48">
        <v>41972</v>
      </c>
      <c r="B7977" s="57" t="s">
        <v>228</v>
      </c>
      <c r="C7977" s="58">
        <v>100</v>
      </c>
    </row>
    <row r="7978" spans="1:3" x14ac:dyDescent="0.15">
      <c r="A7978" s="48">
        <v>41972</v>
      </c>
      <c r="B7978" s="57" t="s">
        <v>229</v>
      </c>
      <c r="C7978" s="58">
        <v>100</v>
      </c>
    </row>
    <row r="7979" spans="1:3" x14ac:dyDescent="0.15">
      <c r="A7979" s="48">
        <v>41972</v>
      </c>
      <c r="B7979" s="57" t="s">
        <v>230</v>
      </c>
      <c r="C7979" s="58">
        <v>100</v>
      </c>
    </row>
    <row r="7980" spans="1:3" x14ac:dyDescent="0.15">
      <c r="A7980" s="48">
        <v>41972</v>
      </c>
      <c r="B7980" s="57" t="s">
        <v>231</v>
      </c>
      <c r="C7980" s="58">
        <v>100</v>
      </c>
    </row>
    <row r="7981" spans="1:3" x14ac:dyDescent="0.15">
      <c r="A7981" s="48">
        <v>41972</v>
      </c>
      <c r="B7981" s="57" t="s">
        <v>232</v>
      </c>
      <c r="C7981" s="58">
        <v>100</v>
      </c>
    </row>
    <row r="7982" spans="1:3" x14ac:dyDescent="0.15">
      <c r="A7982" s="48">
        <v>41972</v>
      </c>
      <c r="B7982" s="57" t="s">
        <v>233</v>
      </c>
      <c r="C7982" s="58">
        <v>100</v>
      </c>
    </row>
    <row r="7983" spans="1:3" x14ac:dyDescent="0.15">
      <c r="A7983" s="48">
        <v>41972</v>
      </c>
      <c r="B7983" s="57" t="s">
        <v>234</v>
      </c>
      <c r="C7983" s="58">
        <v>100</v>
      </c>
    </row>
    <row r="7984" spans="1:3" x14ac:dyDescent="0.15">
      <c r="A7984" s="48">
        <v>41972</v>
      </c>
      <c r="B7984" s="57" t="s">
        <v>235</v>
      </c>
      <c r="C7984" s="58">
        <v>100</v>
      </c>
    </row>
    <row r="7985" spans="1:3" x14ac:dyDescent="0.15">
      <c r="A7985" s="48">
        <v>41972</v>
      </c>
      <c r="B7985" s="57" t="s">
        <v>236</v>
      </c>
      <c r="C7985" s="58">
        <v>100</v>
      </c>
    </row>
    <row r="7986" spans="1:3" x14ac:dyDescent="0.15">
      <c r="A7986" s="48">
        <v>41972</v>
      </c>
      <c r="B7986" s="57" t="s">
        <v>237</v>
      </c>
      <c r="C7986" s="58">
        <v>100</v>
      </c>
    </row>
    <row r="7987" spans="1:3" x14ac:dyDescent="0.15">
      <c r="A7987" s="48">
        <v>41972</v>
      </c>
      <c r="B7987" s="57" t="s">
        <v>238</v>
      </c>
      <c r="C7987" s="58">
        <v>100</v>
      </c>
    </row>
    <row r="7988" spans="1:3" x14ac:dyDescent="0.15">
      <c r="A7988" s="48">
        <v>41972</v>
      </c>
      <c r="B7988" s="57" t="s">
        <v>239</v>
      </c>
      <c r="C7988" s="58">
        <v>100</v>
      </c>
    </row>
    <row r="7989" spans="1:3" x14ac:dyDescent="0.15">
      <c r="A7989" s="48">
        <v>41972</v>
      </c>
      <c r="B7989" s="57" t="s">
        <v>240</v>
      </c>
      <c r="C7989" s="58">
        <v>100</v>
      </c>
    </row>
    <row r="7990" spans="1:3" x14ac:dyDescent="0.15">
      <c r="A7990" s="48">
        <v>41972</v>
      </c>
      <c r="B7990" s="57" t="s">
        <v>241</v>
      </c>
      <c r="C7990" s="58">
        <v>100</v>
      </c>
    </row>
    <row r="7991" spans="1:3" x14ac:dyDescent="0.15">
      <c r="A7991" s="48">
        <v>41972</v>
      </c>
      <c r="B7991" s="57" t="s">
        <v>242</v>
      </c>
      <c r="C7991" s="58">
        <v>100</v>
      </c>
    </row>
    <row r="7992" spans="1:3" x14ac:dyDescent="0.15">
      <c r="A7992" s="48">
        <v>41972</v>
      </c>
      <c r="B7992" s="57" t="s">
        <v>243</v>
      </c>
      <c r="C7992" s="58">
        <v>100</v>
      </c>
    </row>
    <row r="7993" spans="1:3" x14ac:dyDescent="0.15">
      <c r="A7993" s="48">
        <v>41972</v>
      </c>
      <c r="B7993" s="57" t="s">
        <v>244</v>
      </c>
      <c r="C7993" s="58">
        <v>100</v>
      </c>
    </row>
    <row r="7994" spans="1:3" x14ac:dyDescent="0.15">
      <c r="A7994" s="48">
        <v>41972</v>
      </c>
      <c r="B7994" s="57" t="s">
        <v>245</v>
      </c>
      <c r="C7994" s="58">
        <v>100</v>
      </c>
    </row>
    <row r="7995" spans="1:3" x14ac:dyDescent="0.15">
      <c r="A7995" s="48">
        <v>41972</v>
      </c>
      <c r="B7995" s="57" t="s">
        <v>246</v>
      </c>
      <c r="C7995" s="58">
        <v>100</v>
      </c>
    </row>
    <row r="7996" spans="1:3" x14ac:dyDescent="0.15">
      <c r="A7996" s="48">
        <v>41972</v>
      </c>
      <c r="B7996" s="57" t="s">
        <v>247</v>
      </c>
      <c r="C7996" s="58">
        <v>100</v>
      </c>
    </row>
    <row r="7997" spans="1:3" x14ac:dyDescent="0.15">
      <c r="A7997" s="48">
        <v>41972</v>
      </c>
      <c r="B7997" s="57" t="s">
        <v>248</v>
      </c>
      <c r="C7997" s="58">
        <v>100</v>
      </c>
    </row>
    <row r="7998" spans="1:3" x14ac:dyDescent="0.15">
      <c r="A7998" s="48">
        <v>41973</v>
      </c>
      <c r="B7998" s="57" t="s">
        <v>225</v>
      </c>
      <c r="C7998" s="58">
        <v>100</v>
      </c>
    </row>
    <row r="7999" spans="1:3" x14ac:dyDescent="0.15">
      <c r="A7999" s="48">
        <v>41973</v>
      </c>
      <c r="B7999" s="57" t="s">
        <v>226</v>
      </c>
      <c r="C7999" s="58">
        <v>100</v>
      </c>
    </row>
    <row r="8000" spans="1:3" x14ac:dyDescent="0.15">
      <c r="A8000" s="48">
        <v>41973</v>
      </c>
      <c r="B8000" s="57" t="s">
        <v>227</v>
      </c>
      <c r="C8000" s="58">
        <v>100</v>
      </c>
    </row>
    <row r="8001" spans="1:3" x14ac:dyDescent="0.15">
      <c r="A8001" s="48">
        <v>41973</v>
      </c>
      <c r="B8001" s="57" t="s">
        <v>228</v>
      </c>
      <c r="C8001" s="58">
        <v>100</v>
      </c>
    </row>
    <row r="8002" spans="1:3" x14ac:dyDescent="0.15">
      <c r="A8002" s="48">
        <v>41973</v>
      </c>
      <c r="B8002" s="57" t="s">
        <v>229</v>
      </c>
      <c r="C8002" s="58">
        <v>100</v>
      </c>
    </row>
    <row r="8003" spans="1:3" x14ac:dyDescent="0.15">
      <c r="A8003" s="48">
        <v>41973</v>
      </c>
      <c r="B8003" s="57" t="s">
        <v>230</v>
      </c>
      <c r="C8003" s="58">
        <v>100</v>
      </c>
    </row>
    <row r="8004" spans="1:3" x14ac:dyDescent="0.15">
      <c r="A8004" s="48">
        <v>41973</v>
      </c>
      <c r="B8004" s="57" t="s">
        <v>231</v>
      </c>
      <c r="C8004" s="58">
        <v>100</v>
      </c>
    </row>
    <row r="8005" spans="1:3" x14ac:dyDescent="0.15">
      <c r="A8005" s="48">
        <v>41973</v>
      </c>
      <c r="B8005" s="57" t="s">
        <v>232</v>
      </c>
      <c r="C8005" s="58">
        <v>100</v>
      </c>
    </row>
    <row r="8006" spans="1:3" x14ac:dyDescent="0.15">
      <c r="A8006" s="48">
        <v>41973</v>
      </c>
      <c r="B8006" s="57" t="s">
        <v>233</v>
      </c>
      <c r="C8006" s="58">
        <v>100</v>
      </c>
    </row>
    <row r="8007" spans="1:3" x14ac:dyDescent="0.15">
      <c r="A8007" s="48">
        <v>41973</v>
      </c>
      <c r="B8007" s="57" t="s">
        <v>234</v>
      </c>
      <c r="C8007" s="58">
        <v>100</v>
      </c>
    </row>
    <row r="8008" spans="1:3" x14ac:dyDescent="0.15">
      <c r="A8008" s="48">
        <v>41973</v>
      </c>
      <c r="B8008" s="57" t="s">
        <v>235</v>
      </c>
      <c r="C8008" s="58">
        <v>100</v>
      </c>
    </row>
    <row r="8009" spans="1:3" x14ac:dyDescent="0.15">
      <c r="A8009" s="48">
        <v>41973</v>
      </c>
      <c r="B8009" s="57" t="s">
        <v>236</v>
      </c>
      <c r="C8009" s="58">
        <v>100</v>
      </c>
    </row>
    <row r="8010" spans="1:3" x14ac:dyDescent="0.15">
      <c r="A8010" s="48">
        <v>41973</v>
      </c>
      <c r="B8010" s="57" t="s">
        <v>237</v>
      </c>
      <c r="C8010" s="58">
        <v>100</v>
      </c>
    </row>
    <row r="8011" spans="1:3" x14ac:dyDescent="0.15">
      <c r="A8011" s="48">
        <v>41973</v>
      </c>
      <c r="B8011" s="57" t="s">
        <v>238</v>
      </c>
      <c r="C8011" s="58">
        <v>100</v>
      </c>
    </row>
    <row r="8012" spans="1:3" x14ac:dyDescent="0.15">
      <c r="A8012" s="48">
        <v>41973</v>
      </c>
      <c r="B8012" s="57" t="s">
        <v>239</v>
      </c>
      <c r="C8012" s="58">
        <v>100</v>
      </c>
    </row>
    <row r="8013" spans="1:3" x14ac:dyDescent="0.15">
      <c r="A8013" s="48">
        <v>41973</v>
      </c>
      <c r="B8013" s="57" t="s">
        <v>240</v>
      </c>
      <c r="C8013" s="58">
        <v>100</v>
      </c>
    </row>
    <row r="8014" spans="1:3" x14ac:dyDescent="0.15">
      <c r="A8014" s="48">
        <v>41973</v>
      </c>
      <c r="B8014" s="57" t="s">
        <v>241</v>
      </c>
      <c r="C8014" s="58">
        <v>100</v>
      </c>
    </row>
    <row r="8015" spans="1:3" x14ac:dyDescent="0.15">
      <c r="A8015" s="48">
        <v>41973</v>
      </c>
      <c r="B8015" s="57" t="s">
        <v>242</v>
      </c>
      <c r="C8015" s="58">
        <v>100</v>
      </c>
    </row>
    <row r="8016" spans="1:3" x14ac:dyDescent="0.15">
      <c r="A8016" s="48">
        <v>41973</v>
      </c>
      <c r="B8016" s="57" t="s">
        <v>243</v>
      </c>
      <c r="C8016" s="58">
        <v>100</v>
      </c>
    </row>
    <row r="8017" spans="1:3" x14ac:dyDescent="0.15">
      <c r="A8017" s="48">
        <v>41973</v>
      </c>
      <c r="B8017" s="57" t="s">
        <v>244</v>
      </c>
      <c r="C8017" s="58">
        <v>100</v>
      </c>
    </row>
    <row r="8018" spans="1:3" x14ac:dyDescent="0.15">
      <c r="A8018" s="48">
        <v>41973</v>
      </c>
      <c r="B8018" s="57" t="s">
        <v>245</v>
      </c>
      <c r="C8018" s="58">
        <v>100</v>
      </c>
    </row>
    <row r="8019" spans="1:3" x14ac:dyDescent="0.15">
      <c r="A8019" s="48">
        <v>41973</v>
      </c>
      <c r="B8019" s="57" t="s">
        <v>246</v>
      </c>
      <c r="C8019" s="58">
        <v>100</v>
      </c>
    </row>
    <row r="8020" spans="1:3" x14ac:dyDescent="0.15">
      <c r="A8020" s="48">
        <v>41973</v>
      </c>
      <c r="B8020" s="57" t="s">
        <v>247</v>
      </c>
      <c r="C8020" s="58">
        <v>100</v>
      </c>
    </row>
    <row r="8021" spans="1:3" x14ac:dyDescent="0.15">
      <c r="A8021" s="48">
        <v>41973</v>
      </c>
      <c r="B8021" s="57" t="s">
        <v>248</v>
      </c>
      <c r="C8021" s="58">
        <v>100</v>
      </c>
    </row>
    <row r="8022" spans="1:3" x14ac:dyDescent="0.15">
      <c r="A8022" s="48">
        <v>41974</v>
      </c>
      <c r="B8022" s="57" t="s">
        <v>225</v>
      </c>
      <c r="C8022" s="58">
        <v>100</v>
      </c>
    </row>
    <row r="8023" spans="1:3" x14ac:dyDescent="0.15">
      <c r="A8023" s="48">
        <v>41974</v>
      </c>
      <c r="B8023" s="57" t="s">
        <v>226</v>
      </c>
      <c r="C8023" s="58">
        <v>100</v>
      </c>
    </row>
    <row r="8024" spans="1:3" x14ac:dyDescent="0.15">
      <c r="A8024" s="48">
        <v>41974</v>
      </c>
      <c r="B8024" s="57" t="s">
        <v>227</v>
      </c>
      <c r="C8024" s="58">
        <v>100</v>
      </c>
    </row>
    <row r="8025" spans="1:3" x14ac:dyDescent="0.15">
      <c r="A8025" s="48">
        <v>41974</v>
      </c>
      <c r="B8025" s="57" t="s">
        <v>228</v>
      </c>
      <c r="C8025" s="58">
        <v>100</v>
      </c>
    </row>
    <row r="8026" spans="1:3" x14ac:dyDescent="0.15">
      <c r="A8026" s="48">
        <v>41974</v>
      </c>
      <c r="B8026" s="57" t="s">
        <v>229</v>
      </c>
      <c r="C8026" s="58">
        <v>100</v>
      </c>
    </row>
    <row r="8027" spans="1:3" x14ac:dyDescent="0.15">
      <c r="A8027" s="48">
        <v>41974</v>
      </c>
      <c r="B8027" s="57" t="s">
        <v>230</v>
      </c>
      <c r="C8027" s="58">
        <v>100</v>
      </c>
    </row>
    <row r="8028" spans="1:3" x14ac:dyDescent="0.15">
      <c r="A8028" s="48">
        <v>41974</v>
      </c>
      <c r="B8028" s="57" t="s">
        <v>231</v>
      </c>
      <c r="C8028" s="58">
        <v>100</v>
      </c>
    </row>
    <row r="8029" spans="1:3" x14ac:dyDescent="0.15">
      <c r="A8029" s="48">
        <v>41974</v>
      </c>
      <c r="B8029" s="57" t="s">
        <v>232</v>
      </c>
      <c r="C8029" s="58">
        <v>100</v>
      </c>
    </row>
    <row r="8030" spans="1:3" x14ac:dyDescent="0.15">
      <c r="A8030" s="48">
        <v>41974</v>
      </c>
      <c r="B8030" s="57" t="s">
        <v>233</v>
      </c>
      <c r="C8030" s="58">
        <v>100</v>
      </c>
    </row>
    <row r="8031" spans="1:3" x14ac:dyDescent="0.15">
      <c r="A8031" s="48">
        <v>41974</v>
      </c>
      <c r="B8031" s="57" t="s">
        <v>234</v>
      </c>
      <c r="C8031" s="58">
        <v>100</v>
      </c>
    </row>
    <row r="8032" spans="1:3" x14ac:dyDescent="0.15">
      <c r="A8032" s="48">
        <v>41974</v>
      </c>
      <c r="B8032" s="57" t="s">
        <v>235</v>
      </c>
      <c r="C8032" s="58">
        <v>100</v>
      </c>
    </row>
    <row r="8033" spans="1:3" x14ac:dyDescent="0.15">
      <c r="A8033" s="48">
        <v>41974</v>
      </c>
      <c r="B8033" s="57" t="s">
        <v>236</v>
      </c>
      <c r="C8033" s="58">
        <v>100</v>
      </c>
    </row>
    <row r="8034" spans="1:3" x14ac:dyDescent="0.15">
      <c r="A8034" s="48">
        <v>41974</v>
      </c>
      <c r="B8034" s="57" t="s">
        <v>237</v>
      </c>
      <c r="C8034" s="58">
        <v>100</v>
      </c>
    </row>
    <row r="8035" spans="1:3" x14ac:dyDescent="0.15">
      <c r="A8035" s="48">
        <v>41974</v>
      </c>
      <c r="B8035" s="57" t="s">
        <v>238</v>
      </c>
      <c r="C8035" s="58">
        <v>100</v>
      </c>
    </row>
    <row r="8036" spans="1:3" x14ac:dyDescent="0.15">
      <c r="A8036" s="48">
        <v>41974</v>
      </c>
      <c r="B8036" s="57" t="s">
        <v>239</v>
      </c>
      <c r="C8036" s="58">
        <v>100</v>
      </c>
    </row>
    <row r="8037" spans="1:3" x14ac:dyDescent="0.15">
      <c r="A8037" s="48">
        <v>41974</v>
      </c>
      <c r="B8037" s="57" t="s">
        <v>240</v>
      </c>
      <c r="C8037" s="58">
        <v>100</v>
      </c>
    </row>
    <row r="8038" spans="1:3" x14ac:dyDescent="0.15">
      <c r="A8038" s="48">
        <v>41974</v>
      </c>
      <c r="B8038" s="57" t="s">
        <v>241</v>
      </c>
      <c r="C8038" s="58">
        <v>100</v>
      </c>
    </row>
    <row r="8039" spans="1:3" x14ac:dyDescent="0.15">
      <c r="A8039" s="48">
        <v>41974</v>
      </c>
      <c r="B8039" s="57" t="s">
        <v>242</v>
      </c>
      <c r="C8039" s="58">
        <v>100</v>
      </c>
    </row>
    <row r="8040" spans="1:3" x14ac:dyDescent="0.15">
      <c r="A8040" s="48">
        <v>41974</v>
      </c>
      <c r="B8040" s="57" t="s">
        <v>243</v>
      </c>
      <c r="C8040" s="58">
        <v>100</v>
      </c>
    </row>
    <row r="8041" spans="1:3" x14ac:dyDescent="0.15">
      <c r="A8041" s="48">
        <v>41974</v>
      </c>
      <c r="B8041" s="57" t="s">
        <v>244</v>
      </c>
      <c r="C8041" s="58">
        <v>100</v>
      </c>
    </row>
    <row r="8042" spans="1:3" x14ac:dyDescent="0.15">
      <c r="A8042" s="48">
        <v>41974</v>
      </c>
      <c r="B8042" s="57" t="s">
        <v>245</v>
      </c>
      <c r="C8042" s="58">
        <v>100</v>
      </c>
    </row>
    <row r="8043" spans="1:3" x14ac:dyDescent="0.15">
      <c r="A8043" s="48">
        <v>41974</v>
      </c>
      <c r="B8043" s="57" t="s">
        <v>246</v>
      </c>
      <c r="C8043" s="58">
        <v>100</v>
      </c>
    </row>
    <row r="8044" spans="1:3" x14ac:dyDescent="0.15">
      <c r="A8044" s="48">
        <v>41974</v>
      </c>
      <c r="B8044" s="57" t="s">
        <v>247</v>
      </c>
      <c r="C8044" s="58">
        <v>100</v>
      </c>
    </row>
    <row r="8045" spans="1:3" x14ac:dyDescent="0.15">
      <c r="A8045" s="48">
        <v>41974</v>
      </c>
      <c r="B8045" s="57" t="s">
        <v>248</v>
      </c>
      <c r="C8045" s="58">
        <v>100</v>
      </c>
    </row>
    <row r="8046" spans="1:3" x14ac:dyDescent="0.15">
      <c r="A8046" s="48">
        <v>41975</v>
      </c>
      <c r="B8046" s="57" t="s">
        <v>225</v>
      </c>
      <c r="C8046" s="58">
        <v>100</v>
      </c>
    </row>
    <row r="8047" spans="1:3" x14ac:dyDescent="0.15">
      <c r="A8047" s="48">
        <v>41975</v>
      </c>
      <c r="B8047" s="57" t="s">
        <v>226</v>
      </c>
      <c r="C8047" s="58">
        <v>100</v>
      </c>
    </row>
    <row r="8048" spans="1:3" x14ac:dyDescent="0.15">
      <c r="A8048" s="48">
        <v>41975</v>
      </c>
      <c r="B8048" s="57" t="s">
        <v>227</v>
      </c>
      <c r="C8048" s="58">
        <v>100</v>
      </c>
    </row>
    <row r="8049" spans="1:3" x14ac:dyDescent="0.15">
      <c r="A8049" s="48">
        <v>41975</v>
      </c>
      <c r="B8049" s="57" t="s">
        <v>228</v>
      </c>
      <c r="C8049" s="58">
        <v>100</v>
      </c>
    </row>
    <row r="8050" spans="1:3" x14ac:dyDescent="0.15">
      <c r="A8050" s="48">
        <v>41975</v>
      </c>
      <c r="B8050" s="57" t="s">
        <v>229</v>
      </c>
      <c r="C8050" s="58">
        <v>100</v>
      </c>
    </row>
    <row r="8051" spans="1:3" x14ac:dyDescent="0.15">
      <c r="A8051" s="48">
        <v>41975</v>
      </c>
      <c r="B8051" s="57" t="s">
        <v>230</v>
      </c>
      <c r="C8051" s="58">
        <v>100</v>
      </c>
    </row>
    <row r="8052" spans="1:3" x14ac:dyDescent="0.15">
      <c r="A8052" s="48">
        <v>41975</v>
      </c>
      <c r="B8052" s="57" t="s">
        <v>231</v>
      </c>
      <c r="C8052" s="58">
        <v>100</v>
      </c>
    </row>
    <row r="8053" spans="1:3" x14ac:dyDescent="0.15">
      <c r="A8053" s="48">
        <v>41975</v>
      </c>
      <c r="B8053" s="57" t="s">
        <v>232</v>
      </c>
      <c r="C8053" s="58">
        <v>100</v>
      </c>
    </row>
    <row r="8054" spans="1:3" x14ac:dyDescent="0.15">
      <c r="A8054" s="48">
        <v>41975</v>
      </c>
      <c r="B8054" s="57" t="s">
        <v>233</v>
      </c>
      <c r="C8054" s="58">
        <v>100</v>
      </c>
    </row>
    <row r="8055" spans="1:3" x14ac:dyDescent="0.15">
      <c r="A8055" s="48">
        <v>41975</v>
      </c>
      <c r="B8055" s="57" t="s">
        <v>234</v>
      </c>
      <c r="C8055" s="58">
        <v>100</v>
      </c>
    </row>
    <row r="8056" spans="1:3" x14ac:dyDescent="0.15">
      <c r="A8056" s="48">
        <v>41975</v>
      </c>
      <c r="B8056" s="57" t="s">
        <v>235</v>
      </c>
      <c r="C8056" s="58">
        <v>100</v>
      </c>
    </row>
    <row r="8057" spans="1:3" x14ac:dyDescent="0.15">
      <c r="A8057" s="48">
        <v>41975</v>
      </c>
      <c r="B8057" s="57" t="s">
        <v>236</v>
      </c>
      <c r="C8057" s="58">
        <v>100</v>
      </c>
    </row>
    <row r="8058" spans="1:3" x14ac:dyDescent="0.15">
      <c r="A8058" s="48">
        <v>41975</v>
      </c>
      <c r="B8058" s="57" t="s">
        <v>237</v>
      </c>
      <c r="C8058" s="58">
        <v>100</v>
      </c>
    </row>
    <row r="8059" spans="1:3" x14ac:dyDescent="0.15">
      <c r="A8059" s="48">
        <v>41975</v>
      </c>
      <c r="B8059" s="57" t="s">
        <v>238</v>
      </c>
      <c r="C8059" s="58">
        <v>100</v>
      </c>
    </row>
    <row r="8060" spans="1:3" x14ac:dyDescent="0.15">
      <c r="A8060" s="48">
        <v>41975</v>
      </c>
      <c r="B8060" s="57" t="s">
        <v>239</v>
      </c>
      <c r="C8060" s="58">
        <v>100</v>
      </c>
    </row>
    <row r="8061" spans="1:3" x14ac:dyDescent="0.15">
      <c r="A8061" s="48">
        <v>41975</v>
      </c>
      <c r="B8061" s="57" t="s">
        <v>240</v>
      </c>
      <c r="C8061" s="58">
        <v>100</v>
      </c>
    </row>
    <row r="8062" spans="1:3" x14ac:dyDescent="0.15">
      <c r="A8062" s="48">
        <v>41975</v>
      </c>
      <c r="B8062" s="57" t="s">
        <v>241</v>
      </c>
      <c r="C8062" s="58">
        <v>100</v>
      </c>
    </row>
    <row r="8063" spans="1:3" x14ac:dyDescent="0.15">
      <c r="A8063" s="48">
        <v>41975</v>
      </c>
      <c r="B8063" s="57" t="s">
        <v>242</v>
      </c>
      <c r="C8063" s="58">
        <v>100</v>
      </c>
    </row>
    <row r="8064" spans="1:3" x14ac:dyDescent="0.15">
      <c r="A8064" s="48">
        <v>41975</v>
      </c>
      <c r="B8064" s="57" t="s">
        <v>243</v>
      </c>
      <c r="C8064" s="58">
        <v>100</v>
      </c>
    </row>
    <row r="8065" spans="1:3" x14ac:dyDescent="0.15">
      <c r="A8065" s="48">
        <v>41975</v>
      </c>
      <c r="B8065" s="57" t="s">
        <v>244</v>
      </c>
      <c r="C8065" s="58">
        <v>100</v>
      </c>
    </row>
    <row r="8066" spans="1:3" x14ac:dyDescent="0.15">
      <c r="A8066" s="48">
        <v>41975</v>
      </c>
      <c r="B8066" s="57" t="s">
        <v>245</v>
      </c>
      <c r="C8066" s="58">
        <v>100</v>
      </c>
    </row>
    <row r="8067" spans="1:3" x14ac:dyDescent="0.15">
      <c r="A8067" s="48">
        <v>41975</v>
      </c>
      <c r="B8067" s="57" t="s">
        <v>246</v>
      </c>
      <c r="C8067" s="58">
        <v>100</v>
      </c>
    </row>
    <row r="8068" spans="1:3" x14ac:dyDescent="0.15">
      <c r="A8068" s="48">
        <v>41975</v>
      </c>
      <c r="B8068" s="57" t="s">
        <v>247</v>
      </c>
      <c r="C8068" s="58">
        <v>100</v>
      </c>
    </row>
    <row r="8069" spans="1:3" x14ac:dyDescent="0.15">
      <c r="A8069" s="48">
        <v>41975</v>
      </c>
      <c r="B8069" s="57" t="s">
        <v>248</v>
      </c>
      <c r="C8069" s="58">
        <v>100</v>
      </c>
    </row>
    <row r="8070" spans="1:3" x14ac:dyDescent="0.15">
      <c r="A8070" s="48">
        <v>41976</v>
      </c>
      <c r="B8070" s="57" t="s">
        <v>225</v>
      </c>
      <c r="C8070" s="58">
        <v>100</v>
      </c>
    </row>
    <row r="8071" spans="1:3" x14ac:dyDescent="0.15">
      <c r="A8071" s="48">
        <v>41976</v>
      </c>
      <c r="B8071" s="57" t="s">
        <v>226</v>
      </c>
      <c r="C8071" s="58">
        <v>100</v>
      </c>
    </row>
    <row r="8072" spans="1:3" x14ac:dyDescent="0.15">
      <c r="A8072" s="48">
        <v>41976</v>
      </c>
      <c r="B8072" s="57" t="s">
        <v>227</v>
      </c>
      <c r="C8072" s="58">
        <v>100</v>
      </c>
    </row>
    <row r="8073" spans="1:3" x14ac:dyDescent="0.15">
      <c r="A8073" s="48">
        <v>41976</v>
      </c>
      <c r="B8073" s="57" t="s">
        <v>228</v>
      </c>
      <c r="C8073" s="58">
        <v>100</v>
      </c>
    </row>
    <row r="8074" spans="1:3" x14ac:dyDescent="0.15">
      <c r="A8074" s="48">
        <v>41976</v>
      </c>
      <c r="B8074" s="57" t="s">
        <v>229</v>
      </c>
      <c r="C8074" s="58">
        <v>100</v>
      </c>
    </row>
    <row r="8075" spans="1:3" x14ac:dyDescent="0.15">
      <c r="A8075" s="48">
        <v>41976</v>
      </c>
      <c r="B8075" s="57" t="s">
        <v>230</v>
      </c>
      <c r="C8075" s="58">
        <v>100</v>
      </c>
    </row>
    <row r="8076" spans="1:3" x14ac:dyDescent="0.15">
      <c r="A8076" s="48">
        <v>41976</v>
      </c>
      <c r="B8076" s="57" t="s">
        <v>231</v>
      </c>
      <c r="C8076" s="58">
        <v>100</v>
      </c>
    </row>
    <row r="8077" spans="1:3" x14ac:dyDescent="0.15">
      <c r="A8077" s="48">
        <v>41976</v>
      </c>
      <c r="B8077" s="57" t="s">
        <v>232</v>
      </c>
      <c r="C8077" s="58">
        <v>100</v>
      </c>
    </row>
    <row r="8078" spans="1:3" x14ac:dyDescent="0.15">
      <c r="A8078" s="48">
        <v>41976</v>
      </c>
      <c r="B8078" s="57" t="s">
        <v>233</v>
      </c>
      <c r="C8078" s="58">
        <v>100</v>
      </c>
    </row>
    <row r="8079" spans="1:3" x14ac:dyDescent="0.15">
      <c r="A8079" s="48">
        <v>41976</v>
      </c>
      <c r="B8079" s="57" t="s">
        <v>234</v>
      </c>
      <c r="C8079" s="58">
        <v>100</v>
      </c>
    </row>
    <row r="8080" spans="1:3" x14ac:dyDescent="0.15">
      <c r="A8080" s="48">
        <v>41976</v>
      </c>
      <c r="B8080" s="57" t="s">
        <v>235</v>
      </c>
      <c r="C8080" s="58">
        <v>100</v>
      </c>
    </row>
    <row r="8081" spans="1:3" x14ac:dyDescent="0.15">
      <c r="A8081" s="48">
        <v>41976</v>
      </c>
      <c r="B8081" s="57" t="s">
        <v>236</v>
      </c>
      <c r="C8081" s="58">
        <v>100</v>
      </c>
    </row>
    <row r="8082" spans="1:3" x14ac:dyDescent="0.15">
      <c r="A8082" s="48">
        <v>41976</v>
      </c>
      <c r="B8082" s="57" t="s">
        <v>237</v>
      </c>
      <c r="C8082" s="58">
        <v>100</v>
      </c>
    </row>
    <row r="8083" spans="1:3" x14ac:dyDescent="0.15">
      <c r="A8083" s="48">
        <v>41976</v>
      </c>
      <c r="B8083" s="57" t="s">
        <v>238</v>
      </c>
      <c r="C8083" s="58">
        <v>100</v>
      </c>
    </row>
    <row r="8084" spans="1:3" x14ac:dyDescent="0.15">
      <c r="A8084" s="48">
        <v>41976</v>
      </c>
      <c r="B8084" s="57" t="s">
        <v>239</v>
      </c>
      <c r="C8084" s="58">
        <v>100</v>
      </c>
    </row>
    <row r="8085" spans="1:3" x14ac:dyDescent="0.15">
      <c r="A8085" s="48">
        <v>41976</v>
      </c>
      <c r="B8085" s="57" t="s">
        <v>240</v>
      </c>
      <c r="C8085" s="58">
        <v>100</v>
      </c>
    </row>
    <row r="8086" spans="1:3" x14ac:dyDescent="0.15">
      <c r="A8086" s="48">
        <v>41976</v>
      </c>
      <c r="B8086" s="57" t="s">
        <v>241</v>
      </c>
      <c r="C8086" s="58">
        <v>100</v>
      </c>
    </row>
    <row r="8087" spans="1:3" x14ac:dyDescent="0.15">
      <c r="A8087" s="48">
        <v>41976</v>
      </c>
      <c r="B8087" s="57" t="s">
        <v>242</v>
      </c>
      <c r="C8087" s="58">
        <v>100</v>
      </c>
    </row>
    <row r="8088" spans="1:3" x14ac:dyDescent="0.15">
      <c r="A8088" s="48">
        <v>41976</v>
      </c>
      <c r="B8088" s="57" t="s">
        <v>243</v>
      </c>
      <c r="C8088" s="58">
        <v>100</v>
      </c>
    </row>
    <row r="8089" spans="1:3" x14ac:dyDescent="0.15">
      <c r="A8089" s="48">
        <v>41976</v>
      </c>
      <c r="B8089" s="57" t="s">
        <v>244</v>
      </c>
      <c r="C8089" s="58">
        <v>100</v>
      </c>
    </row>
    <row r="8090" spans="1:3" x14ac:dyDescent="0.15">
      <c r="A8090" s="48">
        <v>41976</v>
      </c>
      <c r="B8090" s="57" t="s">
        <v>245</v>
      </c>
      <c r="C8090" s="58">
        <v>100</v>
      </c>
    </row>
    <row r="8091" spans="1:3" x14ac:dyDescent="0.15">
      <c r="A8091" s="48">
        <v>41976</v>
      </c>
      <c r="B8091" s="57" t="s">
        <v>246</v>
      </c>
      <c r="C8091" s="58">
        <v>100</v>
      </c>
    </row>
    <row r="8092" spans="1:3" x14ac:dyDescent="0.15">
      <c r="A8092" s="48">
        <v>41976</v>
      </c>
      <c r="B8092" s="57" t="s">
        <v>247</v>
      </c>
      <c r="C8092" s="58">
        <v>100</v>
      </c>
    </row>
    <row r="8093" spans="1:3" x14ac:dyDescent="0.15">
      <c r="A8093" s="48">
        <v>41976</v>
      </c>
      <c r="B8093" s="57" t="s">
        <v>248</v>
      </c>
      <c r="C8093" s="58">
        <v>100</v>
      </c>
    </row>
    <row r="8094" spans="1:3" x14ac:dyDescent="0.15">
      <c r="A8094" s="48">
        <v>41977</v>
      </c>
      <c r="B8094" s="57" t="s">
        <v>225</v>
      </c>
      <c r="C8094" s="58">
        <v>100</v>
      </c>
    </row>
    <row r="8095" spans="1:3" x14ac:dyDescent="0.15">
      <c r="A8095" s="48">
        <v>41977</v>
      </c>
      <c r="B8095" s="57" t="s">
        <v>226</v>
      </c>
      <c r="C8095" s="58">
        <v>100</v>
      </c>
    </row>
    <row r="8096" spans="1:3" x14ac:dyDescent="0.15">
      <c r="A8096" s="48">
        <v>41977</v>
      </c>
      <c r="B8096" s="57" t="s">
        <v>227</v>
      </c>
      <c r="C8096" s="58">
        <v>100</v>
      </c>
    </row>
    <row r="8097" spans="1:3" x14ac:dyDescent="0.15">
      <c r="A8097" s="48">
        <v>41977</v>
      </c>
      <c r="B8097" s="57" t="s">
        <v>228</v>
      </c>
      <c r="C8097" s="58">
        <v>100</v>
      </c>
    </row>
    <row r="8098" spans="1:3" x14ac:dyDescent="0.15">
      <c r="A8098" s="48">
        <v>41977</v>
      </c>
      <c r="B8098" s="57" t="s">
        <v>229</v>
      </c>
      <c r="C8098" s="58">
        <v>100</v>
      </c>
    </row>
    <row r="8099" spans="1:3" x14ac:dyDescent="0.15">
      <c r="A8099" s="48">
        <v>41977</v>
      </c>
      <c r="B8099" s="57" t="s">
        <v>230</v>
      </c>
      <c r="C8099" s="58">
        <v>100</v>
      </c>
    </row>
    <row r="8100" spans="1:3" x14ac:dyDescent="0.15">
      <c r="A8100" s="48">
        <v>41977</v>
      </c>
      <c r="B8100" s="57" t="s">
        <v>231</v>
      </c>
      <c r="C8100" s="58">
        <v>100</v>
      </c>
    </row>
    <row r="8101" spans="1:3" x14ac:dyDescent="0.15">
      <c r="A8101" s="48">
        <v>41977</v>
      </c>
      <c r="B8101" s="57" t="s">
        <v>232</v>
      </c>
      <c r="C8101" s="58">
        <v>100</v>
      </c>
    </row>
    <row r="8102" spans="1:3" x14ac:dyDescent="0.15">
      <c r="A8102" s="48">
        <v>41977</v>
      </c>
      <c r="B8102" s="57" t="s">
        <v>233</v>
      </c>
      <c r="C8102" s="58">
        <v>100</v>
      </c>
    </row>
    <row r="8103" spans="1:3" x14ac:dyDescent="0.15">
      <c r="A8103" s="48">
        <v>41977</v>
      </c>
      <c r="B8103" s="57" t="s">
        <v>234</v>
      </c>
      <c r="C8103" s="58">
        <v>100</v>
      </c>
    </row>
    <row r="8104" spans="1:3" x14ac:dyDescent="0.15">
      <c r="A8104" s="48">
        <v>41977</v>
      </c>
      <c r="B8104" s="57" t="s">
        <v>235</v>
      </c>
      <c r="C8104" s="58">
        <v>100</v>
      </c>
    </row>
    <row r="8105" spans="1:3" x14ac:dyDescent="0.15">
      <c r="A8105" s="48">
        <v>41977</v>
      </c>
      <c r="B8105" s="57" t="s">
        <v>236</v>
      </c>
      <c r="C8105" s="58">
        <v>100</v>
      </c>
    </row>
    <row r="8106" spans="1:3" x14ac:dyDescent="0.15">
      <c r="A8106" s="48">
        <v>41977</v>
      </c>
      <c r="B8106" s="57" t="s">
        <v>237</v>
      </c>
      <c r="C8106" s="58">
        <v>100</v>
      </c>
    </row>
    <row r="8107" spans="1:3" x14ac:dyDescent="0.15">
      <c r="A8107" s="48">
        <v>41977</v>
      </c>
      <c r="B8107" s="57" t="s">
        <v>238</v>
      </c>
      <c r="C8107" s="58">
        <v>100</v>
      </c>
    </row>
    <row r="8108" spans="1:3" x14ac:dyDescent="0.15">
      <c r="A8108" s="48">
        <v>41977</v>
      </c>
      <c r="B8108" s="57" t="s">
        <v>239</v>
      </c>
      <c r="C8108" s="58">
        <v>100</v>
      </c>
    </row>
    <row r="8109" spans="1:3" x14ac:dyDescent="0.15">
      <c r="A8109" s="48">
        <v>41977</v>
      </c>
      <c r="B8109" s="57" t="s">
        <v>240</v>
      </c>
      <c r="C8109" s="58">
        <v>100</v>
      </c>
    </row>
    <row r="8110" spans="1:3" x14ac:dyDescent="0.15">
      <c r="A8110" s="48">
        <v>41977</v>
      </c>
      <c r="B8110" s="57" t="s">
        <v>241</v>
      </c>
      <c r="C8110" s="58">
        <v>100</v>
      </c>
    </row>
    <row r="8111" spans="1:3" x14ac:dyDescent="0.15">
      <c r="A8111" s="48">
        <v>41977</v>
      </c>
      <c r="B8111" s="57" t="s">
        <v>242</v>
      </c>
      <c r="C8111" s="58">
        <v>100</v>
      </c>
    </row>
    <row r="8112" spans="1:3" x14ac:dyDescent="0.15">
      <c r="A8112" s="48">
        <v>41977</v>
      </c>
      <c r="B8112" s="57" t="s">
        <v>243</v>
      </c>
      <c r="C8112" s="58">
        <v>100</v>
      </c>
    </row>
    <row r="8113" spans="1:3" x14ac:dyDescent="0.15">
      <c r="A8113" s="48">
        <v>41977</v>
      </c>
      <c r="B8113" s="57" t="s">
        <v>244</v>
      </c>
      <c r="C8113" s="58">
        <v>100</v>
      </c>
    </row>
    <row r="8114" spans="1:3" x14ac:dyDescent="0.15">
      <c r="A8114" s="48">
        <v>41977</v>
      </c>
      <c r="B8114" s="57" t="s">
        <v>245</v>
      </c>
      <c r="C8114" s="58">
        <v>100</v>
      </c>
    </row>
    <row r="8115" spans="1:3" x14ac:dyDescent="0.15">
      <c r="A8115" s="48">
        <v>41977</v>
      </c>
      <c r="B8115" s="57" t="s">
        <v>246</v>
      </c>
      <c r="C8115" s="58">
        <v>100</v>
      </c>
    </row>
    <row r="8116" spans="1:3" x14ac:dyDescent="0.15">
      <c r="A8116" s="48">
        <v>41977</v>
      </c>
      <c r="B8116" s="57" t="s">
        <v>247</v>
      </c>
      <c r="C8116" s="58">
        <v>100</v>
      </c>
    </row>
    <row r="8117" spans="1:3" x14ac:dyDescent="0.15">
      <c r="A8117" s="48">
        <v>41977</v>
      </c>
      <c r="B8117" s="57" t="s">
        <v>248</v>
      </c>
      <c r="C8117" s="58">
        <v>100</v>
      </c>
    </row>
    <row r="8118" spans="1:3" x14ac:dyDescent="0.15">
      <c r="A8118" s="48">
        <v>41978</v>
      </c>
      <c r="B8118" s="57" t="s">
        <v>225</v>
      </c>
      <c r="C8118" s="58">
        <v>100</v>
      </c>
    </row>
    <row r="8119" spans="1:3" x14ac:dyDescent="0.15">
      <c r="A8119" s="48">
        <v>41978</v>
      </c>
      <c r="B8119" s="57" t="s">
        <v>226</v>
      </c>
      <c r="C8119" s="58">
        <v>100</v>
      </c>
    </row>
    <row r="8120" spans="1:3" x14ac:dyDescent="0.15">
      <c r="A8120" s="48">
        <v>41978</v>
      </c>
      <c r="B8120" s="57" t="s">
        <v>227</v>
      </c>
      <c r="C8120" s="58">
        <v>100</v>
      </c>
    </row>
    <row r="8121" spans="1:3" x14ac:dyDescent="0.15">
      <c r="A8121" s="48">
        <v>41978</v>
      </c>
      <c r="B8121" s="57" t="s">
        <v>228</v>
      </c>
      <c r="C8121" s="58">
        <v>100</v>
      </c>
    </row>
    <row r="8122" spans="1:3" x14ac:dyDescent="0.15">
      <c r="A8122" s="48">
        <v>41978</v>
      </c>
      <c r="B8122" s="57" t="s">
        <v>229</v>
      </c>
      <c r="C8122" s="58">
        <v>100</v>
      </c>
    </row>
    <row r="8123" spans="1:3" x14ac:dyDescent="0.15">
      <c r="A8123" s="48">
        <v>41978</v>
      </c>
      <c r="B8123" s="57" t="s">
        <v>230</v>
      </c>
      <c r="C8123" s="58">
        <v>100</v>
      </c>
    </row>
    <row r="8124" spans="1:3" x14ac:dyDescent="0.15">
      <c r="A8124" s="48">
        <v>41978</v>
      </c>
      <c r="B8124" s="57" t="s">
        <v>231</v>
      </c>
      <c r="C8124" s="58">
        <v>100</v>
      </c>
    </row>
    <row r="8125" spans="1:3" x14ac:dyDescent="0.15">
      <c r="A8125" s="48">
        <v>41978</v>
      </c>
      <c r="B8125" s="57" t="s">
        <v>232</v>
      </c>
      <c r="C8125" s="58">
        <v>100</v>
      </c>
    </row>
    <row r="8126" spans="1:3" x14ac:dyDescent="0.15">
      <c r="A8126" s="48">
        <v>41978</v>
      </c>
      <c r="B8126" s="57" t="s">
        <v>233</v>
      </c>
      <c r="C8126" s="58">
        <v>100</v>
      </c>
    </row>
    <row r="8127" spans="1:3" x14ac:dyDescent="0.15">
      <c r="A8127" s="48">
        <v>41978</v>
      </c>
      <c r="B8127" s="57" t="s">
        <v>234</v>
      </c>
      <c r="C8127" s="58">
        <v>100</v>
      </c>
    </row>
    <row r="8128" spans="1:3" x14ac:dyDescent="0.15">
      <c r="A8128" s="48">
        <v>41978</v>
      </c>
      <c r="B8128" s="57" t="s">
        <v>235</v>
      </c>
      <c r="C8128" s="58">
        <v>100</v>
      </c>
    </row>
    <row r="8129" spans="1:3" x14ac:dyDescent="0.15">
      <c r="A8129" s="48">
        <v>41978</v>
      </c>
      <c r="B8129" s="57" t="s">
        <v>236</v>
      </c>
      <c r="C8129" s="58">
        <v>100</v>
      </c>
    </row>
    <row r="8130" spans="1:3" x14ac:dyDescent="0.15">
      <c r="A8130" s="48">
        <v>41978</v>
      </c>
      <c r="B8130" s="57" t="s">
        <v>237</v>
      </c>
      <c r="C8130" s="58">
        <v>100</v>
      </c>
    </row>
    <row r="8131" spans="1:3" x14ac:dyDescent="0.15">
      <c r="A8131" s="48">
        <v>41978</v>
      </c>
      <c r="B8131" s="57" t="s">
        <v>238</v>
      </c>
      <c r="C8131" s="58">
        <v>100</v>
      </c>
    </row>
    <row r="8132" spans="1:3" x14ac:dyDescent="0.15">
      <c r="A8132" s="48">
        <v>41978</v>
      </c>
      <c r="B8132" s="57" t="s">
        <v>239</v>
      </c>
      <c r="C8132" s="58">
        <v>100</v>
      </c>
    </row>
    <row r="8133" spans="1:3" x14ac:dyDescent="0.15">
      <c r="A8133" s="48">
        <v>41978</v>
      </c>
      <c r="B8133" s="57" t="s">
        <v>240</v>
      </c>
      <c r="C8133" s="58">
        <v>100</v>
      </c>
    </row>
    <row r="8134" spans="1:3" x14ac:dyDescent="0.15">
      <c r="A8134" s="48">
        <v>41978</v>
      </c>
      <c r="B8134" s="57" t="s">
        <v>241</v>
      </c>
      <c r="C8134" s="58">
        <v>100</v>
      </c>
    </row>
    <row r="8135" spans="1:3" x14ac:dyDescent="0.15">
      <c r="A8135" s="48">
        <v>41978</v>
      </c>
      <c r="B8135" s="57" t="s">
        <v>242</v>
      </c>
      <c r="C8135" s="58">
        <v>100</v>
      </c>
    </row>
    <row r="8136" spans="1:3" x14ac:dyDescent="0.15">
      <c r="A8136" s="48">
        <v>41978</v>
      </c>
      <c r="B8136" s="57" t="s">
        <v>243</v>
      </c>
      <c r="C8136" s="58">
        <v>100</v>
      </c>
    </row>
    <row r="8137" spans="1:3" x14ac:dyDescent="0.15">
      <c r="A8137" s="48">
        <v>41978</v>
      </c>
      <c r="B8137" s="57" t="s">
        <v>244</v>
      </c>
      <c r="C8137" s="58">
        <v>100</v>
      </c>
    </row>
    <row r="8138" spans="1:3" x14ac:dyDescent="0.15">
      <c r="A8138" s="48">
        <v>41978</v>
      </c>
      <c r="B8138" s="57" t="s">
        <v>245</v>
      </c>
      <c r="C8138" s="58">
        <v>100</v>
      </c>
    </row>
    <row r="8139" spans="1:3" x14ac:dyDescent="0.15">
      <c r="A8139" s="48">
        <v>41978</v>
      </c>
      <c r="B8139" s="57" t="s">
        <v>246</v>
      </c>
      <c r="C8139" s="58">
        <v>100</v>
      </c>
    </row>
    <row r="8140" spans="1:3" x14ac:dyDescent="0.15">
      <c r="A8140" s="48">
        <v>41978</v>
      </c>
      <c r="B8140" s="57" t="s">
        <v>247</v>
      </c>
      <c r="C8140" s="58">
        <v>100</v>
      </c>
    </row>
    <row r="8141" spans="1:3" x14ac:dyDescent="0.15">
      <c r="A8141" s="48">
        <v>41978</v>
      </c>
      <c r="B8141" s="57" t="s">
        <v>248</v>
      </c>
      <c r="C8141" s="58">
        <v>100</v>
      </c>
    </row>
    <row r="8142" spans="1:3" x14ac:dyDescent="0.15">
      <c r="A8142" s="48">
        <v>41979</v>
      </c>
      <c r="B8142" s="57" t="s">
        <v>225</v>
      </c>
      <c r="C8142" s="58">
        <v>100</v>
      </c>
    </row>
    <row r="8143" spans="1:3" x14ac:dyDescent="0.15">
      <c r="A8143" s="48">
        <v>41979</v>
      </c>
      <c r="B8143" s="57" t="s">
        <v>226</v>
      </c>
      <c r="C8143" s="58">
        <v>100</v>
      </c>
    </row>
    <row r="8144" spans="1:3" x14ac:dyDescent="0.15">
      <c r="A8144" s="48">
        <v>41979</v>
      </c>
      <c r="B8144" s="57" t="s">
        <v>227</v>
      </c>
      <c r="C8144" s="58">
        <v>100</v>
      </c>
    </row>
    <row r="8145" spans="1:3" x14ac:dyDescent="0.15">
      <c r="A8145" s="48">
        <v>41979</v>
      </c>
      <c r="B8145" s="57" t="s">
        <v>228</v>
      </c>
      <c r="C8145" s="58">
        <v>100</v>
      </c>
    </row>
    <row r="8146" spans="1:3" x14ac:dyDescent="0.15">
      <c r="A8146" s="48">
        <v>41979</v>
      </c>
      <c r="B8146" s="57" t="s">
        <v>229</v>
      </c>
      <c r="C8146" s="58">
        <v>100</v>
      </c>
    </row>
    <row r="8147" spans="1:3" x14ac:dyDescent="0.15">
      <c r="A8147" s="48">
        <v>41979</v>
      </c>
      <c r="B8147" s="57" t="s">
        <v>230</v>
      </c>
      <c r="C8147" s="58">
        <v>100</v>
      </c>
    </row>
    <row r="8148" spans="1:3" x14ac:dyDescent="0.15">
      <c r="A8148" s="48">
        <v>41979</v>
      </c>
      <c r="B8148" s="57" t="s">
        <v>231</v>
      </c>
      <c r="C8148" s="58">
        <v>100</v>
      </c>
    </row>
    <row r="8149" spans="1:3" x14ac:dyDescent="0.15">
      <c r="A8149" s="48">
        <v>41979</v>
      </c>
      <c r="B8149" s="57" t="s">
        <v>232</v>
      </c>
      <c r="C8149" s="58">
        <v>100</v>
      </c>
    </row>
    <row r="8150" spans="1:3" x14ac:dyDescent="0.15">
      <c r="A8150" s="48">
        <v>41979</v>
      </c>
      <c r="B8150" s="57" t="s">
        <v>233</v>
      </c>
      <c r="C8150" s="58">
        <v>100</v>
      </c>
    </row>
    <row r="8151" spans="1:3" x14ac:dyDescent="0.15">
      <c r="A8151" s="48">
        <v>41979</v>
      </c>
      <c r="B8151" s="57" t="s">
        <v>234</v>
      </c>
      <c r="C8151" s="58">
        <v>100</v>
      </c>
    </row>
    <row r="8152" spans="1:3" x14ac:dyDescent="0.15">
      <c r="A8152" s="48">
        <v>41979</v>
      </c>
      <c r="B8152" s="57" t="s">
        <v>235</v>
      </c>
      <c r="C8152" s="58">
        <v>100</v>
      </c>
    </row>
    <row r="8153" spans="1:3" x14ac:dyDescent="0.15">
      <c r="A8153" s="48">
        <v>41979</v>
      </c>
      <c r="B8153" s="57" t="s">
        <v>236</v>
      </c>
      <c r="C8153" s="58">
        <v>100</v>
      </c>
    </row>
    <row r="8154" spans="1:3" x14ac:dyDescent="0.15">
      <c r="A8154" s="48">
        <v>41979</v>
      </c>
      <c r="B8154" s="57" t="s">
        <v>237</v>
      </c>
      <c r="C8154" s="58">
        <v>100</v>
      </c>
    </row>
    <row r="8155" spans="1:3" x14ac:dyDescent="0.15">
      <c r="A8155" s="48">
        <v>41979</v>
      </c>
      <c r="B8155" s="57" t="s">
        <v>238</v>
      </c>
      <c r="C8155" s="58">
        <v>100</v>
      </c>
    </row>
    <row r="8156" spans="1:3" x14ac:dyDescent="0.15">
      <c r="A8156" s="48">
        <v>41979</v>
      </c>
      <c r="B8156" s="57" t="s">
        <v>239</v>
      </c>
      <c r="C8156" s="58">
        <v>100</v>
      </c>
    </row>
    <row r="8157" spans="1:3" x14ac:dyDescent="0.15">
      <c r="A8157" s="48">
        <v>41979</v>
      </c>
      <c r="B8157" s="57" t="s">
        <v>240</v>
      </c>
      <c r="C8157" s="58">
        <v>100</v>
      </c>
    </row>
    <row r="8158" spans="1:3" x14ac:dyDescent="0.15">
      <c r="A8158" s="48">
        <v>41979</v>
      </c>
      <c r="B8158" s="57" t="s">
        <v>241</v>
      </c>
      <c r="C8158" s="58">
        <v>100</v>
      </c>
    </row>
    <row r="8159" spans="1:3" x14ac:dyDescent="0.15">
      <c r="A8159" s="48">
        <v>41979</v>
      </c>
      <c r="B8159" s="57" t="s">
        <v>242</v>
      </c>
      <c r="C8159" s="58">
        <v>100</v>
      </c>
    </row>
    <row r="8160" spans="1:3" x14ac:dyDescent="0.15">
      <c r="A8160" s="48">
        <v>41979</v>
      </c>
      <c r="B8160" s="57" t="s">
        <v>243</v>
      </c>
      <c r="C8160" s="58">
        <v>100</v>
      </c>
    </row>
    <row r="8161" spans="1:3" x14ac:dyDescent="0.15">
      <c r="A8161" s="48">
        <v>41979</v>
      </c>
      <c r="B8161" s="57" t="s">
        <v>244</v>
      </c>
      <c r="C8161" s="58">
        <v>100</v>
      </c>
    </row>
    <row r="8162" spans="1:3" x14ac:dyDescent="0.15">
      <c r="A8162" s="48">
        <v>41979</v>
      </c>
      <c r="B8162" s="57" t="s">
        <v>245</v>
      </c>
      <c r="C8162" s="58">
        <v>100</v>
      </c>
    </row>
    <row r="8163" spans="1:3" x14ac:dyDescent="0.15">
      <c r="A8163" s="48">
        <v>41979</v>
      </c>
      <c r="B8163" s="57" t="s">
        <v>246</v>
      </c>
      <c r="C8163" s="58">
        <v>100</v>
      </c>
    </row>
    <row r="8164" spans="1:3" x14ac:dyDescent="0.15">
      <c r="A8164" s="48">
        <v>41979</v>
      </c>
      <c r="B8164" s="57" t="s">
        <v>247</v>
      </c>
      <c r="C8164" s="58">
        <v>100</v>
      </c>
    </row>
    <row r="8165" spans="1:3" x14ac:dyDescent="0.15">
      <c r="A8165" s="48">
        <v>41979</v>
      </c>
      <c r="B8165" s="57" t="s">
        <v>248</v>
      </c>
      <c r="C8165" s="58">
        <v>100</v>
      </c>
    </row>
    <row r="8166" spans="1:3" x14ac:dyDescent="0.15">
      <c r="A8166" s="48">
        <v>41980</v>
      </c>
      <c r="B8166" s="57" t="s">
        <v>225</v>
      </c>
      <c r="C8166" s="58">
        <v>100</v>
      </c>
    </row>
    <row r="8167" spans="1:3" x14ac:dyDescent="0.15">
      <c r="A8167" s="48">
        <v>41980</v>
      </c>
      <c r="B8167" s="57" t="s">
        <v>226</v>
      </c>
      <c r="C8167" s="58">
        <v>100</v>
      </c>
    </row>
    <row r="8168" spans="1:3" x14ac:dyDescent="0.15">
      <c r="A8168" s="48">
        <v>41980</v>
      </c>
      <c r="B8168" s="57" t="s">
        <v>227</v>
      </c>
      <c r="C8168" s="58">
        <v>100</v>
      </c>
    </row>
    <row r="8169" spans="1:3" x14ac:dyDescent="0.15">
      <c r="A8169" s="48">
        <v>41980</v>
      </c>
      <c r="B8169" s="57" t="s">
        <v>228</v>
      </c>
      <c r="C8169" s="58">
        <v>100</v>
      </c>
    </row>
    <row r="8170" spans="1:3" x14ac:dyDescent="0.15">
      <c r="A8170" s="48">
        <v>41980</v>
      </c>
      <c r="B8170" s="57" t="s">
        <v>229</v>
      </c>
      <c r="C8170" s="58">
        <v>100</v>
      </c>
    </row>
    <row r="8171" spans="1:3" x14ac:dyDescent="0.15">
      <c r="A8171" s="48">
        <v>41980</v>
      </c>
      <c r="B8171" s="57" t="s">
        <v>230</v>
      </c>
      <c r="C8171" s="58">
        <v>100</v>
      </c>
    </row>
    <row r="8172" spans="1:3" x14ac:dyDescent="0.15">
      <c r="A8172" s="48">
        <v>41980</v>
      </c>
      <c r="B8172" s="57" t="s">
        <v>231</v>
      </c>
      <c r="C8172" s="58">
        <v>100</v>
      </c>
    </row>
    <row r="8173" spans="1:3" x14ac:dyDescent="0.15">
      <c r="A8173" s="48">
        <v>41980</v>
      </c>
      <c r="B8173" s="57" t="s">
        <v>232</v>
      </c>
      <c r="C8173" s="58">
        <v>100</v>
      </c>
    </row>
    <row r="8174" spans="1:3" x14ac:dyDescent="0.15">
      <c r="A8174" s="48">
        <v>41980</v>
      </c>
      <c r="B8174" s="57" t="s">
        <v>233</v>
      </c>
      <c r="C8174" s="58">
        <v>100</v>
      </c>
    </row>
    <row r="8175" spans="1:3" x14ac:dyDescent="0.15">
      <c r="A8175" s="48">
        <v>41980</v>
      </c>
      <c r="B8175" s="57" t="s">
        <v>234</v>
      </c>
      <c r="C8175" s="58">
        <v>100</v>
      </c>
    </row>
    <row r="8176" spans="1:3" x14ac:dyDescent="0.15">
      <c r="A8176" s="48">
        <v>41980</v>
      </c>
      <c r="B8176" s="57" t="s">
        <v>235</v>
      </c>
      <c r="C8176" s="58">
        <v>100</v>
      </c>
    </row>
    <row r="8177" spans="1:3" x14ac:dyDescent="0.15">
      <c r="A8177" s="48">
        <v>41980</v>
      </c>
      <c r="B8177" s="57" t="s">
        <v>236</v>
      </c>
      <c r="C8177" s="58">
        <v>100</v>
      </c>
    </row>
    <row r="8178" spans="1:3" x14ac:dyDescent="0.15">
      <c r="A8178" s="48">
        <v>41980</v>
      </c>
      <c r="B8178" s="57" t="s">
        <v>237</v>
      </c>
      <c r="C8178" s="58">
        <v>100</v>
      </c>
    </row>
    <row r="8179" spans="1:3" x14ac:dyDescent="0.15">
      <c r="A8179" s="48">
        <v>41980</v>
      </c>
      <c r="B8179" s="57" t="s">
        <v>238</v>
      </c>
      <c r="C8179" s="58">
        <v>100</v>
      </c>
    </row>
    <row r="8180" spans="1:3" x14ac:dyDescent="0.15">
      <c r="A8180" s="48">
        <v>41980</v>
      </c>
      <c r="B8180" s="57" t="s">
        <v>239</v>
      </c>
      <c r="C8180" s="58">
        <v>100</v>
      </c>
    </row>
    <row r="8181" spans="1:3" x14ac:dyDescent="0.15">
      <c r="A8181" s="48">
        <v>41980</v>
      </c>
      <c r="B8181" s="57" t="s">
        <v>240</v>
      </c>
      <c r="C8181" s="58">
        <v>100</v>
      </c>
    </row>
    <row r="8182" spans="1:3" x14ac:dyDescent="0.15">
      <c r="A8182" s="48">
        <v>41980</v>
      </c>
      <c r="B8182" s="57" t="s">
        <v>241</v>
      </c>
      <c r="C8182" s="58">
        <v>100</v>
      </c>
    </row>
    <row r="8183" spans="1:3" x14ac:dyDescent="0.15">
      <c r="A8183" s="48">
        <v>41980</v>
      </c>
      <c r="B8183" s="57" t="s">
        <v>242</v>
      </c>
      <c r="C8183" s="58">
        <v>100</v>
      </c>
    </row>
    <row r="8184" spans="1:3" x14ac:dyDescent="0.15">
      <c r="A8184" s="48">
        <v>41980</v>
      </c>
      <c r="B8184" s="57" t="s">
        <v>243</v>
      </c>
      <c r="C8184" s="58">
        <v>100</v>
      </c>
    </row>
    <row r="8185" spans="1:3" x14ac:dyDescent="0.15">
      <c r="A8185" s="48">
        <v>41980</v>
      </c>
      <c r="B8185" s="57" t="s">
        <v>244</v>
      </c>
      <c r="C8185" s="58">
        <v>100</v>
      </c>
    </row>
    <row r="8186" spans="1:3" x14ac:dyDescent="0.15">
      <c r="A8186" s="48">
        <v>41980</v>
      </c>
      <c r="B8186" s="57" t="s">
        <v>245</v>
      </c>
      <c r="C8186" s="58">
        <v>100</v>
      </c>
    </row>
    <row r="8187" spans="1:3" x14ac:dyDescent="0.15">
      <c r="A8187" s="48">
        <v>41980</v>
      </c>
      <c r="B8187" s="57" t="s">
        <v>246</v>
      </c>
      <c r="C8187" s="58">
        <v>100</v>
      </c>
    </row>
    <row r="8188" spans="1:3" x14ac:dyDescent="0.15">
      <c r="A8188" s="48">
        <v>41980</v>
      </c>
      <c r="B8188" s="57" t="s">
        <v>247</v>
      </c>
      <c r="C8188" s="58">
        <v>100</v>
      </c>
    </row>
    <row r="8189" spans="1:3" x14ac:dyDescent="0.15">
      <c r="A8189" s="48">
        <v>41980</v>
      </c>
      <c r="B8189" s="57" t="s">
        <v>248</v>
      </c>
      <c r="C8189" s="58">
        <v>100</v>
      </c>
    </row>
    <row r="8190" spans="1:3" x14ac:dyDescent="0.15">
      <c r="A8190" s="48">
        <v>41981</v>
      </c>
      <c r="B8190" s="57" t="s">
        <v>225</v>
      </c>
      <c r="C8190" s="58">
        <v>100</v>
      </c>
    </row>
    <row r="8191" spans="1:3" x14ac:dyDescent="0.15">
      <c r="A8191" s="48">
        <v>41981</v>
      </c>
      <c r="B8191" s="57" t="s">
        <v>226</v>
      </c>
      <c r="C8191" s="58">
        <v>100</v>
      </c>
    </row>
    <row r="8192" spans="1:3" x14ac:dyDescent="0.15">
      <c r="A8192" s="48">
        <v>41981</v>
      </c>
      <c r="B8192" s="57" t="s">
        <v>227</v>
      </c>
      <c r="C8192" s="58">
        <v>100</v>
      </c>
    </row>
    <row r="8193" spans="1:3" x14ac:dyDescent="0.15">
      <c r="A8193" s="48">
        <v>41981</v>
      </c>
      <c r="B8193" s="57" t="s">
        <v>228</v>
      </c>
      <c r="C8193" s="58">
        <v>100</v>
      </c>
    </row>
    <row r="8194" spans="1:3" x14ac:dyDescent="0.15">
      <c r="A8194" s="48">
        <v>41981</v>
      </c>
      <c r="B8194" s="57" t="s">
        <v>229</v>
      </c>
      <c r="C8194" s="58">
        <v>100</v>
      </c>
    </row>
    <row r="8195" spans="1:3" x14ac:dyDescent="0.15">
      <c r="A8195" s="48">
        <v>41981</v>
      </c>
      <c r="B8195" s="57" t="s">
        <v>230</v>
      </c>
      <c r="C8195" s="58">
        <v>100</v>
      </c>
    </row>
    <row r="8196" spans="1:3" x14ac:dyDescent="0.15">
      <c r="A8196" s="48">
        <v>41981</v>
      </c>
      <c r="B8196" s="57" t="s">
        <v>231</v>
      </c>
      <c r="C8196" s="58">
        <v>100</v>
      </c>
    </row>
    <row r="8197" spans="1:3" x14ac:dyDescent="0.15">
      <c r="A8197" s="48">
        <v>41981</v>
      </c>
      <c r="B8197" s="57" t="s">
        <v>232</v>
      </c>
      <c r="C8197" s="58">
        <v>100</v>
      </c>
    </row>
    <row r="8198" spans="1:3" x14ac:dyDescent="0.15">
      <c r="A8198" s="48">
        <v>41981</v>
      </c>
      <c r="B8198" s="57" t="s">
        <v>233</v>
      </c>
      <c r="C8198" s="58">
        <v>100</v>
      </c>
    </row>
    <row r="8199" spans="1:3" x14ac:dyDescent="0.15">
      <c r="A8199" s="48">
        <v>41981</v>
      </c>
      <c r="B8199" s="57" t="s">
        <v>234</v>
      </c>
      <c r="C8199" s="58">
        <v>100</v>
      </c>
    </row>
    <row r="8200" spans="1:3" x14ac:dyDescent="0.15">
      <c r="A8200" s="48">
        <v>41981</v>
      </c>
      <c r="B8200" s="57" t="s">
        <v>235</v>
      </c>
      <c r="C8200" s="58">
        <v>100</v>
      </c>
    </row>
    <row r="8201" spans="1:3" x14ac:dyDescent="0.15">
      <c r="A8201" s="48">
        <v>41981</v>
      </c>
      <c r="B8201" s="57" t="s">
        <v>236</v>
      </c>
      <c r="C8201" s="58">
        <v>100</v>
      </c>
    </row>
    <row r="8202" spans="1:3" x14ac:dyDescent="0.15">
      <c r="A8202" s="48">
        <v>41981</v>
      </c>
      <c r="B8202" s="57" t="s">
        <v>237</v>
      </c>
      <c r="C8202" s="58">
        <v>100</v>
      </c>
    </row>
    <row r="8203" spans="1:3" x14ac:dyDescent="0.15">
      <c r="A8203" s="48">
        <v>41981</v>
      </c>
      <c r="B8203" s="57" t="s">
        <v>238</v>
      </c>
      <c r="C8203" s="58">
        <v>100</v>
      </c>
    </row>
    <row r="8204" spans="1:3" x14ac:dyDescent="0.15">
      <c r="A8204" s="48">
        <v>41981</v>
      </c>
      <c r="B8204" s="57" t="s">
        <v>239</v>
      </c>
      <c r="C8204" s="58">
        <v>100</v>
      </c>
    </row>
    <row r="8205" spans="1:3" x14ac:dyDescent="0.15">
      <c r="A8205" s="48">
        <v>41981</v>
      </c>
      <c r="B8205" s="57" t="s">
        <v>240</v>
      </c>
      <c r="C8205" s="58">
        <v>100</v>
      </c>
    </row>
    <row r="8206" spans="1:3" x14ac:dyDescent="0.15">
      <c r="A8206" s="48">
        <v>41981</v>
      </c>
      <c r="B8206" s="57" t="s">
        <v>241</v>
      </c>
      <c r="C8206" s="58">
        <v>100</v>
      </c>
    </row>
    <row r="8207" spans="1:3" x14ac:dyDescent="0.15">
      <c r="A8207" s="48">
        <v>41981</v>
      </c>
      <c r="B8207" s="57" t="s">
        <v>242</v>
      </c>
      <c r="C8207" s="58">
        <v>100</v>
      </c>
    </row>
    <row r="8208" spans="1:3" x14ac:dyDescent="0.15">
      <c r="A8208" s="48">
        <v>41981</v>
      </c>
      <c r="B8208" s="57" t="s">
        <v>243</v>
      </c>
      <c r="C8208" s="58">
        <v>100</v>
      </c>
    </row>
    <row r="8209" spans="1:3" x14ac:dyDescent="0.15">
      <c r="A8209" s="48">
        <v>41981</v>
      </c>
      <c r="B8209" s="57" t="s">
        <v>244</v>
      </c>
      <c r="C8209" s="58">
        <v>100</v>
      </c>
    </row>
    <row r="8210" spans="1:3" x14ac:dyDescent="0.15">
      <c r="A8210" s="48">
        <v>41981</v>
      </c>
      <c r="B8210" s="57" t="s">
        <v>245</v>
      </c>
      <c r="C8210" s="58">
        <v>100</v>
      </c>
    </row>
    <row r="8211" spans="1:3" x14ac:dyDescent="0.15">
      <c r="A8211" s="48">
        <v>41981</v>
      </c>
      <c r="B8211" s="57" t="s">
        <v>246</v>
      </c>
      <c r="C8211" s="58">
        <v>100</v>
      </c>
    </row>
    <row r="8212" spans="1:3" x14ac:dyDescent="0.15">
      <c r="A8212" s="48">
        <v>41981</v>
      </c>
      <c r="B8212" s="57" t="s">
        <v>247</v>
      </c>
      <c r="C8212" s="58">
        <v>100</v>
      </c>
    </row>
    <row r="8213" spans="1:3" x14ac:dyDescent="0.15">
      <c r="A8213" s="48">
        <v>41981</v>
      </c>
      <c r="B8213" s="57" t="s">
        <v>248</v>
      </c>
      <c r="C8213" s="58">
        <v>100</v>
      </c>
    </row>
    <row r="8214" spans="1:3" x14ac:dyDescent="0.15">
      <c r="A8214" s="48">
        <v>41982</v>
      </c>
      <c r="B8214" s="57" t="s">
        <v>225</v>
      </c>
      <c r="C8214" s="58">
        <v>100</v>
      </c>
    </row>
    <row r="8215" spans="1:3" x14ac:dyDescent="0.15">
      <c r="A8215" s="48">
        <v>41982</v>
      </c>
      <c r="B8215" s="57" t="s">
        <v>226</v>
      </c>
      <c r="C8215" s="58">
        <v>100</v>
      </c>
    </row>
    <row r="8216" spans="1:3" x14ac:dyDescent="0.15">
      <c r="A8216" s="48">
        <v>41982</v>
      </c>
      <c r="B8216" s="57" t="s">
        <v>227</v>
      </c>
      <c r="C8216" s="58">
        <v>100</v>
      </c>
    </row>
    <row r="8217" spans="1:3" x14ac:dyDescent="0.15">
      <c r="A8217" s="48">
        <v>41982</v>
      </c>
      <c r="B8217" s="57" t="s">
        <v>228</v>
      </c>
      <c r="C8217" s="58">
        <v>100</v>
      </c>
    </row>
    <row r="8218" spans="1:3" x14ac:dyDescent="0.15">
      <c r="A8218" s="48">
        <v>41982</v>
      </c>
      <c r="B8218" s="57" t="s">
        <v>229</v>
      </c>
      <c r="C8218" s="58">
        <v>100</v>
      </c>
    </row>
    <row r="8219" spans="1:3" x14ac:dyDescent="0.15">
      <c r="A8219" s="48">
        <v>41982</v>
      </c>
      <c r="B8219" s="57" t="s">
        <v>230</v>
      </c>
      <c r="C8219" s="58">
        <v>100</v>
      </c>
    </row>
    <row r="8220" spans="1:3" x14ac:dyDescent="0.15">
      <c r="A8220" s="48">
        <v>41982</v>
      </c>
      <c r="B8220" s="57" t="s">
        <v>231</v>
      </c>
      <c r="C8220" s="58">
        <v>100</v>
      </c>
    </row>
    <row r="8221" spans="1:3" x14ac:dyDescent="0.15">
      <c r="A8221" s="48">
        <v>41982</v>
      </c>
      <c r="B8221" s="57" t="s">
        <v>232</v>
      </c>
      <c r="C8221" s="58">
        <v>100</v>
      </c>
    </row>
    <row r="8222" spans="1:3" x14ac:dyDescent="0.15">
      <c r="A8222" s="48">
        <v>41982</v>
      </c>
      <c r="B8222" s="57" t="s">
        <v>233</v>
      </c>
      <c r="C8222" s="58">
        <v>100</v>
      </c>
    </row>
    <row r="8223" spans="1:3" x14ac:dyDescent="0.15">
      <c r="A8223" s="48">
        <v>41982</v>
      </c>
      <c r="B8223" s="57" t="s">
        <v>234</v>
      </c>
      <c r="C8223" s="58">
        <v>100</v>
      </c>
    </row>
    <row r="8224" spans="1:3" x14ac:dyDescent="0.15">
      <c r="A8224" s="48">
        <v>41982</v>
      </c>
      <c r="B8224" s="57" t="s">
        <v>235</v>
      </c>
      <c r="C8224" s="58">
        <v>100</v>
      </c>
    </row>
    <row r="8225" spans="1:3" x14ac:dyDescent="0.15">
      <c r="A8225" s="48">
        <v>41982</v>
      </c>
      <c r="B8225" s="57" t="s">
        <v>236</v>
      </c>
      <c r="C8225" s="58">
        <v>100</v>
      </c>
    </row>
    <row r="8226" spans="1:3" x14ac:dyDescent="0.15">
      <c r="A8226" s="48">
        <v>41982</v>
      </c>
      <c r="B8226" s="57" t="s">
        <v>237</v>
      </c>
      <c r="C8226" s="58">
        <v>100</v>
      </c>
    </row>
    <row r="8227" spans="1:3" x14ac:dyDescent="0.15">
      <c r="A8227" s="48">
        <v>41982</v>
      </c>
      <c r="B8227" s="57" t="s">
        <v>238</v>
      </c>
      <c r="C8227" s="58">
        <v>100</v>
      </c>
    </row>
    <row r="8228" spans="1:3" x14ac:dyDescent="0.15">
      <c r="A8228" s="48">
        <v>41982</v>
      </c>
      <c r="B8228" s="57" t="s">
        <v>239</v>
      </c>
      <c r="C8228" s="58">
        <v>100</v>
      </c>
    </row>
    <row r="8229" spans="1:3" x14ac:dyDescent="0.15">
      <c r="A8229" s="48">
        <v>41982</v>
      </c>
      <c r="B8229" s="57" t="s">
        <v>240</v>
      </c>
      <c r="C8229" s="58">
        <v>100</v>
      </c>
    </row>
    <row r="8230" spans="1:3" x14ac:dyDescent="0.15">
      <c r="A8230" s="48">
        <v>41982</v>
      </c>
      <c r="B8230" s="57" t="s">
        <v>241</v>
      </c>
      <c r="C8230" s="58">
        <v>100</v>
      </c>
    </row>
    <row r="8231" spans="1:3" x14ac:dyDescent="0.15">
      <c r="A8231" s="48">
        <v>41982</v>
      </c>
      <c r="B8231" s="57" t="s">
        <v>242</v>
      </c>
      <c r="C8231" s="58">
        <v>100</v>
      </c>
    </row>
    <row r="8232" spans="1:3" x14ac:dyDescent="0.15">
      <c r="A8232" s="48">
        <v>41982</v>
      </c>
      <c r="B8232" s="57" t="s">
        <v>243</v>
      </c>
      <c r="C8232" s="58">
        <v>100</v>
      </c>
    </row>
    <row r="8233" spans="1:3" x14ac:dyDescent="0.15">
      <c r="A8233" s="48">
        <v>41982</v>
      </c>
      <c r="B8233" s="57" t="s">
        <v>244</v>
      </c>
      <c r="C8233" s="58">
        <v>100</v>
      </c>
    </row>
    <row r="8234" spans="1:3" x14ac:dyDescent="0.15">
      <c r="A8234" s="48">
        <v>41982</v>
      </c>
      <c r="B8234" s="57" t="s">
        <v>245</v>
      </c>
      <c r="C8234" s="58">
        <v>100</v>
      </c>
    </row>
    <row r="8235" spans="1:3" x14ac:dyDescent="0.15">
      <c r="A8235" s="48">
        <v>41982</v>
      </c>
      <c r="B8235" s="57" t="s">
        <v>246</v>
      </c>
      <c r="C8235" s="58">
        <v>100</v>
      </c>
    </row>
    <row r="8236" spans="1:3" x14ac:dyDescent="0.15">
      <c r="A8236" s="48">
        <v>41982</v>
      </c>
      <c r="B8236" s="57" t="s">
        <v>247</v>
      </c>
      <c r="C8236" s="58">
        <v>100</v>
      </c>
    </row>
    <row r="8237" spans="1:3" x14ac:dyDescent="0.15">
      <c r="A8237" s="48">
        <v>41982</v>
      </c>
      <c r="B8237" s="57" t="s">
        <v>248</v>
      </c>
      <c r="C8237" s="58">
        <v>100</v>
      </c>
    </row>
    <row r="8238" spans="1:3" x14ac:dyDescent="0.15">
      <c r="A8238" s="48">
        <v>41983</v>
      </c>
      <c r="B8238" s="57" t="s">
        <v>225</v>
      </c>
      <c r="C8238" s="58">
        <v>100</v>
      </c>
    </row>
    <row r="8239" spans="1:3" x14ac:dyDescent="0.15">
      <c r="A8239" s="48">
        <v>41983</v>
      </c>
      <c r="B8239" s="57" t="s">
        <v>226</v>
      </c>
      <c r="C8239" s="58">
        <v>100</v>
      </c>
    </row>
    <row r="8240" spans="1:3" x14ac:dyDescent="0.15">
      <c r="A8240" s="48">
        <v>41983</v>
      </c>
      <c r="B8240" s="57" t="s">
        <v>227</v>
      </c>
      <c r="C8240" s="58">
        <v>100</v>
      </c>
    </row>
    <row r="8241" spans="1:3" x14ac:dyDescent="0.15">
      <c r="A8241" s="48">
        <v>41983</v>
      </c>
      <c r="B8241" s="57" t="s">
        <v>228</v>
      </c>
      <c r="C8241" s="58">
        <v>100</v>
      </c>
    </row>
    <row r="8242" spans="1:3" x14ac:dyDescent="0.15">
      <c r="A8242" s="48">
        <v>41983</v>
      </c>
      <c r="B8242" s="57" t="s">
        <v>229</v>
      </c>
      <c r="C8242" s="58">
        <v>100</v>
      </c>
    </row>
    <row r="8243" spans="1:3" x14ac:dyDescent="0.15">
      <c r="A8243" s="48">
        <v>41983</v>
      </c>
      <c r="B8243" s="57" t="s">
        <v>230</v>
      </c>
      <c r="C8243" s="58">
        <v>100</v>
      </c>
    </row>
    <row r="8244" spans="1:3" x14ac:dyDescent="0.15">
      <c r="A8244" s="48">
        <v>41983</v>
      </c>
      <c r="B8244" s="57" t="s">
        <v>231</v>
      </c>
      <c r="C8244" s="58">
        <v>100</v>
      </c>
    </row>
    <row r="8245" spans="1:3" x14ac:dyDescent="0.15">
      <c r="A8245" s="48">
        <v>41983</v>
      </c>
      <c r="B8245" s="57" t="s">
        <v>232</v>
      </c>
      <c r="C8245" s="58">
        <v>100</v>
      </c>
    </row>
    <row r="8246" spans="1:3" x14ac:dyDescent="0.15">
      <c r="A8246" s="48">
        <v>41983</v>
      </c>
      <c r="B8246" s="57" t="s">
        <v>233</v>
      </c>
      <c r="C8246" s="58">
        <v>100</v>
      </c>
    </row>
    <row r="8247" spans="1:3" x14ac:dyDescent="0.15">
      <c r="A8247" s="48">
        <v>41983</v>
      </c>
      <c r="B8247" s="57" t="s">
        <v>234</v>
      </c>
      <c r="C8247" s="58">
        <v>100</v>
      </c>
    </row>
    <row r="8248" spans="1:3" x14ac:dyDescent="0.15">
      <c r="A8248" s="48">
        <v>41983</v>
      </c>
      <c r="B8248" s="57" t="s">
        <v>235</v>
      </c>
      <c r="C8248" s="58">
        <v>100</v>
      </c>
    </row>
    <row r="8249" spans="1:3" x14ac:dyDescent="0.15">
      <c r="A8249" s="48">
        <v>41983</v>
      </c>
      <c r="B8249" s="57" t="s">
        <v>236</v>
      </c>
      <c r="C8249" s="58">
        <v>100</v>
      </c>
    </row>
    <row r="8250" spans="1:3" x14ac:dyDescent="0.15">
      <c r="A8250" s="48">
        <v>41983</v>
      </c>
      <c r="B8250" s="57" t="s">
        <v>237</v>
      </c>
      <c r="C8250" s="58">
        <v>100</v>
      </c>
    </row>
    <row r="8251" spans="1:3" x14ac:dyDescent="0.15">
      <c r="A8251" s="48">
        <v>41983</v>
      </c>
      <c r="B8251" s="57" t="s">
        <v>238</v>
      </c>
      <c r="C8251" s="58">
        <v>100</v>
      </c>
    </row>
    <row r="8252" spans="1:3" x14ac:dyDescent="0.15">
      <c r="A8252" s="48">
        <v>41983</v>
      </c>
      <c r="B8252" s="57" t="s">
        <v>239</v>
      </c>
      <c r="C8252" s="58">
        <v>100</v>
      </c>
    </row>
    <row r="8253" spans="1:3" x14ac:dyDescent="0.15">
      <c r="A8253" s="48">
        <v>41983</v>
      </c>
      <c r="B8253" s="57" t="s">
        <v>240</v>
      </c>
      <c r="C8253" s="58">
        <v>100</v>
      </c>
    </row>
    <row r="8254" spans="1:3" x14ac:dyDescent="0.15">
      <c r="A8254" s="48">
        <v>41983</v>
      </c>
      <c r="B8254" s="57" t="s">
        <v>241</v>
      </c>
      <c r="C8254" s="58">
        <v>100</v>
      </c>
    </row>
    <row r="8255" spans="1:3" x14ac:dyDescent="0.15">
      <c r="A8255" s="48">
        <v>41983</v>
      </c>
      <c r="B8255" s="57" t="s">
        <v>242</v>
      </c>
      <c r="C8255" s="58">
        <v>100</v>
      </c>
    </row>
    <row r="8256" spans="1:3" x14ac:dyDescent="0.15">
      <c r="A8256" s="48">
        <v>41983</v>
      </c>
      <c r="B8256" s="57" t="s">
        <v>243</v>
      </c>
      <c r="C8256" s="58">
        <v>100</v>
      </c>
    </row>
    <row r="8257" spans="1:3" x14ac:dyDescent="0.15">
      <c r="A8257" s="48">
        <v>41983</v>
      </c>
      <c r="B8257" s="57" t="s">
        <v>244</v>
      </c>
      <c r="C8257" s="58">
        <v>100</v>
      </c>
    </row>
    <row r="8258" spans="1:3" x14ac:dyDescent="0.15">
      <c r="A8258" s="48">
        <v>41983</v>
      </c>
      <c r="B8258" s="57" t="s">
        <v>245</v>
      </c>
      <c r="C8258" s="58">
        <v>100</v>
      </c>
    </row>
    <row r="8259" spans="1:3" x14ac:dyDescent="0.15">
      <c r="A8259" s="48">
        <v>41983</v>
      </c>
      <c r="B8259" s="57" t="s">
        <v>246</v>
      </c>
      <c r="C8259" s="58">
        <v>100</v>
      </c>
    </row>
    <row r="8260" spans="1:3" x14ac:dyDescent="0.15">
      <c r="A8260" s="48">
        <v>41983</v>
      </c>
      <c r="B8260" s="57" t="s">
        <v>247</v>
      </c>
      <c r="C8260" s="58">
        <v>100</v>
      </c>
    </row>
    <row r="8261" spans="1:3" x14ac:dyDescent="0.15">
      <c r="A8261" s="48">
        <v>41983</v>
      </c>
      <c r="B8261" s="57" t="s">
        <v>248</v>
      </c>
      <c r="C8261" s="58">
        <v>100</v>
      </c>
    </row>
    <row r="8262" spans="1:3" x14ac:dyDescent="0.15">
      <c r="A8262" s="48">
        <v>41984</v>
      </c>
      <c r="B8262" s="57" t="s">
        <v>225</v>
      </c>
      <c r="C8262" s="58">
        <v>100</v>
      </c>
    </row>
    <row r="8263" spans="1:3" x14ac:dyDescent="0.15">
      <c r="A8263" s="48">
        <v>41984</v>
      </c>
      <c r="B8263" s="57" t="s">
        <v>226</v>
      </c>
      <c r="C8263" s="58">
        <v>100</v>
      </c>
    </row>
    <row r="8264" spans="1:3" x14ac:dyDescent="0.15">
      <c r="A8264" s="48">
        <v>41984</v>
      </c>
      <c r="B8264" s="57" t="s">
        <v>227</v>
      </c>
      <c r="C8264" s="58">
        <v>100</v>
      </c>
    </row>
    <row r="8265" spans="1:3" x14ac:dyDescent="0.15">
      <c r="A8265" s="48">
        <v>41984</v>
      </c>
      <c r="B8265" s="57" t="s">
        <v>228</v>
      </c>
      <c r="C8265" s="58">
        <v>100</v>
      </c>
    </row>
    <row r="8266" spans="1:3" x14ac:dyDescent="0.15">
      <c r="A8266" s="48">
        <v>41984</v>
      </c>
      <c r="B8266" s="57" t="s">
        <v>229</v>
      </c>
      <c r="C8266" s="58">
        <v>100</v>
      </c>
    </row>
    <row r="8267" spans="1:3" x14ac:dyDescent="0.15">
      <c r="A8267" s="48">
        <v>41984</v>
      </c>
      <c r="B8267" s="57" t="s">
        <v>230</v>
      </c>
      <c r="C8267" s="58">
        <v>100</v>
      </c>
    </row>
    <row r="8268" spans="1:3" x14ac:dyDescent="0.15">
      <c r="A8268" s="48">
        <v>41984</v>
      </c>
      <c r="B8268" s="57" t="s">
        <v>231</v>
      </c>
      <c r="C8268" s="58">
        <v>100</v>
      </c>
    </row>
    <row r="8269" spans="1:3" x14ac:dyDescent="0.15">
      <c r="A8269" s="48">
        <v>41984</v>
      </c>
      <c r="B8269" s="57" t="s">
        <v>232</v>
      </c>
      <c r="C8269" s="58">
        <v>100</v>
      </c>
    </row>
    <row r="8270" spans="1:3" x14ac:dyDescent="0.15">
      <c r="A8270" s="48">
        <v>41984</v>
      </c>
      <c r="B8270" s="57" t="s">
        <v>233</v>
      </c>
      <c r="C8270" s="58">
        <v>100</v>
      </c>
    </row>
    <row r="8271" spans="1:3" x14ac:dyDescent="0.15">
      <c r="A8271" s="48">
        <v>41984</v>
      </c>
      <c r="B8271" s="57" t="s">
        <v>234</v>
      </c>
      <c r="C8271" s="58">
        <v>100</v>
      </c>
    </row>
    <row r="8272" spans="1:3" x14ac:dyDescent="0.15">
      <c r="A8272" s="48">
        <v>41984</v>
      </c>
      <c r="B8272" s="57" t="s">
        <v>235</v>
      </c>
      <c r="C8272" s="58">
        <v>100</v>
      </c>
    </row>
    <row r="8273" spans="1:3" x14ac:dyDescent="0.15">
      <c r="A8273" s="48">
        <v>41984</v>
      </c>
      <c r="B8273" s="57" t="s">
        <v>236</v>
      </c>
      <c r="C8273" s="58">
        <v>100</v>
      </c>
    </row>
    <row r="8274" spans="1:3" x14ac:dyDescent="0.15">
      <c r="A8274" s="48">
        <v>41984</v>
      </c>
      <c r="B8274" s="57" t="s">
        <v>237</v>
      </c>
      <c r="C8274" s="58">
        <v>100</v>
      </c>
    </row>
    <row r="8275" spans="1:3" x14ac:dyDescent="0.15">
      <c r="A8275" s="48">
        <v>41984</v>
      </c>
      <c r="B8275" s="57" t="s">
        <v>238</v>
      </c>
      <c r="C8275" s="58">
        <v>100</v>
      </c>
    </row>
    <row r="8276" spans="1:3" x14ac:dyDescent="0.15">
      <c r="A8276" s="48">
        <v>41984</v>
      </c>
      <c r="B8276" s="57" t="s">
        <v>239</v>
      </c>
      <c r="C8276" s="58">
        <v>100</v>
      </c>
    </row>
    <row r="8277" spans="1:3" x14ac:dyDescent="0.15">
      <c r="A8277" s="48">
        <v>41984</v>
      </c>
      <c r="B8277" s="57" t="s">
        <v>240</v>
      </c>
      <c r="C8277" s="58">
        <v>100</v>
      </c>
    </row>
    <row r="8278" spans="1:3" x14ac:dyDescent="0.15">
      <c r="A8278" s="48">
        <v>41984</v>
      </c>
      <c r="B8278" s="57" t="s">
        <v>241</v>
      </c>
      <c r="C8278" s="58">
        <v>100</v>
      </c>
    </row>
    <row r="8279" spans="1:3" x14ac:dyDescent="0.15">
      <c r="A8279" s="48">
        <v>41984</v>
      </c>
      <c r="B8279" s="57" t="s">
        <v>242</v>
      </c>
      <c r="C8279" s="58">
        <v>100</v>
      </c>
    </row>
    <row r="8280" spans="1:3" x14ac:dyDescent="0.15">
      <c r="A8280" s="48">
        <v>41984</v>
      </c>
      <c r="B8280" s="57" t="s">
        <v>243</v>
      </c>
      <c r="C8280" s="58">
        <v>100</v>
      </c>
    </row>
    <row r="8281" spans="1:3" x14ac:dyDescent="0.15">
      <c r="A8281" s="48">
        <v>41984</v>
      </c>
      <c r="B8281" s="57" t="s">
        <v>244</v>
      </c>
      <c r="C8281" s="58">
        <v>100</v>
      </c>
    </row>
    <row r="8282" spans="1:3" x14ac:dyDescent="0.15">
      <c r="A8282" s="48">
        <v>41984</v>
      </c>
      <c r="B8282" s="57" t="s">
        <v>245</v>
      </c>
      <c r="C8282" s="58">
        <v>100</v>
      </c>
    </row>
    <row r="8283" spans="1:3" x14ac:dyDescent="0.15">
      <c r="A8283" s="48">
        <v>41984</v>
      </c>
      <c r="B8283" s="57" t="s">
        <v>246</v>
      </c>
      <c r="C8283" s="58">
        <v>100</v>
      </c>
    </row>
    <row r="8284" spans="1:3" x14ac:dyDescent="0.15">
      <c r="A8284" s="48">
        <v>41984</v>
      </c>
      <c r="B8284" s="57" t="s">
        <v>247</v>
      </c>
      <c r="C8284" s="58">
        <v>100</v>
      </c>
    </row>
    <row r="8285" spans="1:3" x14ac:dyDescent="0.15">
      <c r="A8285" s="48">
        <v>41984</v>
      </c>
      <c r="B8285" s="57" t="s">
        <v>248</v>
      </c>
      <c r="C8285" s="58">
        <v>100</v>
      </c>
    </row>
    <row r="8286" spans="1:3" x14ac:dyDescent="0.15">
      <c r="A8286" s="48">
        <v>41985</v>
      </c>
      <c r="B8286" s="57" t="s">
        <v>225</v>
      </c>
      <c r="C8286" s="58">
        <v>100</v>
      </c>
    </row>
    <row r="8287" spans="1:3" x14ac:dyDescent="0.15">
      <c r="A8287" s="48">
        <v>41985</v>
      </c>
      <c r="B8287" s="57" t="s">
        <v>226</v>
      </c>
      <c r="C8287" s="58">
        <v>100</v>
      </c>
    </row>
    <row r="8288" spans="1:3" x14ac:dyDescent="0.15">
      <c r="A8288" s="48">
        <v>41985</v>
      </c>
      <c r="B8288" s="57" t="s">
        <v>227</v>
      </c>
      <c r="C8288" s="58">
        <v>100</v>
      </c>
    </row>
    <row r="8289" spans="1:3" x14ac:dyDescent="0.15">
      <c r="A8289" s="48">
        <v>41985</v>
      </c>
      <c r="B8289" s="57" t="s">
        <v>228</v>
      </c>
      <c r="C8289" s="58">
        <v>100</v>
      </c>
    </row>
    <row r="8290" spans="1:3" x14ac:dyDescent="0.15">
      <c r="A8290" s="48">
        <v>41985</v>
      </c>
      <c r="B8290" s="57" t="s">
        <v>229</v>
      </c>
      <c r="C8290" s="58">
        <v>100</v>
      </c>
    </row>
    <row r="8291" spans="1:3" x14ac:dyDescent="0.15">
      <c r="A8291" s="48">
        <v>41985</v>
      </c>
      <c r="B8291" s="57" t="s">
        <v>230</v>
      </c>
      <c r="C8291" s="58">
        <v>100</v>
      </c>
    </row>
    <row r="8292" spans="1:3" x14ac:dyDescent="0.15">
      <c r="A8292" s="48">
        <v>41985</v>
      </c>
      <c r="B8292" s="57" t="s">
        <v>231</v>
      </c>
      <c r="C8292" s="58">
        <v>100</v>
      </c>
    </row>
    <row r="8293" spans="1:3" x14ac:dyDescent="0.15">
      <c r="A8293" s="48">
        <v>41985</v>
      </c>
      <c r="B8293" s="57" t="s">
        <v>232</v>
      </c>
      <c r="C8293" s="58">
        <v>100</v>
      </c>
    </row>
    <row r="8294" spans="1:3" x14ac:dyDescent="0.15">
      <c r="A8294" s="48">
        <v>41985</v>
      </c>
      <c r="B8294" s="57" t="s">
        <v>233</v>
      </c>
      <c r="C8294" s="58">
        <v>100</v>
      </c>
    </row>
    <row r="8295" spans="1:3" x14ac:dyDescent="0.15">
      <c r="A8295" s="48">
        <v>41985</v>
      </c>
      <c r="B8295" s="57" t="s">
        <v>234</v>
      </c>
      <c r="C8295" s="58">
        <v>100</v>
      </c>
    </row>
    <row r="8296" spans="1:3" x14ac:dyDescent="0.15">
      <c r="A8296" s="48">
        <v>41985</v>
      </c>
      <c r="B8296" s="57" t="s">
        <v>235</v>
      </c>
      <c r="C8296" s="58">
        <v>100</v>
      </c>
    </row>
    <row r="8297" spans="1:3" x14ac:dyDescent="0.15">
      <c r="A8297" s="48">
        <v>41985</v>
      </c>
      <c r="B8297" s="57" t="s">
        <v>236</v>
      </c>
      <c r="C8297" s="58">
        <v>100</v>
      </c>
    </row>
    <row r="8298" spans="1:3" x14ac:dyDescent="0.15">
      <c r="A8298" s="48">
        <v>41985</v>
      </c>
      <c r="B8298" s="57" t="s">
        <v>237</v>
      </c>
      <c r="C8298" s="58">
        <v>100</v>
      </c>
    </row>
    <row r="8299" spans="1:3" x14ac:dyDescent="0.15">
      <c r="A8299" s="48">
        <v>41985</v>
      </c>
      <c r="B8299" s="57" t="s">
        <v>238</v>
      </c>
      <c r="C8299" s="58">
        <v>100</v>
      </c>
    </row>
    <row r="8300" spans="1:3" x14ac:dyDescent="0.15">
      <c r="A8300" s="48">
        <v>41985</v>
      </c>
      <c r="B8300" s="57" t="s">
        <v>239</v>
      </c>
      <c r="C8300" s="58">
        <v>100</v>
      </c>
    </row>
    <row r="8301" spans="1:3" x14ac:dyDescent="0.15">
      <c r="A8301" s="48">
        <v>41985</v>
      </c>
      <c r="B8301" s="57" t="s">
        <v>240</v>
      </c>
      <c r="C8301" s="58">
        <v>100</v>
      </c>
    </row>
    <row r="8302" spans="1:3" x14ac:dyDescent="0.15">
      <c r="A8302" s="48">
        <v>41985</v>
      </c>
      <c r="B8302" s="57" t="s">
        <v>241</v>
      </c>
      <c r="C8302" s="58">
        <v>100</v>
      </c>
    </row>
    <row r="8303" spans="1:3" x14ac:dyDescent="0.15">
      <c r="A8303" s="48">
        <v>41985</v>
      </c>
      <c r="B8303" s="57" t="s">
        <v>242</v>
      </c>
      <c r="C8303" s="58">
        <v>100</v>
      </c>
    </row>
    <row r="8304" spans="1:3" x14ac:dyDescent="0.15">
      <c r="A8304" s="48">
        <v>41985</v>
      </c>
      <c r="B8304" s="57" t="s">
        <v>243</v>
      </c>
      <c r="C8304" s="58">
        <v>100</v>
      </c>
    </row>
    <row r="8305" spans="1:3" x14ac:dyDescent="0.15">
      <c r="A8305" s="48">
        <v>41985</v>
      </c>
      <c r="B8305" s="57" t="s">
        <v>244</v>
      </c>
      <c r="C8305" s="58">
        <v>100</v>
      </c>
    </row>
    <row r="8306" spans="1:3" x14ac:dyDescent="0.15">
      <c r="A8306" s="48">
        <v>41985</v>
      </c>
      <c r="B8306" s="57" t="s">
        <v>245</v>
      </c>
      <c r="C8306" s="58">
        <v>100</v>
      </c>
    </row>
    <row r="8307" spans="1:3" x14ac:dyDescent="0.15">
      <c r="A8307" s="48">
        <v>41985</v>
      </c>
      <c r="B8307" s="57" t="s">
        <v>246</v>
      </c>
      <c r="C8307" s="58">
        <v>100</v>
      </c>
    </row>
    <row r="8308" spans="1:3" x14ac:dyDescent="0.15">
      <c r="A8308" s="48">
        <v>41985</v>
      </c>
      <c r="B8308" s="57" t="s">
        <v>247</v>
      </c>
      <c r="C8308" s="58">
        <v>100</v>
      </c>
    </row>
    <row r="8309" spans="1:3" x14ac:dyDescent="0.15">
      <c r="A8309" s="48">
        <v>41985</v>
      </c>
      <c r="B8309" s="57" t="s">
        <v>248</v>
      </c>
      <c r="C8309" s="58">
        <v>100</v>
      </c>
    </row>
    <row r="8310" spans="1:3" x14ac:dyDescent="0.15">
      <c r="A8310" s="48">
        <v>41986</v>
      </c>
      <c r="B8310" s="57" t="s">
        <v>225</v>
      </c>
      <c r="C8310" s="58">
        <v>100</v>
      </c>
    </row>
    <row r="8311" spans="1:3" x14ac:dyDescent="0.15">
      <c r="A8311" s="48">
        <v>41986</v>
      </c>
      <c r="B8311" s="57" t="s">
        <v>226</v>
      </c>
      <c r="C8311" s="58">
        <v>100</v>
      </c>
    </row>
    <row r="8312" spans="1:3" x14ac:dyDescent="0.15">
      <c r="A8312" s="48">
        <v>41986</v>
      </c>
      <c r="B8312" s="57" t="s">
        <v>227</v>
      </c>
      <c r="C8312" s="58">
        <v>100</v>
      </c>
    </row>
    <row r="8313" spans="1:3" x14ac:dyDescent="0.15">
      <c r="A8313" s="48">
        <v>41986</v>
      </c>
      <c r="B8313" s="57" t="s">
        <v>228</v>
      </c>
      <c r="C8313" s="58">
        <v>100</v>
      </c>
    </row>
    <row r="8314" spans="1:3" x14ac:dyDescent="0.15">
      <c r="A8314" s="48">
        <v>41986</v>
      </c>
      <c r="B8314" s="57" t="s">
        <v>229</v>
      </c>
      <c r="C8314" s="58">
        <v>100</v>
      </c>
    </row>
    <row r="8315" spans="1:3" x14ac:dyDescent="0.15">
      <c r="A8315" s="48">
        <v>41986</v>
      </c>
      <c r="B8315" s="57" t="s">
        <v>230</v>
      </c>
      <c r="C8315" s="58">
        <v>100</v>
      </c>
    </row>
    <row r="8316" spans="1:3" x14ac:dyDescent="0.15">
      <c r="A8316" s="48">
        <v>41986</v>
      </c>
      <c r="B8316" s="57" t="s">
        <v>231</v>
      </c>
      <c r="C8316" s="58">
        <v>100</v>
      </c>
    </row>
    <row r="8317" spans="1:3" x14ac:dyDescent="0.15">
      <c r="A8317" s="48">
        <v>41986</v>
      </c>
      <c r="B8317" s="57" t="s">
        <v>232</v>
      </c>
      <c r="C8317" s="58">
        <v>100</v>
      </c>
    </row>
    <row r="8318" spans="1:3" x14ac:dyDescent="0.15">
      <c r="A8318" s="48">
        <v>41986</v>
      </c>
      <c r="B8318" s="57" t="s">
        <v>233</v>
      </c>
      <c r="C8318" s="58">
        <v>100</v>
      </c>
    </row>
    <row r="8319" spans="1:3" x14ac:dyDescent="0.15">
      <c r="A8319" s="48">
        <v>41986</v>
      </c>
      <c r="B8319" s="57" t="s">
        <v>234</v>
      </c>
      <c r="C8319" s="58">
        <v>100</v>
      </c>
    </row>
    <row r="8320" spans="1:3" x14ac:dyDescent="0.15">
      <c r="A8320" s="48">
        <v>41986</v>
      </c>
      <c r="B8320" s="57" t="s">
        <v>235</v>
      </c>
      <c r="C8320" s="58">
        <v>100</v>
      </c>
    </row>
    <row r="8321" spans="1:3" x14ac:dyDescent="0.15">
      <c r="A8321" s="48">
        <v>41986</v>
      </c>
      <c r="B8321" s="57" t="s">
        <v>236</v>
      </c>
      <c r="C8321" s="58">
        <v>100</v>
      </c>
    </row>
    <row r="8322" spans="1:3" x14ac:dyDescent="0.15">
      <c r="A8322" s="48">
        <v>41986</v>
      </c>
      <c r="B8322" s="57" t="s">
        <v>237</v>
      </c>
      <c r="C8322" s="58">
        <v>100</v>
      </c>
    </row>
    <row r="8323" spans="1:3" x14ac:dyDescent="0.15">
      <c r="A8323" s="48">
        <v>41986</v>
      </c>
      <c r="B8323" s="57" t="s">
        <v>238</v>
      </c>
      <c r="C8323" s="58">
        <v>100</v>
      </c>
    </row>
    <row r="8324" spans="1:3" x14ac:dyDescent="0.15">
      <c r="A8324" s="48">
        <v>41986</v>
      </c>
      <c r="B8324" s="57" t="s">
        <v>239</v>
      </c>
      <c r="C8324" s="58">
        <v>100</v>
      </c>
    </row>
    <row r="8325" spans="1:3" x14ac:dyDescent="0.15">
      <c r="A8325" s="48">
        <v>41986</v>
      </c>
      <c r="B8325" s="57" t="s">
        <v>240</v>
      </c>
      <c r="C8325" s="58">
        <v>100</v>
      </c>
    </row>
    <row r="8326" spans="1:3" x14ac:dyDescent="0.15">
      <c r="A8326" s="48">
        <v>41986</v>
      </c>
      <c r="B8326" s="57" t="s">
        <v>241</v>
      </c>
      <c r="C8326" s="58">
        <v>100</v>
      </c>
    </row>
    <row r="8327" spans="1:3" x14ac:dyDescent="0.15">
      <c r="A8327" s="48">
        <v>41986</v>
      </c>
      <c r="B8327" s="57" t="s">
        <v>242</v>
      </c>
      <c r="C8327" s="58">
        <v>100</v>
      </c>
    </row>
    <row r="8328" spans="1:3" x14ac:dyDescent="0.15">
      <c r="A8328" s="48">
        <v>41986</v>
      </c>
      <c r="B8328" s="57" t="s">
        <v>243</v>
      </c>
      <c r="C8328" s="58">
        <v>100</v>
      </c>
    </row>
    <row r="8329" spans="1:3" x14ac:dyDescent="0.15">
      <c r="A8329" s="48">
        <v>41986</v>
      </c>
      <c r="B8329" s="57" t="s">
        <v>244</v>
      </c>
      <c r="C8329" s="58">
        <v>100</v>
      </c>
    </row>
    <row r="8330" spans="1:3" x14ac:dyDescent="0.15">
      <c r="A8330" s="48">
        <v>41986</v>
      </c>
      <c r="B8330" s="57" t="s">
        <v>245</v>
      </c>
      <c r="C8330" s="58">
        <v>100</v>
      </c>
    </row>
    <row r="8331" spans="1:3" x14ac:dyDescent="0.15">
      <c r="A8331" s="48">
        <v>41986</v>
      </c>
      <c r="B8331" s="57" t="s">
        <v>246</v>
      </c>
      <c r="C8331" s="58">
        <v>100</v>
      </c>
    </row>
    <row r="8332" spans="1:3" x14ac:dyDescent="0.15">
      <c r="A8332" s="48">
        <v>41986</v>
      </c>
      <c r="B8332" s="57" t="s">
        <v>247</v>
      </c>
      <c r="C8332" s="58">
        <v>100</v>
      </c>
    </row>
    <row r="8333" spans="1:3" x14ac:dyDescent="0.15">
      <c r="A8333" s="48">
        <v>41986</v>
      </c>
      <c r="B8333" s="57" t="s">
        <v>248</v>
      </c>
      <c r="C8333" s="58">
        <v>100</v>
      </c>
    </row>
    <row r="8334" spans="1:3" x14ac:dyDescent="0.15">
      <c r="A8334" s="48">
        <v>41987</v>
      </c>
      <c r="B8334" s="57" t="s">
        <v>225</v>
      </c>
      <c r="C8334" s="58">
        <v>100</v>
      </c>
    </row>
    <row r="8335" spans="1:3" x14ac:dyDescent="0.15">
      <c r="A8335" s="48">
        <v>41987</v>
      </c>
      <c r="B8335" s="57" t="s">
        <v>226</v>
      </c>
      <c r="C8335" s="58">
        <v>100</v>
      </c>
    </row>
    <row r="8336" spans="1:3" x14ac:dyDescent="0.15">
      <c r="A8336" s="48">
        <v>41987</v>
      </c>
      <c r="B8336" s="57" t="s">
        <v>227</v>
      </c>
      <c r="C8336" s="58">
        <v>100</v>
      </c>
    </row>
    <row r="8337" spans="1:3" x14ac:dyDescent="0.15">
      <c r="A8337" s="48">
        <v>41987</v>
      </c>
      <c r="B8337" s="57" t="s">
        <v>228</v>
      </c>
      <c r="C8337" s="58">
        <v>100</v>
      </c>
    </row>
    <row r="8338" spans="1:3" x14ac:dyDescent="0.15">
      <c r="A8338" s="48">
        <v>41987</v>
      </c>
      <c r="B8338" s="57" t="s">
        <v>229</v>
      </c>
      <c r="C8338" s="58">
        <v>100</v>
      </c>
    </row>
    <row r="8339" spans="1:3" x14ac:dyDescent="0.15">
      <c r="A8339" s="48">
        <v>41987</v>
      </c>
      <c r="B8339" s="57" t="s">
        <v>230</v>
      </c>
      <c r="C8339" s="58">
        <v>100</v>
      </c>
    </row>
    <row r="8340" spans="1:3" x14ac:dyDescent="0.15">
      <c r="A8340" s="48">
        <v>41987</v>
      </c>
      <c r="B8340" s="57" t="s">
        <v>231</v>
      </c>
      <c r="C8340" s="58">
        <v>100</v>
      </c>
    </row>
    <row r="8341" spans="1:3" x14ac:dyDescent="0.15">
      <c r="A8341" s="48">
        <v>41987</v>
      </c>
      <c r="B8341" s="57" t="s">
        <v>232</v>
      </c>
      <c r="C8341" s="58">
        <v>100</v>
      </c>
    </row>
    <row r="8342" spans="1:3" x14ac:dyDescent="0.15">
      <c r="A8342" s="48">
        <v>41987</v>
      </c>
      <c r="B8342" s="57" t="s">
        <v>233</v>
      </c>
      <c r="C8342" s="58">
        <v>100</v>
      </c>
    </row>
    <row r="8343" spans="1:3" x14ac:dyDescent="0.15">
      <c r="A8343" s="48">
        <v>41987</v>
      </c>
      <c r="B8343" s="57" t="s">
        <v>234</v>
      </c>
      <c r="C8343" s="58">
        <v>100</v>
      </c>
    </row>
    <row r="8344" spans="1:3" x14ac:dyDescent="0.15">
      <c r="A8344" s="48">
        <v>41987</v>
      </c>
      <c r="B8344" s="57" t="s">
        <v>235</v>
      </c>
      <c r="C8344" s="58">
        <v>100</v>
      </c>
    </row>
    <row r="8345" spans="1:3" x14ac:dyDescent="0.15">
      <c r="A8345" s="48">
        <v>41987</v>
      </c>
      <c r="B8345" s="57" t="s">
        <v>236</v>
      </c>
      <c r="C8345" s="58">
        <v>100</v>
      </c>
    </row>
    <row r="8346" spans="1:3" x14ac:dyDescent="0.15">
      <c r="A8346" s="48">
        <v>41987</v>
      </c>
      <c r="B8346" s="57" t="s">
        <v>237</v>
      </c>
      <c r="C8346" s="58">
        <v>100</v>
      </c>
    </row>
    <row r="8347" spans="1:3" x14ac:dyDescent="0.15">
      <c r="A8347" s="48">
        <v>41987</v>
      </c>
      <c r="B8347" s="57" t="s">
        <v>238</v>
      </c>
      <c r="C8347" s="58">
        <v>100</v>
      </c>
    </row>
    <row r="8348" spans="1:3" x14ac:dyDescent="0.15">
      <c r="A8348" s="48">
        <v>41987</v>
      </c>
      <c r="B8348" s="57" t="s">
        <v>239</v>
      </c>
      <c r="C8348" s="58">
        <v>100</v>
      </c>
    </row>
    <row r="8349" spans="1:3" x14ac:dyDescent="0.15">
      <c r="A8349" s="48">
        <v>41987</v>
      </c>
      <c r="B8349" s="57" t="s">
        <v>240</v>
      </c>
      <c r="C8349" s="58">
        <v>100</v>
      </c>
    </row>
    <row r="8350" spans="1:3" x14ac:dyDescent="0.15">
      <c r="A8350" s="48">
        <v>41987</v>
      </c>
      <c r="B8350" s="57" t="s">
        <v>241</v>
      </c>
      <c r="C8350" s="58">
        <v>100</v>
      </c>
    </row>
    <row r="8351" spans="1:3" x14ac:dyDescent="0.15">
      <c r="A8351" s="48">
        <v>41987</v>
      </c>
      <c r="B8351" s="57" t="s">
        <v>242</v>
      </c>
      <c r="C8351" s="58">
        <v>100</v>
      </c>
    </row>
    <row r="8352" spans="1:3" x14ac:dyDescent="0.15">
      <c r="A8352" s="48">
        <v>41987</v>
      </c>
      <c r="B8352" s="57" t="s">
        <v>243</v>
      </c>
      <c r="C8352" s="58">
        <v>100</v>
      </c>
    </row>
    <row r="8353" spans="1:3" x14ac:dyDescent="0.15">
      <c r="A8353" s="48">
        <v>41987</v>
      </c>
      <c r="B8353" s="57" t="s">
        <v>244</v>
      </c>
      <c r="C8353" s="58">
        <v>100</v>
      </c>
    </row>
    <row r="8354" spans="1:3" x14ac:dyDescent="0.15">
      <c r="A8354" s="48">
        <v>41987</v>
      </c>
      <c r="B8354" s="57" t="s">
        <v>245</v>
      </c>
      <c r="C8354" s="58">
        <v>100</v>
      </c>
    </row>
    <row r="8355" spans="1:3" x14ac:dyDescent="0.15">
      <c r="A8355" s="48">
        <v>41987</v>
      </c>
      <c r="B8355" s="57" t="s">
        <v>246</v>
      </c>
      <c r="C8355" s="58">
        <v>100</v>
      </c>
    </row>
    <row r="8356" spans="1:3" x14ac:dyDescent="0.15">
      <c r="A8356" s="48">
        <v>41987</v>
      </c>
      <c r="B8356" s="57" t="s">
        <v>247</v>
      </c>
      <c r="C8356" s="58">
        <v>100</v>
      </c>
    </row>
    <row r="8357" spans="1:3" x14ac:dyDescent="0.15">
      <c r="A8357" s="48">
        <v>41987</v>
      </c>
      <c r="B8357" s="57" t="s">
        <v>248</v>
      </c>
      <c r="C8357" s="58">
        <v>100</v>
      </c>
    </row>
    <row r="8358" spans="1:3" x14ac:dyDescent="0.15">
      <c r="A8358" s="48">
        <v>41988</v>
      </c>
      <c r="B8358" s="57" t="s">
        <v>225</v>
      </c>
      <c r="C8358" s="58">
        <v>100</v>
      </c>
    </row>
    <row r="8359" spans="1:3" x14ac:dyDescent="0.15">
      <c r="A8359" s="48">
        <v>41988</v>
      </c>
      <c r="B8359" s="57" t="s">
        <v>226</v>
      </c>
      <c r="C8359" s="58">
        <v>100</v>
      </c>
    </row>
    <row r="8360" spans="1:3" x14ac:dyDescent="0.15">
      <c r="A8360" s="48">
        <v>41988</v>
      </c>
      <c r="B8360" s="57" t="s">
        <v>227</v>
      </c>
      <c r="C8360" s="58">
        <v>100</v>
      </c>
    </row>
    <row r="8361" spans="1:3" x14ac:dyDescent="0.15">
      <c r="A8361" s="48">
        <v>41988</v>
      </c>
      <c r="B8361" s="57" t="s">
        <v>228</v>
      </c>
      <c r="C8361" s="58">
        <v>100</v>
      </c>
    </row>
    <row r="8362" spans="1:3" x14ac:dyDescent="0.15">
      <c r="A8362" s="48">
        <v>41988</v>
      </c>
      <c r="B8362" s="57" t="s">
        <v>229</v>
      </c>
      <c r="C8362" s="58">
        <v>100</v>
      </c>
    </row>
    <row r="8363" spans="1:3" x14ac:dyDescent="0.15">
      <c r="A8363" s="48">
        <v>41988</v>
      </c>
      <c r="B8363" s="57" t="s">
        <v>230</v>
      </c>
      <c r="C8363" s="58">
        <v>100</v>
      </c>
    </row>
    <row r="8364" spans="1:3" x14ac:dyDescent="0.15">
      <c r="A8364" s="48">
        <v>41988</v>
      </c>
      <c r="B8364" s="57" t="s">
        <v>231</v>
      </c>
      <c r="C8364" s="58">
        <v>100</v>
      </c>
    </row>
    <row r="8365" spans="1:3" x14ac:dyDescent="0.15">
      <c r="A8365" s="48">
        <v>41988</v>
      </c>
      <c r="B8365" s="57" t="s">
        <v>232</v>
      </c>
      <c r="C8365" s="58">
        <v>100</v>
      </c>
    </row>
    <row r="8366" spans="1:3" x14ac:dyDescent="0.15">
      <c r="A8366" s="48">
        <v>41988</v>
      </c>
      <c r="B8366" s="57" t="s">
        <v>233</v>
      </c>
      <c r="C8366" s="58">
        <v>100</v>
      </c>
    </row>
    <row r="8367" spans="1:3" x14ac:dyDescent="0.15">
      <c r="A8367" s="48">
        <v>41988</v>
      </c>
      <c r="B8367" s="57" t="s">
        <v>234</v>
      </c>
      <c r="C8367" s="58">
        <v>100</v>
      </c>
    </row>
    <row r="8368" spans="1:3" x14ac:dyDescent="0.15">
      <c r="A8368" s="48">
        <v>41988</v>
      </c>
      <c r="B8368" s="57" t="s">
        <v>235</v>
      </c>
      <c r="C8368" s="58">
        <v>100</v>
      </c>
    </row>
    <row r="8369" spans="1:3" x14ac:dyDescent="0.15">
      <c r="A8369" s="48">
        <v>41988</v>
      </c>
      <c r="B8369" s="57" t="s">
        <v>236</v>
      </c>
      <c r="C8369" s="58">
        <v>100</v>
      </c>
    </row>
    <row r="8370" spans="1:3" x14ac:dyDescent="0.15">
      <c r="A8370" s="48">
        <v>41988</v>
      </c>
      <c r="B8370" s="57" t="s">
        <v>237</v>
      </c>
      <c r="C8370" s="58">
        <v>100</v>
      </c>
    </row>
    <row r="8371" spans="1:3" x14ac:dyDescent="0.15">
      <c r="A8371" s="48">
        <v>41988</v>
      </c>
      <c r="B8371" s="57" t="s">
        <v>238</v>
      </c>
      <c r="C8371" s="58">
        <v>100</v>
      </c>
    </row>
    <row r="8372" spans="1:3" x14ac:dyDescent="0.15">
      <c r="A8372" s="48">
        <v>41988</v>
      </c>
      <c r="B8372" s="57" t="s">
        <v>239</v>
      </c>
      <c r="C8372" s="58">
        <v>100</v>
      </c>
    </row>
    <row r="8373" spans="1:3" x14ac:dyDescent="0.15">
      <c r="A8373" s="48">
        <v>41988</v>
      </c>
      <c r="B8373" s="57" t="s">
        <v>240</v>
      </c>
      <c r="C8373" s="58">
        <v>100</v>
      </c>
    </row>
    <row r="8374" spans="1:3" x14ac:dyDescent="0.15">
      <c r="A8374" s="48">
        <v>41988</v>
      </c>
      <c r="B8374" s="57" t="s">
        <v>241</v>
      </c>
      <c r="C8374" s="58">
        <v>100</v>
      </c>
    </row>
    <row r="8375" spans="1:3" x14ac:dyDescent="0.15">
      <c r="A8375" s="48">
        <v>41988</v>
      </c>
      <c r="B8375" s="57" t="s">
        <v>242</v>
      </c>
      <c r="C8375" s="58">
        <v>100</v>
      </c>
    </row>
    <row r="8376" spans="1:3" x14ac:dyDescent="0.15">
      <c r="A8376" s="48">
        <v>41988</v>
      </c>
      <c r="B8376" s="57" t="s">
        <v>243</v>
      </c>
      <c r="C8376" s="58">
        <v>100</v>
      </c>
    </row>
    <row r="8377" spans="1:3" x14ac:dyDescent="0.15">
      <c r="A8377" s="48">
        <v>41988</v>
      </c>
      <c r="B8377" s="57" t="s">
        <v>244</v>
      </c>
      <c r="C8377" s="58">
        <v>100</v>
      </c>
    </row>
    <row r="8378" spans="1:3" x14ac:dyDescent="0.15">
      <c r="A8378" s="48">
        <v>41988</v>
      </c>
      <c r="B8378" s="57" t="s">
        <v>245</v>
      </c>
      <c r="C8378" s="58">
        <v>100</v>
      </c>
    </row>
    <row r="8379" spans="1:3" x14ac:dyDescent="0.15">
      <c r="A8379" s="48">
        <v>41988</v>
      </c>
      <c r="B8379" s="57" t="s">
        <v>246</v>
      </c>
      <c r="C8379" s="58">
        <v>100</v>
      </c>
    </row>
    <row r="8380" spans="1:3" x14ac:dyDescent="0.15">
      <c r="A8380" s="48">
        <v>41988</v>
      </c>
      <c r="B8380" s="57" t="s">
        <v>247</v>
      </c>
      <c r="C8380" s="58">
        <v>100</v>
      </c>
    </row>
    <row r="8381" spans="1:3" x14ac:dyDescent="0.15">
      <c r="A8381" s="48">
        <v>41988</v>
      </c>
      <c r="B8381" s="57" t="s">
        <v>248</v>
      </c>
      <c r="C8381" s="58">
        <v>100</v>
      </c>
    </row>
    <row r="8382" spans="1:3" x14ac:dyDescent="0.15">
      <c r="A8382" s="48">
        <v>41989</v>
      </c>
      <c r="B8382" s="57" t="s">
        <v>225</v>
      </c>
      <c r="C8382" s="58">
        <v>100</v>
      </c>
    </row>
    <row r="8383" spans="1:3" x14ac:dyDescent="0.15">
      <c r="A8383" s="48">
        <v>41989</v>
      </c>
      <c r="B8383" s="57" t="s">
        <v>226</v>
      </c>
      <c r="C8383" s="58">
        <v>100</v>
      </c>
    </row>
    <row r="8384" spans="1:3" x14ac:dyDescent="0.15">
      <c r="A8384" s="48">
        <v>41989</v>
      </c>
      <c r="B8384" s="57" t="s">
        <v>227</v>
      </c>
      <c r="C8384" s="58">
        <v>100</v>
      </c>
    </row>
    <row r="8385" spans="1:3" x14ac:dyDescent="0.15">
      <c r="A8385" s="48">
        <v>41989</v>
      </c>
      <c r="B8385" s="57" t="s">
        <v>228</v>
      </c>
      <c r="C8385" s="58">
        <v>100</v>
      </c>
    </row>
    <row r="8386" spans="1:3" x14ac:dyDescent="0.15">
      <c r="A8386" s="48">
        <v>41989</v>
      </c>
      <c r="B8386" s="57" t="s">
        <v>229</v>
      </c>
      <c r="C8386" s="58">
        <v>100</v>
      </c>
    </row>
    <row r="8387" spans="1:3" x14ac:dyDescent="0.15">
      <c r="A8387" s="48">
        <v>41989</v>
      </c>
      <c r="B8387" s="57" t="s">
        <v>230</v>
      </c>
      <c r="C8387" s="58">
        <v>100</v>
      </c>
    </row>
    <row r="8388" spans="1:3" x14ac:dyDescent="0.15">
      <c r="A8388" s="48">
        <v>41989</v>
      </c>
      <c r="B8388" s="57" t="s">
        <v>231</v>
      </c>
      <c r="C8388" s="58">
        <v>100</v>
      </c>
    </row>
    <row r="8389" spans="1:3" x14ac:dyDescent="0.15">
      <c r="A8389" s="48">
        <v>41989</v>
      </c>
      <c r="B8389" s="57" t="s">
        <v>232</v>
      </c>
      <c r="C8389" s="58">
        <v>100</v>
      </c>
    </row>
    <row r="8390" spans="1:3" x14ac:dyDescent="0.15">
      <c r="A8390" s="48">
        <v>41989</v>
      </c>
      <c r="B8390" s="57" t="s">
        <v>233</v>
      </c>
      <c r="C8390" s="58">
        <v>100</v>
      </c>
    </row>
    <row r="8391" spans="1:3" x14ac:dyDescent="0.15">
      <c r="A8391" s="48">
        <v>41989</v>
      </c>
      <c r="B8391" s="57" t="s">
        <v>234</v>
      </c>
      <c r="C8391" s="58">
        <v>100</v>
      </c>
    </row>
    <row r="8392" spans="1:3" x14ac:dyDescent="0.15">
      <c r="A8392" s="48">
        <v>41989</v>
      </c>
      <c r="B8392" s="57" t="s">
        <v>235</v>
      </c>
      <c r="C8392" s="58">
        <v>100</v>
      </c>
    </row>
    <row r="8393" spans="1:3" x14ac:dyDescent="0.15">
      <c r="A8393" s="48">
        <v>41989</v>
      </c>
      <c r="B8393" s="57" t="s">
        <v>236</v>
      </c>
      <c r="C8393" s="58">
        <v>100</v>
      </c>
    </row>
    <row r="8394" spans="1:3" x14ac:dyDescent="0.15">
      <c r="A8394" s="48">
        <v>41989</v>
      </c>
      <c r="B8394" s="57" t="s">
        <v>237</v>
      </c>
      <c r="C8394" s="58">
        <v>100</v>
      </c>
    </row>
    <row r="8395" spans="1:3" x14ac:dyDescent="0.15">
      <c r="A8395" s="48">
        <v>41989</v>
      </c>
      <c r="B8395" s="57" t="s">
        <v>238</v>
      </c>
      <c r="C8395" s="58">
        <v>100</v>
      </c>
    </row>
    <row r="8396" spans="1:3" x14ac:dyDescent="0.15">
      <c r="A8396" s="48">
        <v>41989</v>
      </c>
      <c r="B8396" s="57" t="s">
        <v>239</v>
      </c>
      <c r="C8396" s="58">
        <v>100</v>
      </c>
    </row>
    <row r="8397" spans="1:3" x14ac:dyDescent="0.15">
      <c r="A8397" s="48">
        <v>41989</v>
      </c>
      <c r="B8397" s="57" t="s">
        <v>240</v>
      </c>
      <c r="C8397" s="58">
        <v>100</v>
      </c>
    </row>
    <row r="8398" spans="1:3" x14ac:dyDescent="0.15">
      <c r="A8398" s="48">
        <v>41989</v>
      </c>
      <c r="B8398" s="57" t="s">
        <v>241</v>
      </c>
      <c r="C8398" s="58">
        <v>100</v>
      </c>
    </row>
    <row r="8399" spans="1:3" x14ac:dyDescent="0.15">
      <c r="A8399" s="48">
        <v>41989</v>
      </c>
      <c r="B8399" s="57" t="s">
        <v>242</v>
      </c>
      <c r="C8399" s="58">
        <v>100</v>
      </c>
    </row>
    <row r="8400" spans="1:3" x14ac:dyDescent="0.15">
      <c r="A8400" s="48">
        <v>41989</v>
      </c>
      <c r="B8400" s="57" t="s">
        <v>243</v>
      </c>
      <c r="C8400" s="58">
        <v>100</v>
      </c>
    </row>
    <row r="8401" spans="1:3" x14ac:dyDescent="0.15">
      <c r="A8401" s="48">
        <v>41989</v>
      </c>
      <c r="B8401" s="57" t="s">
        <v>244</v>
      </c>
      <c r="C8401" s="58">
        <v>100</v>
      </c>
    </row>
    <row r="8402" spans="1:3" x14ac:dyDescent="0.15">
      <c r="A8402" s="48">
        <v>41989</v>
      </c>
      <c r="B8402" s="57" t="s">
        <v>245</v>
      </c>
      <c r="C8402" s="58">
        <v>100</v>
      </c>
    </row>
    <row r="8403" spans="1:3" x14ac:dyDescent="0.15">
      <c r="A8403" s="48">
        <v>41989</v>
      </c>
      <c r="B8403" s="57" t="s">
        <v>246</v>
      </c>
      <c r="C8403" s="58">
        <v>100</v>
      </c>
    </row>
    <row r="8404" spans="1:3" x14ac:dyDescent="0.15">
      <c r="A8404" s="48">
        <v>41989</v>
      </c>
      <c r="B8404" s="57" t="s">
        <v>247</v>
      </c>
      <c r="C8404" s="58">
        <v>100</v>
      </c>
    </row>
    <row r="8405" spans="1:3" x14ac:dyDescent="0.15">
      <c r="A8405" s="48">
        <v>41989</v>
      </c>
      <c r="B8405" s="57" t="s">
        <v>248</v>
      </c>
      <c r="C8405" s="58">
        <v>100</v>
      </c>
    </row>
    <row r="8406" spans="1:3" x14ac:dyDescent="0.15">
      <c r="A8406" s="48">
        <v>41990</v>
      </c>
      <c r="B8406" s="57" t="s">
        <v>225</v>
      </c>
      <c r="C8406" s="58">
        <v>100</v>
      </c>
    </row>
    <row r="8407" spans="1:3" x14ac:dyDescent="0.15">
      <c r="A8407" s="48">
        <v>41990</v>
      </c>
      <c r="B8407" s="57" t="s">
        <v>226</v>
      </c>
      <c r="C8407" s="58">
        <v>100</v>
      </c>
    </row>
    <row r="8408" spans="1:3" x14ac:dyDescent="0.15">
      <c r="A8408" s="48">
        <v>41990</v>
      </c>
      <c r="B8408" s="57" t="s">
        <v>227</v>
      </c>
      <c r="C8408" s="58">
        <v>100</v>
      </c>
    </row>
    <row r="8409" spans="1:3" x14ac:dyDescent="0.15">
      <c r="A8409" s="48">
        <v>41990</v>
      </c>
      <c r="B8409" s="57" t="s">
        <v>228</v>
      </c>
      <c r="C8409" s="58">
        <v>100</v>
      </c>
    </row>
    <row r="8410" spans="1:3" x14ac:dyDescent="0.15">
      <c r="A8410" s="48">
        <v>41990</v>
      </c>
      <c r="B8410" s="57" t="s">
        <v>229</v>
      </c>
      <c r="C8410" s="58">
        <v>100</v>
      </c>
    </row>
    <row r="8411" spans="1:3" x14ac:dyDescent="0.15">
      <c r="A8411" s="48">
        <v>41990</v>
      </c>
      <c r="B8411" s="57" t="s">
        <v>230</v>
      </c>
      <c r="C8411" s="58">
        <v>100</v>
      </c>
    </row>
    <row r="8412" spans="1:3" x14ac:dyDescent="0.15">
      <c r="A8412" s="48">
        <v>41990</v>
      </c>
      <c r="B8412" s="57" t="s">
        <v>231</v>
      </c>
      <c r="C8412" s="58">
        <v>100</v>
      </c>
    </row>
    <row r="8413" spans="1:3" x14ac:dyDescent="0.15">
      <c r="A8413" s="48">
        <v>41990</v>
      </c>
      <c r="B8413" s="57" t="s">
        <v>232</v>
      </c>
      <c r="C8413" s="58">
        <v>100</v>
      </c>
    </row>
    <row r="8414" spans="1:3" x14ac:dyDescent="0.15">
      <c r="A8414" s="48">
        <v>41990</v>
      </c>
      <c r="B8414" s="57" t="s">
        <v>233</v>
      </c>
      <c r="C8414" s="58">
        <v>100</v>
      </c>
    </row>
    <row r="8415" spans="1:3" x14ac:dyDescent="0.15">
      <c r="A8415" s="48">
        <v>41990</v>
      </c>
      <c r="B8415" s="57" t="s">
        <v>234</v>
      </c>
      <c r="C8415" s="58">
        <v>100</v>
      </c>
    </row>
    <row r="8416" spans="1:3" x14ac:dyDescent="0.15">
      <c r="A8416" s="48">
        <v>41990</v>
      </c>
      <c r="B8416" s="57" t="s">
        <v>235</v>
      </c>
      <c r="C8416" s="58">
        <v>100</v>
      </c>
    </row>
    <row r="8417" spans="1:3" x14ac:dyDescent="0.15">
      <c r="A8417" s="48">
        <v>41990</v>
      </c>
      <c r="B8417" s="57" t="s">
        <v>236</v>
      </c>
      <c r="C8417" s="58">
        <v>100</v>
      </c>
    </row>
    <row r="8418" spans="1:3" x14ac:dyDescent="0.15">
      <c r="A8418" s="48">
        <v>41990</v>
      </c>
      <c r="B8418" s="57" t="s">
        <v>237</v>
      </c>
      <c r="C8418" s="58">
        <v>100</v>
      </c>
    </row>
    <row r="8419" spans="1:3" x14ac:dyDescent="0.15">
      <c r="A8419" s="48">
        <v>41990</v>
      </c>
      <c r="B8419" s="57" t="s">
        <v>238</v>
      </c>
      <c r="C8419" s="58">
        <v>100</v>
      </c>
    </row>
    <row r="8420" spans="1:3" x14ac:dyDescent="0.15">
      <c r="A8420" s="48">
        <v>41990</v>
      </c>
      <c r="B8420" s="57" t="s">
        <v>239</v>
      </c>
      <c r="C8420" s="58">
        <v>100</v>
      </c>
    </row>
    <row r="8421" spans="1:3" x14ac:dyDescent="0.15">
      <c r="A8421" s="48">
        <v>41990</v>
      </c>
      <c r="B8421" s="57" t="s">
        <v>240</v>
      </c>
      <c r="C8421" s="58">
        <v>100</v>
      </c>
    </row>
    <row r="8422" spans="1:3" x14ac:dyDescent="0.15">
      <c r="A8422" s="48">
        <v>41990</v>
      </c>
      <c r="B8422" s="57" t="s">
        <v>241</v>
      </c>
      <c r="C8422" s="58">
        <v>100</v>
      </c>
    </row>
    <row r="8423" spans="1:3" x14ac:dyDescent="0.15">
      <c r="A8423" s="48">
        <v>41990</v>
      </c>
      <c r="B8423" s="57" t="s">
        <v>242</v>
      </c>
      <c r="C8423" s="58">
        <v>100</v>
      </c>
    </row>
    <row r="8424" spans="1:3" x14ac:dyDescent="0.15">
      <c r="A8424" s="48">
        <v>41990</v>
      </c>
      <c r="B8424" s="57" t="s">
        <v>243</v>
      </c>
      <c r="C8424" s="58">
        <v>100</v>
      </c>
    </row>
    <row r="8425" spans="1:3" x14ac:dyDescent="0.15">
      <c r="A8425" s="48">
        <v>41990</v>
      </c>
      <c r="B8425" s="57" t="s">
        <v>244</v>
      </c>
      <c r="C8425" s="58">
        <v>100</v>
      </c>
    </row>
    <row r="8426" spans="1:3" x14ac:dyDescent="0.15">
      <c r="A8426" s="48">
        <v>41990</v>
      </c>
      <c r="B8426" s="57" t="s">
        <v>245</v>
      </c>
      <c r="C8426" s="58">
        <v>100</v>
      </c>
    </row>
    <row r="8427" spans="1:3" x14ac:dyDescent="0.15">
      <c r="A8427" s="48">
        <v>41990</v>
      </c>
      <c r="B8427" s="57" t="s">
        <v>246</v>
      </c>
      <c r="C8427" s="58">
        <v>100</v>
      </c>
    </row>
    <row r="8428" spans="1:3" x14ac:dyDescent="0.15">
      <c r="A8428" s="48">
        <v>41990</v>
      </c>
      <c r="B8428" s="57" t="s">
        <v>247</v>
      </c>
      <c r="C8428" s="58">
        <v>100</v>
      </c>
    </row>
    <row r="8429" spans="1:3" x14ac:dyDescent="0.15">
      <c r="A8429" s="48">
        <v>41990</v>
      </c>
      <c r="B8429" s="57" t="s">
        <v>248</v>
      </c>
      <c r="C8429" s="58">
        <v>100</v>
      </c>
    </row>
    <row r="8430" spans="1:3" x14ac:dyDescent="0.15">
      <c r="A8430" s="48">
        <v>41991</v>
      </c>
      <c r="B8430" s="57" t="s">
        <v>225</v>
      </c>
      <c r="C8430" s="58">
        <v>100</v>
      </c>
    </row>
    <row r="8431" spans="1:3" x14ac:dyDescent="0.15">
      <c r="A8431" s="48">
        <v>41991</v>
      </c>
      <c r="B8431" s="57" t="s">
        <v>226</v>
      </c>
      <c r="C8431" s="58">
        <v>100</v>
      </c>
    </row>
    <row r="8432" spans="1:3" x14ac:dyDescent="0.15">
      <c r="A8432" s="48">
        <v>41991</v>
      </c>
      <c r="B8432" s="57" t="s">
        <v>227</v>
      </c>
      <c r="C8432" s="58">
        <v>100</v>
      </c>
    </row>
    <row r="8433" spans="1:3" x14ac:dyDescent="0.15">
      <c r="A8433" s="48">
        <v>41991</v>
      </c>
      <c r="B8433" s="57" t="s">
        <v>228</v>
      </c>
      <c r="C8433" s="58">
        <v>100</v>
      </c>
    </row>
    <row r="8434" spans="1:3" x14ac:dyDescent="0.15">
      <c r="A8434" s="48">
        <v>41991</v>
      </c>
      <c r="B8434" s="57" t="s">
        <v>229</v>
      </c>
      <c r="C8434" s="58">
        <v>100</v>
      </c>
    </row>
    <row r="8435" spans="1:3" x14ac:dyDescent="0.15">
      <c r="A8435" s="48">
        <v>41991</v>
      </c>
      <c r="B8435" s="57" t="s">
        <v>230</v>
      </c>
      <c r="C8435" s="58">
        <v>100</v>
      </c>
    </row>
    <row r="8436" spans="1:3" x14ac:dyDescent="0.15">
      <c r="A8436" s="48">
        <v>41991</v>
      </c>
      <c r="B8436" s="57" t="s">
        <v>231</v>
      </c>
      <c r="C8436" s="58">
        <v>100</v>
      </c>
    </row>
    <row r="8437" spans="1:3" x14ac:dyDescent="0.15">
      <c r="A8437" s="48">
        <v>41991</v>
      </c>
      <c r="B8437" s="57" t="s">
        <v>232</v>
      </c>
      <c r="C8437" s="58">
        <v>100</v>
      </c>
    </row>
    <row r="8438" spans="1:3" x14ac:dyDescent="0.15">
      <c r="A8438" s="48">
        <v>41991</v>
      </c>
      <c r="B8438" s="57" t="s">
        <v>233</v>
      </c>
      <c r="C8438" s="58">
        <v>100</v>
      </c>
    </row>
    <row r="8439" spans="1:3" x14ac:dyDescent="0.15">
      <c r="A8439" s="48">
        <v>41991</v>
      </c>
      <c r="B8439" s="57" t="s">
        <v>234</v>
      </c>
      <c r="C8439" s="58">
        <v>100</v>
      </c>
    </row>
    <row r="8440" spans="1:3" x14ac:dyDescent="0.15">
      <c r="A8440" s="48">
        <v>41991</v>
      </c>
      <c r="B8440" s="57" t="s">
        <v>235</v>
      </c>
      <c r="C8440" s="58">
        <v>100</v>
      </c>
    </row>
    <row r="8441" spans="1:3" x14ac:dyDescent="0.15">
      <c r="A8441" s="48">
        <v>41991</v>
      </c>
      <c r="B8441" s="57" t="s">
        <v>236</v>
      </c>
      <c r="C8441" s="58">
        <v>100</v>
      </c>
    </row>
    <row r="8442" spans="1:3" x14ac:dyDescent="0.15">
      <c r="A8442" s="48">
        <v>41991</v>
      </c>
      <c r="B8442" s="57" t="s">
        <v>237</v>
      </c>
      <c r="C8442" s="58">
        <v>100</v>
      </c>
    </row>
    <row r="8443" spans="1:3" x14ac:dyDescent="0.15">
      <c r="A8443" s="48">
        <v>41991</v>
      </c>
      <c r="B8443" s="57" t="s">
        <v>238</v>
      </c>
      <c r="C8443" s="58">
        <v>100</v>
      </c>
    </row>
    <row r="8444" spans="1:3" x14ac:dyDescent="0.15">
      <c r="A8444" s="48">
        <v>41991</v>
      </c>
      <c r="B8444" s="57" t="s">
        <v>239</v>
      </c>
      <c r="C8444" s="58">
        <v>100</v>
      </c>
    </row>
    <row r="8445" spans="1:3" x14ac:dyDescent="0.15">
      <c r="A8445" s="48">
        <v>41991</v>
      </c>
      <c r="B8445" s="57" t="s">
        <v>240</v>
      </c>
      <c r="C8445" s="58">
        <v>100</v>
      </c>
    </row>
    <row r="8446" spans="1:3" x14ac:dyDescent="0.15">
      <c r="A8446" s="48">
        <v>41991</v>
      </c>
      <c r="B8446" s="57" t="s">
        <v>241</v>
      </c>
      <c r="C8446" s="58">
        <v>100</v>
      </c>
    </row>
    <row r="8447" spans="1:3" x14ac:dyDescent="0.15">
      <c r="A8447" s="48">
        <v>41991</v>
      </c>
      <c r="B8447" s="57" t="s">
        <v>242</v>
      </c>
      <c r="C8447" s="58">
        <v>100</v>
      </c>
    </row>
    <row r="8448" spans="1:3" x14ac:dyDescent="0.15">
      <c r="A8448" s="48">
        <v>41991</v>
      </c>
      <c r="B8448" s="57" t="s">
        <v>243</v>
      </c>
      <c r="C8448" s="58">
        <v>100</v>
      </c>
    </row>
    <row r="8449" spans="1:3" x14ac:dyDescent="0.15">
      <c r="A8449" s="48">
        <v>41991</v>
      </c>
      <c r="B8449" s="57" t="s">
        <v>244</v>
      </c>
      <c r="C8449" s="58">
        <v>100</v>
      </c>
    </row>
    <row r="8450" spans="1:3" x14ac:dyDescent="0.15">
      <c r="A8450" s="48">
        <v>41991</v>
      </c>
      <c r="B8450" s="57" t="s">
        <v>245</v>
      </c>
      <c r="C8450" s="58">
        <v>100</v>
      </c>
    </row>
    <row r="8451" spans="1:3" x14ac:dyDescent="0.15">
      <c r="A8451" s="48">
        <v>41991</v>
      </c>
      <c r="B8451" s="57" t="s">
        <v>246</v>
      </c>
      <c r="C8451" s="58">
        <v>100</v>
      </c>
    </row>
    <row r="8452" spans="1:3" x14ac:dyDescent="0.15">
      <c r="A8452" s="48">
        <v>41991</v>
      </c>
      <c r="B8452" s="57" t="s">
        <v>247</v>
      </c>
      <c r="C8452" s="58">
        <v>100</v>
      </c>
    </row>
    <row r="8453" spans="1:3" x14ac:dyDescent="0.15">
      <c r="A8453" s="48">
        <v>41991</v>
      </c>
      <c r="B8453" s="57" t="s">
        <v>248</v>
      </c>
      <c r="C8453" s="58">
        <v>100</v>
      </c>
    </row>
    <row r="8454" spans="1:3" x14ac:dyDescent="0.15">
      <c r="A8454" s="48">
        <v>41992</v>
      </c>
      <c r="B8454" s="57" t="s">
        <v>225</v>
      </c>
      <c r="C8454" s="58">
        <v>100</v>
      </c>
    </row>
    <row r="8455" spans="1:3" x14ac:dyDescent="0.15">
      <c r="A8455" s="48">
        <v>41992</v>
      </c>
      <c r="B8455" s="57" t="s">
        <v>226</v>
      </c>
      <c r="C8455" s="58">
        <v>100</v>
      </c>
    </row>
    <row r="8456" spans="1:3" x14ac:dyDescent="0.15">
      <c r="A8456" s="48">
        <v>41992</v>
      </c>
      <c r="B8456" s="57" t="s">
        <v>227</v>
      </c>
      <c r="C8456" s="58">
        <v>100</v>
      </c>
    </row>
    <row r="8457" spans="1:3" x14ac:dyDescent="0.15">
      <c r="A8457" s="48">
        <v>41992</v>
      </c>
      <c r="B8457" s="57" t="s">
        <v>228</v>
      </c>
      <c r="C8457" s="58">
        <v>100</v>
      </c>
    </row>
    <row r="8458" spans="1:3" x14ac:dyDescent="0.15">
      <c r="A8458" s="48">
        <v>41992</v>
      </c>
      <c r="B8458" s="57" t="s">
        <v>229</v>
      </c>
      <c r="C8458" s="58">
        <v>100</v>
      </c>
    </row>
    <row r="8459" spans="1:3" x14ac:dyDescent="0.15">
      <c r="A8459" s="48">
        <v>41992</v>
      </c>
      <c r="B8459" s="57" t="s">
        <v>230</v>
      </c>
      <c r="C8459" s="58">
        <v>100</v>
      </c>
    </row>
    <row r="8460" spans="1:3" x14ac:dyDescent="0.15">
      <c r="A8460" s="48">
        <v>41992</v>
      </c>
      <c r="B8460" s="57" t="s">
        <v>231</v>
      </c>
      <c r="C8460" s="58">
        <v>100</v>
      </c>
    </row>
    <row r="8461" spans="1:3" x14ac:dyDescent="0.15">
      <c r="A8461" s="48">
        <v>41992</v>
      </c>
      <c r="B8461" s="57" t="s">
        <v>232</v>
      </c>
      <c r="C8461" s="58">
        <v>100</v>
      </c>
    </row>
    <row r="8462" spans="1:3" x14ac:dyDescent="0.15">
      <c r="A8462" s="48">
        <v>41992</v>
      </c>
      <c r="B8462" s="57" t="s">
        <v>233</v>
      </c>
      <c r="C8462" s="58">
        <v>100</v>
      </c>
    </row>
    <row r="8463" spans="1:3" x14ac:dyDescent="0.15">
      <c r="A8463" s="48">
        <v>41992</v>
      </c>
      <c r="B8463" s="57" t="s">
        <v>234</v>
      </c>
      <c r="C8463" s="58">
        <v>100</v>
      </c>
    </row>
    <row r="8464" spans="1:3" x14ac:dyDescent="0.15">
      <c r="A8464" s="48">
        <v>41992</v>
      </c>
      <c r="B8464" s="57" t="s">
        <v>235</v>
      </c>
      <c r="C8464" s="58">
        <v>100</v>
      </c>
    </row>
    <row r="8465" spans="1:3" x14ac:dyDescent="0.15">
      <c r="A8465" s="48">
        <v>41992</v>
      </c>
      <c r="B8465" s="57" t="s">
        <v>236</v>
      </c>
      <c r="C8465" s="58">
        <v>100</v>
      </c>
    </row>
    <row r="8466" spans="1:3" x14ac:dyDescent="0.15">
      <c r="A8466" s="48">
        <v>41992</v>
      </c>
      <c r="B8466" s="57" t="s">
        <v>237</v>
      </c>
      <c r="C8466" s="58">
        <v>100</v>
      </c>
    </row>
    <row r="8467" spans="1:3" x14ac:dyDescent="0.15">
      <c r="A8467" s="48">
        <v>41992</v>
      </c>
      <c r="B8467" s="57" t="s">
        <v>238</v>
      </c>
      <c r="C8467" s="58">
        <v>100</v>
      </c>
    </row>
    <row r="8468" spans="1:3" x14ac:dyDescent="0.15">
      <c r="A8468" s="48">
        <v>41992</v>
      </c>
      <c r="B8468" s="57" t="s">
        <v>239</v>
      </c>
      <c r="C8468" s="58">
        <v>100</v>
      </c>
    </row>
    <row r="8469" spans="1:3" x14ac:dyDescent="0.15">
      <c r="A8469" s="48">
        <v>41992</v>
      </c>
      <c r="B8469" s="57" t="s">
        <v>240</v>
      </c>
      <c r="C8469" s="58">
        <v>100</v>
      </c>
    </row>
    <row r="8470" spans="1:3" x14ac:dyDescent="0.15">
      <c r="A8470" s="48">
        <v>41992</v>
      </c>
      <c r="B8470" s="57" t="s">
        <v>241</v>
      </c>
      <c r="C8470" s="58">
        <v>100</v>
      </c>
    </row>
    <row r="8471" spans="1:3" x14ac:dyDescent="0.15">
      <c r="A8471" s="48">
        <v>41992</v>
      </c>
      <c r="B8471" s="57" t="s">
        <v>242</v>
      </c>
      <c r="C8471" s="58">
        <v>100</v>
      </c>
    </row>
    <row r="8472" spans="1:3" x14ac:dyDescent="0.15">
      <c r="A8472" s="48">
        <v>41992</v>
      </c>
      <c r="B8472" s="57" t="s">
        <v>243</v>
      </c>
      <c r="C8472" s="58">
        <v>100</v>
      </c>
    </row>
    <row r="8473" spans="1:3" x14ac:dyDescent="0.15">
      <c r="A8473" s="48">
        <v>41992</v>
      </c>
      <c r="B8473" s="57" t="s">
        <v>244</v>
      </c>
      <c r="C8473" s="58">
        <v>100</v>
      </c>
    </row>
    <row r="8474" spans="1:3" x14ac:dyDescent="0.15">
      <c r="A8474" s="48">
        <v>41992</v>
      </c>
      <c r="B8474" s="57" t="s">
        <v>245</v>
      </c>
      <c r="C8474" s="58">
        <v>100</v>
      </c>
    </row>
    <row r="8475" spans="1:3" x14ac:dyDescent="0.15">
      <c r="A8475" s="48">
        <v>41992</v>
      </c>
      <c r="B8475" s="57" t="s">
        <v>246</v>
      </c>
      <c r="C8475" s="58">
        <v>100</v>
      </c>
    </row>
    <row r="8476" spans="1:3" x14ac:dyDescent="0.15">
      <c r="A8476" s="48">
        <v>41992</v>
      </c>
      <c r="B8476" s="57" t="s">
        <v>247</v>
      </c>
      <c r="C8476" s="58">
        <v>100</v>
      </c>
    </row>
    <row r="8477" spans="1:3" x14ac:dyDescent="0.15">
      <c r="A8477" s="48">
        <v>41992</v>
      </c>
      <c r="B8477" s="57" t="s">
        <v>248</v>
      </c>
      <c r="C8477" s="58">
        <v>100</v>
      </c>
    </row>
    <row r="8478" spans="1:3" x14ac:dyDescent="0.15">
      <c r="A8478" s="48">
        <v>41993</v>
      </c>
      <c r="B8478" s="57" t="s">
        <v>225</v>
      </c>
      <c r="C8478" s="58">
        <v>100</v>
      </c>
    </row>
    <row r="8479" spans="1:3" x14ac:dyDescent="0.15">
      <c r="A8479" s="48">
        <v>41993</v>
      </c>
      <c r="B8479" s="57" t="s">
        <v>226</v>
      </c>
      <c r="C8479" s="58">
        <v>100</v>
      </c>
    </row>
    <row r="8480" spans="1:3" x14ac:dyDescent="0.15">
      <c r="A8480" s="48">
        <v>41993</v>
      </c>
      <c r="B8480" s="57" t="s">
        <v>227</v>
      </c>
      <c r="C8480" s="58">
        <v>100</v>
      </c>
    </row>
    <row r="8481" spans="1:3" x14ac:dyDescent="0.15">
      <c r="A8481" s="48">
        <v>41993</v>
      </c>
      <c r="B8481" s="57" t="s">
        <v>228</v>
      </c>
      <c r="C8481" s="58">
        <v>100</v>
      </c>
    </row>
    <row r="8482" spans="1:3" x14ac:dyDescent="0.15">
      <c r="A8482" s="48">
        <v>41993</v>
      </c>
      <c r="B8482" s="57" t="s">
        <v>229</v>
      </c>
      <c r="C8482" s="58">
        <v>100</v>
      </c>
    </row>
    <row r="8483" spans="1:3" x14ac:dyDescent="0.15">
      <c r="A8483" s="48">
        <v>41993</v>
      </c>
      <c r="B8483" s="57" t="s">
        <v>230</v>
      </c>
      <c r="C8483" s="58">
        <v>100</v>
      </c>
    </row>
    <row r="8484" spans="1:3" x14ac:dyDescent="0.15">
      <c r="A8484" s="48">
        <v>41993</v>
      </c>
      <c r="B8484" s="57" t="s">
        <v>231</v>
      </c>
      <c r="C8484" s="58">
        <v>100</v>
      </c>
    </row>
    <row r="8485" spans="1:3" x14ac:dyDescent="0.15">
      <c r="A8485" s="48">
        <v>41993</v>
      </c>
      <c r="B8485" s="57" t="s">
        <v>232</v>
      </c>
      <c r="C8485" s="58">
        <v>100</v>
      </c>
    </row>
    <row r="8486" spans="1:3" x14ac:dyDescent="0.15">
      <c r="A8486" s="48">
        <v>41993</v>
      </c>
      <c r="B8486" s="57" t="s">
        <v>233</v>
      </c>
      <c r="C8486" s="58">
        <v>100</v>
      </c>
    </row>
    <row r="8487" spans="1:3" x14ac:dyDescent="0.15">
      <c r="A8487" s="48">
        <v>41993</v>
      </c>
      <c r="B8487" s="57" t="s">
        <v>234</v>
      </c>
      <c r="C8487" s="58">
        <v>100</v>
      </c>
    </row>
    <row r="8488" spans="1:3" x14ac:dyDescent="0.15">
      <c r="A8488" s="48">
        <v>41993</v>
      </c>
      <c r="B8488" s="57" t="s">
        <v>235</v>
      </c>
      <c r="C8488" s="58">
        <v>100</v>
      </c>
    </row>
    <row r="8489" spans="1:3" x14ac:dyDescent="0.15">
      <c r="A8489" s="48">
        <v>41993</v>
      </c>
      <c r="B8489" s="57" t="s">
        <v>236</v>
      </c>
      <c r="C8489" s="58">
        <v>100</v>
      </c>
    </row>
    <row r="8490" spans="1:3" x14ac:dyDescent="0.15">
      <c r="A8490" s="48">
        <v>41993</v>
      </c>
      <c r="B8490" s="57" t="s">
        <v>237</v>
      </c>
      <c r="C8490" s="58">
        <v>100</v>
      </c>
    </row>
    <row r="8491" spans="1:3" x14ac:dyDescent="0.15">
      <c r="A8491" s="48">
        <v>41993</v>
      </c>
      <c r="B8491" s="57" t="s">
        <v>238</v>
      </c>
      <c r="C8491" s="58">
        <v>100</v>
      </c>
    </row>
    <row r="8492" spans="1:3" x14ac:dyDescent="0.15">
      <c r="A8492" s="48">
        <v>41993</v>
      </c>
      <c r="B8492" s="57" t="s">
        <v>239</v>
      </c>
      <c r="C8492" s="58">
        <v>100</v>
      </c>
    </row>
    <row r="8493" spans="1:3" x14ac:dyDescent="0.15">
      <c r="A8493" s="48">
        <v>41993</v>
      </c>
      <c r="B8493" s="57" t="s">
        <v>240</v>
      </c>
      <c r="C8493" s="58">
        <v>100</v>
      </c>
    </row>
    <row r="8494" spans="1:3" x14ac:dyDescent="0.15">
      <c r="A8494" s="48">
        <v>41993</v>
      </c>
      <c r="B8494" s="57" t="s">
        <v>241</v>
      </c>
      <c r="C8494" s="58">
        <v>100</v>
      </c>
    </row>
    <row r="8495" spans="1:3" x14ac:dyDescent="0.15">
      <c r="A8495" s="48">
        <v>41993</v>
      </c>
      <c r="B8495" s="57" t="s">
        <v>242</v>
      </c>
      <c r="C8495" s="58">
        <v>100</v>
      </c>
    </row>
    <row r="8496" spans="1:3" x14ac:dyDescent="0.15">
      <c r="A8496" s="48">
        <v>41993</v>
      </c>
      <c r="B8496" s="57" t="s">
        <v>243</v>
      </c>
      <c r="C8496" s="58">
        <v>100</v>
      </c>
    </row>
    <row r="8497" spans="1:3" x14ac:dyDescent="0.15">
      <c r="A8497" s="48">
        <v>41993</v>
      </c>
      <c r="B8497" s="57" t="s">
        <v>244</v>
      </c>
      <c r="C8497" s="58">
        <v>100</v>
      </c>
    </row>
    <row r="8498" spans="1:3" x14ac:dyDescent="0.15">
      <c r="A8498" s="48">
        <v>41993</v>
      </c>
      <c r="B8498" s="57" t="s">
        <v>245</v>
      </c>
      <c r="C8498" s="58">
        <v>100</v>
      </c>
    </row>
    <row r="8499" spans="1:3" x14ac:dyDescent="0.15">
      <c r="A8499" s="48">
        <v>41993</v>
      </c>
      <c r="B8499" s="57" t="s">
        <v>246</v>
      </c>
      <c r="C8499" s="58">
        <v>100</v>
      </c>
    </row>
    <row r="8500" spans="1:3" x14ac:dyDescent="0.15">
      <c r="A8500" s="48">
        <v>41993</v>
      </c>
      <c r="B8500" s="57" t="s">
        <v>247</v>
      </c>
      <c r="C8500" s="58">
        <v>100</v>
      </c>
    </row>
    <row r="8501" spans="1:3" x14ac:dyDescent="0.15">
      <c r="A8501" s="48">
        <v>41993</v>
      </c>
      <c r="B8501" s="57" t="s">
        <v>248</v>
      </c>
      <c r="C8501" s="58">
        <v>100</v>
      </c>
    </row>
    <row r="8502" spans="1:3" x14ac:dyDescent="0.15">
      <c r="A8502" s="48">
        <v>41994</v>
      </c>
      <c r="B8502" s="57" t="s">
        <v>225</v>
      </c>
      <c r="C8502" s="58">
        <v>100</v>
      </c>
    </row>
    <row r="8503" spans="1:3" x14ac:dyDescent="0.15">
      <c r="A8503" s="48">
        <v>41994</v>
      </c>
      <c r="B8503" s="57" t="s">
        <v>226</v>
      </c>
      <c r="C8503" s="58">
        <v>100</v>
      </c>
    </row>
    <row r="8504" spans="1:3" x14ac:dyDescent="0.15">
      <c r="A8504" s="48">
        <v>41994</v>
      </c>
      <c r="B8504" s="57" t="s">
        <v>227</v>
      </c>
      <c r="C8504" s="58">
        <v>100</v>
      </c>
    </row>
    <row r="8505" spans="1:3" x14ac:dyDescent="0.15">
      <c r="A8505" s="48">
        <v>41994</v>
      </c>
      <c r="B8505" s="57" t="s">
        <v>228</v>
      </c>
      <c r="C8505" s="58">
        <v>100</v>
      </c>
    </row>
    <row r="8506" spans="1:3" x14ac:dyDescent="0.15">
      <c r="A8506" s="48">
        <v>41994</v>
      </c>
      <c r="B8506" s="57" t="s">
        <v>229</v>
      </c>
      <c r="C8506" s="58">
        <v>100</v>
      </c>
    </row>
    <row r="8507" spans="1:3" x14ac:dyDescent="0.15">
      <c r="A8507" s="48">
        <v>41994</v>
      </c>
      <c r="B8507" s="57" t="s">
        <v>230</v>
      </c>
      <c r="C8507" s="58">
        <v>100</v>
      </c>
    </row>
    <row r="8508" spans="1:3" x14ac:dyDescent="0.15">
      <c r="A8508" s="48">
        <v>41994</v>
      </c>
      <c r="B8508" s="57" t="s">
        <v>231</v>
      </c>
      <c r="C8508" s="58">
        <v>100</v>
      </c>
    </row>
    <row r="8509" spans="1:3" x14ac:dyDescent="0.15">
      <c r="A8509" s="48">
        <v>41994</v>
      </c>
      <c r="B8509" s="57" t="s">
        <v>232</v>
      </c>
      <c r="C8509" s="58">
        <v>100</v>
      </c>
    </row>
    <row r="8510" spans="1:3" x14ac:dyDescent="0.15">
      <c r="A8510" s="48">
        <v>41994</v>
      </c>
      <c r="B8510" s="57" t="s">
        <v>233</v>
      </c>
      <c r="C8510" s="58">
        <v>100</v>
      </c>
    </row>
    <row r="8511" spans="1:3" x14ac:dyDescent="0.15">
      <c r="A8511" s="48">
        <v>41994</v>
      </c>
      <c r="B8511" s="57" t="s">
        <v>234</v>
      </c>
      <c r="C8511" s="58">
        <v>100</v>
      </c>
    </row>
    <row r="8512" spans="1:3" x14ac:dyDescent="0.15">
      <c r="A8512" s="48">
        <v>41994</v>
      </c>
      <c r="B8512" s="57" t="s">
        <v>235</v>
      </c>
      <c r="C8512" s="58">
        <v>100</v>
      </c>
    </row>
    <row r="8513" spans="1:3" x14ac:dyDescent="0.15">
      <c r="A8513" s="48">
        <v>41994</v>
      </c>
      <c r="B8513" s="57" t="s">
        <v>236</v>
      </c>
      <c r="C8513" s="58">
        <v>100</v>
      </c>
    </row>
    <row r="8514" spans="1:3" x14ac:dyDescent="0.15">
      <c r="A8514" s="48">
        <v>41994</v>
      </c>
      <c r="B8514" s="57" t="s">
        <v>237</v>
      </c>
      <c r="C8514" s="58">
        <v>100</v>
      </c>
    </row>
    <row r="8515" spans="1:3" x14ac:dyDescent="0.15">
      <c r="A8515" s="48">
        <v>41994</v>
      </c>
      <c r="B8515" s="57" t="s">
        <v>238</v>
      </c>
      <c r="C8515" s="58">
        <v>100</v>
      </c>
    </row>
    <row r="8516" spans="1:3" x14ac:dyDescent="0.15">
      <c r="A8516" s="48">
        <v>41994</v>
      </c>
      <c r="B8516" s="57" t="s">
        <v>239</v>
      </c>
      <c r="C8516" s="58">
        <v>100</v>
      </c>
    </row>
    <row r="8517" spans="1:3" x14ac:dyDescent="0.15">
      <c r="A8517" s="48">
        <v>41994</v>
      </c>
      <c r="B8517" s="57" t="s">
        <v>240</v>
      </c>
      <c r="C8517" s="58">
        <v>100</v>
      </c>
    </row>
    <row r="8518" spans="1:3" x14ac:dyDescent="0.15">
      <c r="A8518" s="48">
        <v>41994</v>
      </c>
      <c r="B8518" s="57" t="s">
        <v>241</v>
      </c>
      <c r="C8518" s="58">
        <v>100</v>
      </c>
    </row>
    <row r="8519" spans="1:3" x14ac:dyDescent="0.15">
      <c r="A8519" s="48">
        <v>41994</v>
      </c>
      <c r="B8519" s="57" t="s">
        <v>242</v>
      </c>
      <c r="C8519" s="58">
        <v>100</v>
      </c>
    </row>
    <row r="8520" spans="1:3" x14ac:dyDescent="0.15">
      <c r="A8520" s="48">
        <v>41994</v>
      </c>
      <c r="B8520" s="57" t="s">
        <v>243</v>
      </c>
      <c r="C8520" s="58">
        <v>100</v>
      </c>
    </row>
    <row r="8521" spans="1:3" x14ac:dyDescent="0.15">
      <c r="A8521" s="48">
        <v>41994</v>
      </c>
      <c r="B8521" s="57" t="s">
        <v>244</v>
      </c>
      <c r="C8521" s="58">
        <v>100</v>
      </c>
    </row>
    <row r="8522" spans="1:3" x14ac:dyDescent="0.15">
      <c r="A8522" s="48">
        <v>41994</v>
      </c>
      <c r="B8522" s="57" t="s">
        <v>245</v>
      </c>
      <c r="C8522" s="58">
        <v>100</v>
      </c>
    </row>
    <row r="8523" spans="1:3" x14ac:dyDescent="0.15">
      <c r="A8523" s="48">
        <v>41994</v>
      </c>
      <c r="B8523" s="57" t="s">
        <v>246</v>
      </c>
      <c r="C8523" s="58">
        <v>100</v>
      </c>
    </row>
    <row r="8524" spans="1:3" x14ac:dyDescent="0.15">
      <c r="A8524" s="48">
        <v>41994</v>
      </c>
      <c r="B8524" s="57" t="s">
        <v>247</v>
      </c>
      <c r="C8524" s="58">
        <v>100</v>
      </c>
    </row>
    <row r="8525" spans="1:3" x14ac:dyDescent="0.15">
      <c r="A8525" s="48">
        <v>41994</v>
      </c>
      <c r="B8525" s="57" t="s">
        <v>248</v>
      </c>
      <c r="C8525" s="58">
        <v>100</v>
      </c>
    </row>
    <row r="8526" spans="1:3" x14ac:dyDescent="0.15">
      <c r="A8526" s="48">
        <v>41995</v>
      </c>
      <c r="B8526" s="57" t="s">
        <v>225</v>
      </c>
      <c r="C8526" s="58">
        <v>100</v>
      </c>
    </row>
    <row r="8527" spans="1:3" x14ac:dyDescent="0.15">
      <c r="A8527" s="48">
        <v>41995</v>
      </c>
      <c r="B8527" s="57" t="s">
        <v>226</v>
      </c>
      <c r="C8527" s="58">
        <v>100</v>
      </c>
    </row>
    <row r="8528" spans="1:3" x14ac:dyDescent="0.15">
      <c r="A8528" s="48">
        <v>41995</v>
      </c>
      <c r="B8528" s="57" t="s">
        <v>227</v>
      </c>
      <c r="C8528" s="58">
        <v>100</v>
      </c>
    </row>
    <row r="8529" spans="1:3" x14ac:dyDescent="0.15">
      <c r="A8529" s="48">
        <v>41995</v>
      </c>
      <c r="B8529" s="57" t="s">
        <v>228</v>
      </c>
      <c r="C8529" s="58">
        <v>100</v>
      </c>
    </row>
    <row r="8530" spans="1:3" x14ac:dyDescent="0.15">
      <c r="A8530" s="48">
        <v>41995</v>
      </c>
      <c r="B8530" s="57" t="s">
        <v>229</v>
      </c>
      <c r="C8530" s="58">
        <v>100</v>
      </c>
    </row>
    <row r="8531" spans="1:3" x14ac:dyDescent="0.15">
      <c r="A8531" s="48">
        <v>41995</v>
      </c>
      <c r="B8531" s="57" t="s">
        <v>230</v>
      </c>
      <c r="C8531" s="58">
        <v>100</v>
      </c>
    </row>
    <row r="8532" spans="1:3" x14ac:dyDescent="0.15">
      <c r="A8532" s="48">
        <v>41995</v>
      </c>
      <c r="B8532" s="57" t="s">
        <v>231</v>
      </c>
      <c r="C8532" s="58">
        <v>100</v>
      </c>
    </row>
    <row r="8533" spans="1:3" x14ac:dyDescent="0.15">
      <c r="A8533" s="48">
        <v>41995</v>
      </c>
      <c r="B8533" s="57" t="s">
        <v>232</v>
      </c>
      <c r="C8533" s="58">
        <v>100</v>
      </c>
    </row>
    <row r="8534" spans="1:3" x14ac:dyDescent="0.15">
      <c r="A8534" s="48">
        <v>41995</v>
      </c>
      <c r="B8534" s="57" t="s">
        <v>233</v>
      </c>
      <c r="C8534" s="58">
        <v>100</v>
      </c>
    </row>
    <row r="8535" spans="1:3" x14ac:dyDescent="0.15">
      <c r="A8535" s="48">
        <v>41995</v>
      </c>
      <c r="B8535" s="57" t="s">
        <v>234</v>
      </c>
      <c r="C8535" s="58">
        <v>100</v>
      </c>
    </row>
    <row r="8536" spans="1:3" x14ac:dyDescent="0.15">
      <c r="A8536" s="48">
        <v>41995</v>
      </c>
      <c r="B8536" s="57" t="s">
        <v>235</v>
      </c>
      <c r="C8536" s="58">
        <v>100</v>
      </c>
    </row>
    <row r="8537" spans="1:3" x14ac:dyDescent="0.15">
      <c r="A8537" s="48">
        <v>41995</v>
      </c>
      <c r="B8537" s="57" t="s">
        <v>236</v>
      </c>
      <c r="C8537" s="58">
        <v>100</v>
      </c>
    </row>
    <row r="8538" spans="1:3" x14ac:dyDescent="0.15">
      <c r="A8538" s="48">
        <v>41995</v>
      </c>
      <c r="B8538" s="57" t="s">
        <v>237</v>
      </c>
      <c r="C8538" s="58">
        <v>100</v>
      </c>
    </row>
    <row r="8539" spans="1:3" x14ac:dyDescent="0.15">
      <c r="A8539" s="48">
        <v>41995</v>
      </c>
      <c r="B8539" s="57" t="s">
        <v>238</v>
      </c>
      <c r="C8539" s="58">
        <v>100</v>
      </c>
    </row>
    <row r="8540" spans="1:3" x14ac:dyDescent="0.15">
      <c r="A8540" s="48">
        <v>41995</v>
      </c>
      <c r="B8540" s="57" t="s">
        <v>239</v>
      </c>
      <c r="C8540" s="58">
        <v>100</v>
      </c>
    </row>
    <row r="8541" spans="1:3" x14ac:dyDescent="0.15">
      <c r="A8541" s="48">
        <v>41995</v>
      </c>
      <c r="B8541" s="57" t="s">
        <v>240</v>
      </c>
      <c r="C8541" s="58">
        <v>100</v>
      </c>
    </row>
    <row r="8542" spans="1:3" x14ac:dyDescent="0.15">
      <c r="A8542" s="48">
        <v>41995</v>
      </c>
      <c r="B8542" s="57" t="s">
        <v>241</v>
      </c>
      <c r="C8542" s="58">
        <v>100</v>
      </c>
    </row>
    <row r="8543" spans="1:3" x14ac:dyDescent="0.15">
      <c r="A8543" s="48">
        <v>41995</v>
      </c>
      <c r="B8543" s="57" t="s">
        <v>242</v>
      </c>
      <c r="C8543" s="58">
        <v>100</v>
      </c>
    </row>
    <row r="8544" spans="1:3" x14ac:dyDescent="0.15">
      <c r="A8544" s="48">
        <v>41995</v>
      </c>
      <c r="B8544" s="57" t="s">
        <v>243</v>
      </c>
      <c r="C8544" s="58">
        <v>100</v>
      </c>
    </row>
    <row r="8545" spans="1:3" x14ac:dyDescent="0.15">
      <c r="A8545" s="48">
        <v>41995</v>
      </c>
      <c r="B8545" s="57" t="s">
        <v>244</v>
      </c>
      <c r="C8545" s="58">
        <v>100</v>
      </c>
    </row>
    <row r="8546" spans="1:3" x14ac:dyDescent="0.15">
      <c r="A8546" s="48">
        <v>41995</v>
      </c>
      <c r="B8546" s="57" t="s">
        <v>245</v>
      </c>
      <c r="C8546" s="58">
        <v>100</v>
      </c>
    </row>
    <row r="8547" spans="1:3" x14ac:dyDescent="0.15">
      <c r="A8547" s="48">
        <v>41995</v>
      </c>
      <c r="B8547" s="57" t="s">
        <v>246</v>
      </c>
      <c r="C8547" s="58">
        <v>100</v>
      </c>
    </row>
    <row r="8548" spans="1:3" x14ac:dyDescent="0.15">
      <c r="A8548" s="48">
        <v>41995</v>
      </c>
      <c r="B8548" s="57" t="s">
        <v>247</v>
      </c>
      <c r="C8548" s="58">
        <v>100</v>
      </c>
    </row>
    <row r="8549" spans="1:3" x14ac:dyDescent="0.15">
      <c r="A8549" s="48">
        <v>41995</v>
      </c>
      <c r="B8549" s="57" t="s">
        <v>248</v>
      </c>
      <c r="C8549" s="58">
        <v>100</v>
      </c>
    </row>
    <row r="8550" spans="1:3" x14ac:dyDescent="0.15">
      <c r="A8550" s="48">
        <v>41996</v>
      </c>
      <c r="B8550" s="57" t="s">
        <v>225</v>
      </c>
      <c r="C8550" s="58">
        <v>100</v>
      </c>
    </row>
    <row r="8551" spans="1:3" x14ac:dyDescent="0.15">
      <c r="A8551" s="48">
        <v>41996</v>
      </c>
      <c r="B8551" s="57" t="s">
        <v>226</v>
      </c>
      <c r="C8551" s="58">
        <v>100</v>
      </c>
    </row>
    <row r="8552" spans="1:3" x14ac:dyDescent="0.15">
      <c r="A8552" s="48">
        <v>41996</v>
      </c>
      <c r="B8552" s="57" t="s">
        <v>227</v>
      </c>
      <c r="C8552" s="58">
        <v>100</v>
      </c>
    </row>
    <row r="8553" spans="1:3" x14ac:dyDescent="0.15">
      <c r="A8553" s="48">
        <v>41996</v>
      </c>
      <c r="B8553" s="57" t="s">
        <v>228</v>
      </c>
      <c r="C8553" s="58">
        <v>100</v>
      </c>
    </row>
    <row r="8554" spans="1:3" x14ac:dyDescent="0.15">
      <c r="A8554" s="48">
        <v>41996</v>
      </c>
      <c r="B8554" s="57" t="s">
        <v>229</v>
      </c>
      <c r="C8554" s="58">
        <v>100</v>
      </c>
    </row>
    <row r="8555" spans="1:3" x14ac:dyDescent="0.15">
      <c r="A8555" s="48">
        <v>41996</v>
      </c>
      <c r="B8555" s="57" t="s">
        <v>230</v>
      </c>
      <c r="C8555" s="58">
        <v>100</v>
      </c>
    </row>
    <row r="8556" spans="1:3" x14ac:dyDescent="0.15">
      <c r="A8556" s="48">
        <v>41996</v>
      </c>
      <c r="B8556" s="57" t="s">
        <v>231</v>
      </c>
      <c r="C8556" s="58">
        <v>100</v>
      </c>
    </row>
    <row r="8557" spans="1:3" x14ac:dyDescent="0.15">
      <c r="A8557" s="48">
        <v>41996</v>
      </c>
      <c r="B8557" s="57" t="s">
        <v>232</v>
      </c>
      <c r="C8557" s="58">
        <v>100</v>
      </c>
    </row>
    <row r="8558" spans="1:3" x14ac:dyDescent="0.15">
      <c r="A8558" s="48">
        <v>41996</v>
      </c>
      <c r="B8558" s="57" t="s">
        <v>233</v>
      </c>
      <c r="C8558" s="58">
        <v>100</v>
      </c>
    </row>
    <row r="8559" spans="1:3" x14ac:dyDescent="0.15">
      <c r="A8559" s="48">
        <v>41996</v>
      </c>
      <c r="B8559" s="57" t="s">
        <v>234</v>
      </c>
      <c r="C8559" s="58">
        <v>100</v>
      </c>
    </row>
    <row r="8560" spans="1:3" x14ac:dyDescent="0.15">
      <c r="A8560" s="48">
        <v>41996</v>
      </c>
      <c r="B8560" s="57" t="s">
        <v>235</v>
      </c>
      <c r="C8560" s="58">
        <v>100</v>
      </c>
    </row>
    <row r="8561" spans="1:3" x14ac:dyDescent="0.15">
      <c r="A8561" s="48">
        <v>41996</v>
      </c>
      <c r="B8561" s="57" t="s">
        <v>236</v>
      </c>
      <c r="C8561" s="58">
        <v>100</v>
      </c>
    </row>
    <row r="8562" spans="1:3" x14ac:dyDescent="0.15">
      <c r="A8562" s="48">
        <v>41996</v>
      </c>
      <c r="B8562" s="57" t="s">
        <v>237</v>
      </c>
      <c r="C8562" s="58">
        <v>100</v>
      </c>
    </row>
    <row r="8563" spans="1:3" x14ac:dyDescent="0.15">
      <c r="A8563" s="48">
        <v>41996</v>
      </c>
      <c r="B8563" s="57" t="s">
        <v>238</v>
      </c>
      <c r="C8563" s="58">
        <v>100</v>
      </c>
    </row>
    <row r="8564" spans="1:3" x14ac:dyDescent="0.15">
      <c r="A8564" s="48">
        <v>41996</v>
      </c>
      <c r="B8564" s="57" t="s">
        <v>239</v>
      </c>
      <c r="C8564" s="58">
        <v>100</v>
      </c>
    </row>
    <row r="8565" spans="1:3" x14ac:dyDescent="0.15">
      <c r="A8565" s="48">
        <v>41996</v>
      </c>
      <c r="B8565" s="57" t="s">
        <v>240</v>
      </c>
      <c r="C8565" s="58">
        <v>100</v>
      </c>
    </row>
    <row r="8566" spans="1:3" x14ac:dyDescent="0.15">
      <c r="A8566" s="48">
        <v>41996</v>
      </c>
      <c r="B8566" s="57" t="s">
        <v>241</v>
      </c>
      <c r="C8566" s="58">
        <v>100</v>
      </c>
    </row>
    <row r="8567" spans="1:3" x14ac:dyDescent="0.15">
      <c r="A8567" s="48">
        <v>41996</v>
      </c>
      <c r="B8567" s="57" t="s">
        <v>242</v>
      </c>
      <c r="C8567" s="58">
        <v>100</v>
      </c>
    </row>
    <row r="8568" spans="1:3" x14ac:dyDescent="0.15">
      <c r="A8568" s="48">
        <v>41996</v>
      </c>
      <c r="B8568" s="57" t="s">
        <v>243</v>
      </c>
      <c r="C8568" s="58">
        <v>100</v>
      </c>
    </row>
    <row r="8569" spans="1:3" x14ac:dyDescent="0.15">
      <c r="A8569" s="48">
        <v>41996</v>
      </c>
      <c r="B8569" s="57" t="s">
        <v>244</v>
      </c>
      <c r="C8569" s="58">
        <v>100</v>
      </c>
    </row>
    <row r="8570" spans="1:3" x14ac:dyDescent="0.15">
      <c r="A8570" s="48">
        <v>41996</v>
      </c>
      <c r="B8570" s="57" t="s">
        <v>245</v>
      </c>
      <c r="C8570" s="58">
        <v>100</v>
      </c>
    </row>
    <row r="8571" spans="1:3" x14ac:dyDescent="0.15">
      <c r="A8571" s="48">
        <v>41996</v>
      </c>
      <c r="B8571" s="57" t="s">
        <v>246</v>
      </c>
      <c r="C8571" s="58">
        <v>100</v>
      </c>
    </row>
    <row r="8572" spans="1:3" x14ac:dyDescent="0.15">
      <c r="A8572" s="48">
        <v>41996</v>
      </c>
      <c r="B8572" s="57" t="s">
        <v>247</v>
      </c>
      <c r="C8572" s="58">
        <v>100</v>
      </c>
    </row>
    <row r="8573" spans="1:3" x14ac:dyDescent="0.15">
      <c r="A8573" s="48">
        <v>41996</v>
      </c>
      <c r="B8573" s="57" t="s">
        <v>248</v>
      </c>
      <c r="C8573" s="58">
        <v>100</v>
      </c>
    </row>
    <row r="8574" spans="1:3" x14ac:dyDescent="0.15">
      <c r="A8574" s="48">
        <v>41997</v>
      </c>
      <c r="B8574" s="57" t="s">
        <v>225</v>
      </c>
      <c r="C8574" s="58">
        <v>100</v>
      </c>
    </row>
    <row r="8575" spans="1:3" x14ac:dyDescent="0.15">
      <c r="A8575" s="48">
        <v>41997</v>
      </c>
      <c r="B8575" s="57" t="s">
        <v>226</v>
      </c>
      <c r="C8575" s="58">
        <v>100</v>
      </c>
    </row>
    <row r="8576" spans="1:3" x14ac:dyDescent="0.15">
      <c r="A8576" s="48">
        <v>41997</v>
      </c>
      <c r="B8576" s="57" t="s">
        <v>227</v>
      </c>
      <c r="C8576" s="58">
        <v>100</v>
      </c>
    </row>
    <row r="8577" spans="1:3" x14ac:dyDescent="0.15">
      <c r="A8577" s="48">
        <v>41997</v>
      </c>
      <c r="B8577" s="57" t="s">
        <v>228</v>
      </c>
      <c r="C8577" s="58">
        <v>100</v>
      </c>
    </row>
    <row r="8578" spans="1:3" x14ac:dyDescent="0.15">
      <c r="A8578" s="48">
        <v>41997</v>
      </c>
      <c r="B8578" s="57" t="s">
        <v>229</v>
      </c>
      <c r="C8578" s="58">
        <v>100</v>
      </c>
    </row>
    <row r="8579" spans="1:3" x14ac:dyDescent="0.15">
      <c r="A8579" s="48">
        <v>41997</v>
      </c>
      <c r="B8579" s="57" t="s">
        <v>230</v>
      </c>
      <c r="C8579" s="58">
        <v>100</v>
      </c>
    </row>
    <row r="8580" spans="1:3" x14ac:dyDescent="0.15">
      <c r="A8580" s="48">
        <v>41997</v>
      </c>
      <c r="B8580" s="57" t="s">
        <v>231</v>
      </c>
      <c r="C8580" s="58">
        <v>100</v>
      </c>
    </row>
    <row r="8581" spans="1:3" x14ac:dyDescent="0.15">
      <c r="A8581" s="48">
        <v>41997</v>
      </c>
      <c r="B8581" s="57" t="s">
        <v>232</v>
      </c>
      <c r="C8581" s="58">
        <v>100</v>
      </c>
    </row>
    <row r="8582" spans="1:3" x14ac:dyDescent="0.15">
      <c r="A8582" s="48">
        <v>41997</v>
      </c>
      <c r="B8582" s="57" t="s">
        <v>233</v>
      </c>
      <c r="C8582" s="58">
        <v>100</v>
      </c>
    </row>
    <row r="8583" spans="1:3" x14ac:dyDescent="0.15">
      <c r="A8583" s="48">
        <v>41997</v>
      </c>
      <c r="B8583" s="57" t="s">
        <v>234</v>
      </c>
      <c r="C8583" s="58">
        <v>100</v>
      </c>
    </row>
    <row r="8584" spans="1:3" x14ac:dyDescent="0.15">
      <c r="A8584" s="48">
        <v>41997</v>
      </c>
      <c r="B8584" s="57" t="s">
        <v>235</v>
      </c>
      <c r="C8584" s="58">
        <v>100</v>
      </c>
    </row>
    <row r="8585" spans="1:3" x14ac:dyDescent="0.15">
      <c r="A8585" s="48">
        <v>41997</v>
      </c>
      <c r="B8585" s="57" t="s">
        <v>236</v>
      </c>
      <c r="C8585" s="58">
        <v>100</v>
      </c>
    </row>
    <row r="8586" spans="1:3" x14ac:dyDescent="0.15">
      <c r="A8586" s="48">
        <v>41997</v>
      </c>
      <c r="B8586" s="57" t="s">
        <v>237</v>
      </c>
      <c r="C8586" s="58">
        <v>100</v>
      </c>
    </row>
    <row r="8587" spans="1:3" x14ac:dyDescent="0.15">
      <c r="A8587" s="48">
        <v>41997</v>
      </c>
      <c r="B8587" s="57" t="s">
        <v>238</v>
      </c>
      <c r="C8587" s="58">
        <v>100</v>
      </c>
    </row>
    <row r="8588" spans="1:3" x14ac:dyDescent="0.15">
      <c r="A8588" s="48">
        <v>41997</v>
      </c>
      <c r="B8588" s="57" t="s">
        <v>239</v>
      </c>
      <c r="C8588" s="58">
        <v>100</v>
      </c>
    </row>
    <row r="8589" spans="1:3" x14ac:dyDescent="0.15">
      <c r="A8589" s="48">
        <v>41997</v>
      </c>
      <c r="B8589" s="57" t="s">
        <v>240</v>
      </c>
      <c r="C8589" s="58">
        <v>100</v>
      </c>
    </row>
    <row r="8590" spans="1:3" x14ac:dyDescent="0.15">
      <c r="A8590" s="48">
        <v>41997</v>
      </c>
      <c r="B8590" s="57" t="s">
        <v>241</v>
      </c>
      <c r="C8590" s="58">
        <v>100</v>
      </c>
    </row>
    <row r="8591" spans="1:3" x14ac:dyDescent="0.15">
      <c r="A8591" s="48">
        <v>41997</v>
      </c>
      <c r="B8591" s="57" t="s">
        <v>242</v>
      </c>
      <c r="C8591" s="58">
        <v>100</v>
      </c>
    </row>
    <row r="8592" spans="1:3" x14ac:dyDescent="0.15">
      <c r="A8592" s="48">
        <v>41997</v>
      </c>
      <c r="B8592" s="57" t="s">
        <v>243</v>
      </c>
      <c r="C8592" s="58">
        <v>100</v>
      </c>
    </row>
    <row r="8593" spans="1:3" x14ac:dyDescent="0.15">
      <c r="A8593" s="48">
        <v>41997</v>
      </c>
      <c r="B8593" s="57" t="s">
        <v>244</v>
      </c>
      <c r="C8593" s="58">
        <v>100</v>
      </c>
    </row>
    <row r="8594" spans="1:3" x14ac:dyDescent="0.15">
      <c r="A8594" s="48">
        <v>41997</v>
      </c>
      <c r="B8594" s="57" t="s">
        <v>245</v>
      </c>
      <c r="C8594" s="58">
        <v>100</v>
      </c>
    </row>
    <row r="8595" spans="1:3" x14ac:dyDescent="0.15">
      <c r="A8595" s="48">
        <v>41997</v>
      </c>
      <c r="B8595" s="57" t="s">
        <v>246</v>
      </c>
      <c r="C8595" s="58">
        <v>100</v>
      </c>
    </row>
    <row r="8596" spans="1:3" x14ac:dyDescent="0.15">
      <c r="A8596" s="48">
        <v>41997</v>
      </c>
      <c r="B8596" s="57" t="s">
        <v>247</v>
      </c>
      <c r="C8596" s="58">
        <v>100</v>
      </c>
    </row>
    <row r="8597" spans="1:3" x14ac:dyDescent="0.15">
      <c r="A8597" s="48">
        <v>41997</v>
      </c>
      <c r="B8597" s="57" t="s">
        <v>248</v>
      </c>
      <c r="C8597" s="58">
        <v>100</v>
      </c>
    </row>
    <row r="8598" spans="1:3" x14ac:dyDescent="0.15">
      <c r="A8598" s="48">
        <v>41998</v>
      </c>
      <c r="B8598" s="57" t="s">
        <v>225</v>
      </c>
      <c r="C8598" s="58">
        <v>100</v>
      </c>
    </row>
    <row r="8599" spans="1:3" x14ac:dyDescent="0.15">
      <c r="A8599" s="48">
        <v>41998</v>
      </c>
      <c r="B8599" s="57" t="s">
        <v>226</v>
      </c>
      <c r="C8599" s="58">
        <v>100</v>
      </c>
    </row>
    <row r="8600" spans="1:3" x14ac:dyDescent="0.15">
      <c r="A8600" s="48">
        <v>41998</v>
      </c>
      <c r="B8600" s="57" t="s">
        <v>227</v>
      </c>
      <c r="C8600" s="58">
        <v>100</v>
      </c>
    </row>
    <row r="8601" spans="1:3" x14ac:dyDescent="0.15">
      <c r="A8601" s="48">
        <v>41998</v>
      </c>
      <c r="B8601" s="57" t="s">
        <v>228</v>
      </c>
      <c r="C8601" s="58">
        <v>100</v>
      </c>
    </row>
    <row r="8602" spans="1:3" x14ac:dyDescent="0.15">
      <c r="A8602" s="48">
        <v>41998</v>
      </c>
      <c r="B8602" s="57" t="s">
        <v>229</v>
      </c>
      <c r="C8602" s="58">
        <v>100</v>
      </c>
    </row>
    <row r="8603" spans="1:3" x14ac:dyDescent="0.15">
      <c r="A8603" s="48">
        <v>41998</v>
      </c>
      <c r="B8603" s="57" t="s">
        <v>230</v>
      </c>
      <c r="C8603" s="58">
        <v>100</v>
      </c>
    </row>
    <row r="8604" spans="1:3" x14ac:dyDescent="0.15">
      <c r="A8604" s="48">
        <v>41998</v>
      </c>
      <c r="B8604" s="57" t="s">
        <v>231</v>
      </c>
      <c r="C8604" s="58">
        <v>100</v>
      </c>
    </row>
    <row r="8605" spans="1:3" x14ac:dyDescent="0.15">
      <c r="A8605" s="48">
        <v>41998</v>
      </c>
      <c r="B8605" s="57" t="s">
        <v>232</v>
      </c>
      <c r="C8605" s="58">
        <v>100</v>
      </c>
    </row>
    <row r="8606" spans="1:3" x14ac:dyDescent="0.15">
      <c r="A8606" s="48">
        <v>41998</v>
      </c>
      <c r="B8606" s="57" t="s">
        <v>233</v>
      </c>
      <c r="C8606" s="58">
        <v>100</v>
      </c>
    </row>
    <row r="8607" spans="1:3" x14ac:dyDescent="0.15">
      <c r="A8607" s="48">
        <v>41998</v>
      </c>
      <c r="B8607" s="57" t="s">
        <v>234</v>
      </c>
      <c r="C8607" s="58">
        <v>100</v>
      </c>
    </row>
    <row r="8608" spans="1:3" x14ac:dyDescent="0.15">
      <c r="A8608" s="48">
        <v>41998</v>
      </c>
      <c r="B8608" s="57" t="s">
        <v>235</v>
      </c>
      <c r="C8608" s="58">
        <v>100</v>
      </c>
    </row>
    <row r="8609" spans="1:3" x14ac:dyDescent="0.15">
      <c r="A8609" s="48">
        <v>41998</v>
      </c>
      <c r="B8609" s="57" t="s">
        <v>236</v>
      </c>
      <c r="C8609" s="58">
        <v>100</v>
      </c>
    </row>
    <row r="8610" spans="1:3" x14ac:dyDescent="0.15">
      <c r="A8610" s="48">
        <v>41998</v>
      </c>
      <c r="B8610" s="57" t="s">
        <v>237</v>
      </c>
      <c r="C8610" s="58">
        <v>100</v>
      </c>
    </row>
    <row r="8611" spans="1:3" x14ac:dyDescent="0.15">
      <c r="A8611" s="48">
        <v>41998</v>
      </c>
      <c r="B8611" s="57" t="s">
        <v>238</v>
      </c>
      <c r="C8611" s="58">
        <v>100</v>
      </c>
    </row>
    <row r="8612" spans="1:3" x14ac:dyDescent="0.15">
      <c r="A8612" s="48">
        <v>41998</v>
      </c>
      <c r="B8612" s="57" t="s">
        <v>239</v>
      </c>
      <c r="C8612" s="58">
        <v>100</v>
      </c>
    </row>
    <row r="8613" spans="1:3" x14ac:dyDescent="0.15">
      <c r="A8613" s="48">
        <v>41998</v>
      </c>
      <c r="B8613" s="57" t="s">
        <v>240</v>
      </c>
      <c r="C8613" s="58">
        <v>100</v>
      </c>
    </row>
    <row r="8614" spans="1:3" x14ac:dyDescent="0.15">
      <c r="A8614" s="48">
        <v>41998</v>
      </c>
      <c r="B8614" s="57" t="s">
        <v>241</v>
      </c>
      <c r="C8614" s="58">
        <v>100</v>
      </c>
    </row>
    <row r="8615" spans="1:3" x14ac:dyDescent="0.15">
      <c r="A8615" s="48">
        <v>41998</v>
      </c>
      <c r="B8615" s="57" t="s">
        <v>242</v>
      </c>
      <c r="C8615" s="58">
        <v>100</v>
      </c>
    </row>
    <row r="8616" spans="1:3" x14ac:dyDescent="0.15">
      <c r="A8616" s="48">
        <v>41998</v>
      </c>
      <c r="B8616" s="57" t="s">
        <v>243</v>
      </c>
      <c r="C8616" s="58">
        <v>100</v>
      </c>
    </row>
    <row r="8617" spans="1:3" x14ac:dyDescent="0.15">
      <c r="A8617" s="48">
        <v>41998</v>
      </c>
      <c r="B8617" s="57" t="s">
        <v>244</v>
      </c>
      <c r="C8617" s="58">
        <v>100</v>
      </c>
    </row>
    <row r="8618" spans="1:3" x14ac:dyDescent="0.15">
      <c r="A8618" s="48">
        <v>41998</v>
      </c>
      <c r="B8618" s="57" t="s">
        <v>245</v>
      </c>
      <c r="C8618" s="58">
        <v>100</v>
      </c>
    </row>
    <row r="8619" spans="1:3" x14ac:dyDescent="0.15">
      <c r="A8619" s="48">
        <v>41998</v>
      </c>
      <c r="B8619" s="57" t="s">
        <v>246</v>
      </c>
      <c r="C8619" s="58">
        <v>100</v>
      </c>
    </row>
    <row r="8620" spans="1:3" x14ac:dyDescent="0.15">
      <c r="A8620" s="48">
        <v>41998</v>
      </c>
      <c r="B8620" s="57" t="s">
        <v>247</v>
      </c>
      <c r="C8620" s="58">
        <v>100</v>
      </c>
    </row>
    <row r="8621" spans="1:3" x14ac:dyDescent="0.15">
      <c r="A8621" s="48">
        <v>41998</v>
      </c>
      <c r="B8621" s="57" t="s">
        <v>248</v>
      </c>
      <c r="C8621" s="58">
        <v>100</v>
      </c>
    </row>
    <row r="8622" spans="1:3" x14ac:dyDescent="0.15">
      <c r="A8622" s="48">
        <v>41999</v>
      </c>
      <c r="B8622" s="57" t="s">
        <v>225</v>
      </c>
      <c r="C8622" s="58">
        <v>100</v>
      </c>
    </row>
    <row r="8623" spans="1:3" x14ac:dyDescent="0.15">
      <c r="A8623" s="48">
        <v>41999</v>
      </c>
      <c r="B8623" s="57" t="s">
        <v>226</v>
      </c>
      <c r="C8623" s="58">
        <v>100</v>
      </c>
    </row>
    <row r="8624" spans="1:3" x14ac:dyDescent="0.15">
      <c r="A8624" s="48">
        <v>41999</v>
      </c>
      <c r="B8624" s="57" t="s">
        <v>227</v>
      </c>
      <c r="C8624" s="58">
        <v>100</v>
      </c>
    </row>
    <row r="8625" spans="1:3" x14ac:dyDescent="0.15">
      <c r="A8625" s="48">
        <v>41999</v>
      </c>
      <c r="B8625" s="57" t="s">
        <v>228</v>
      </c>
      <c r="C8625" s="58">
        <v>100</v>
      </c>
    </row>
    <row r="8626" spans="1:3" x14ac:dyDescent="0.15">
      <c r="A8626" s="48">
        <v>41999</v>
      </c>
      <c r="B8626" s="57" t="s">
        <v>229</v>
      </c>
      <c r="C8626" s="58">
        <v>100</v>
      </c>
    </row>
    <row r="8627" spans="1:3" x14ac:dyDescent="0.15">
      <c r="A8627" s="48">
        <v>41999</v>
      </c>
      <c r="B8627" s="57" t="s">
        <v>230</v>
      </c>
      <c r="C8627" s="58">
        <v>100</v>
      </c>
    </row>
    <row r="8628" spans="1:3" x14ac:dyDescent="0.15">
      <c r="A8628" s="48">
        <v>41999</v>
      </c>
      <c r="B8628" s="57" t="s">
        <v>231</v>
      </c>
      <c r="C8628" s="58">
        <v>100</v>
      </c>
    </row>
    <row r="8629" spans="1:3" x14ac:dyDescent="0.15">
      <c r="A8629" s="48">
        <v>41999</v>
      </c>
      <c r="B8629" s="57" t="s">
        <v>232</v>
      </c>
      <c r="C8629" s="58">
        <v>100</v>
      </c>
    </row>
    <row r="8630" spans="1:3" x14ac:dyDescent="0.15">
      <c r="A8630" s="48">
        <v>41999</v>
      </c>
      <c r="B8630" s="57" t="s">
        <v>233</v>
      </c>
      <c r="C8630" s="58">
        <v>100</v>
      </c>
    </row>
    <row r="8631" spans="1:3" x14ac:dyDescent="0.15">
      <c r="A8631" s="48">
        <v>41999</v>
      </c>
      <c r="B8631" s="57" t="s">
        <v>234</v>
      </c>
      <c r="C8631" s="58">
        <v>100</v>
      </c>
    </row>
    <row r="8632" spans="1:3" x14ac:dyDescent="0.15">
      <c r="A8632" s="48">
        <v>41999</v>
      </c>
      <c r="B8632" s="57" t="s">
        <v>235</v>
      </c>
      <c r="C8632" s="58">
        <v>100</v>
      </c>
    </row>
    <row r="8633" spans="1:3" x14ac:dyDescent="0.15">
      <c r="A8633" s="48">
        <v>41999</v>
      </c>
      <c r="B8633" s="57" t="s">
        <v>236</v>
      </c>
      <c r="C8633" s="58">
        <v>100</v>
      </c>
    </row>
    <row r="8634" spans="1:3" x14ac:dyDescent="0.15">
      <c r="A8634" s="48">
        <v>41999</v>
      </c>
      <c r="B8634" s="57" t="s">
        <v>237</v>
      </c>
      <c r="C8634" s="58">
        <v>100</v>
      </c>
    </row>
    <row r="8635" spans="1:3" x14ac:dyDescent="0.15">
      <c r="A8635" s="48">
        <v>41999</v>
      </c>
      <c r="B8635" s="57" t="s">
        <v>238</v>
      </c>
      <c r="C8635" s="58">
        <v>100</v>
      </c>
    </row>
    <row r="8636" spans="1:3" x14ac:dyDescent="0.15">
      <c r="A8636" s="48">
        <v>41999</v>
      </c>
      <c r="B8636" s="57" t="s">
        <v>239</v>
      </c>
      <c r="C8636" s="58">
        <v>100</v>
      </c>
    </row>
    <row r="8637" spans="1:3" x14ac:dyDescent="0.15">
      <c r="A8637" s="48">
        <v>41999</v>
      </c>
      <c r="B8637" s="57" t="s">
        <v>240</v>
      </c>
      <c r="C8637" s="58">
        <v>100</v>
      </c>
    </row>
    <row r="8638" spans="1:3" x14ac:dyDescent="0.15">
      <c r="A8638" s="48">
        <v>41999</v>
      </c>
      <c r="B8638" s="57" t="s">
        <v>241</v>
      </c>
      <c r="C8638" s="58">
        <v>100</v>
      </c>
    </row>
    <row r="8639" spans="1:3" x14ac:dyDescent="0.15">
      <c r="A8639" s="48">
        <v>41999</v>
      </c>
      <c r="B8639" s="57" t="s">
        <v>242</v>
      </c>
      <c r="C8639" s="58">
        <v>100</v>
      </c>
    </row>
    <row r="8640" spans="1:3" x14ac:dyDescent="0.15">
      <c r="A8640" s="48">
        <v>41999</v>
      </c>
      <c r="B8640" s="57" t="s">
        <v>243</v>
      </c>
      <c r="C8640" s="58">
        <v>100</v>
      </c>
    </row>
    <row r="8641" spans="1:3" x14ac:dyDescent="0.15">
      <c r="A8641" s="48">
        <v>41999</v>
      </c>
      <c r="B8641" s="57" t="s">
        <v>244</v>
      </c>
      <c r="C8641" s="58">
        <v>100</v>
      </c>
    </row>
    <row r="8642" spans="1:3" x14ac:dyDescent="0.15">
      <c r="A8642" s="48">
        <v>41999</v>
      </c>
      <c r="B8642" s="57" t="s">
        <v>245</v>
      </c>
      <c r="C8642" s="58">
        <v>100</v>
      </c>
    </row>
    <row r="8643" spans="1:3" x14ac:dyDescent="0.15">
      <c r="A8643" s="48">
        <v>41999</v>
      </c>
      <c r="B8643" s="57" t="s">
        <v>246</v>
      </c>
      <c r="C8643" s="58">
        <v>100</v>
      </c>
    </row>
    <row r="8644" spans="1:3" x14ac:dyDescent="0.15">
      <c r="A8644" s="48">
        <v>41999</v>
      </c>
      <c r="B8644" s="57" t="s">
        <v>247</v>
      </c>
      <c r="C8644" s="58">
        <v>100</v>
      </c>
    </row>
    <row r="8645" spans="1:3" x14ac:dyDescent="0.15">
      <c r="A8645" s="48">
        <v>41999</v>
      </c>
      <c r="B8645" s="57" t="s">
        <v>248</v>
      </c>
      <c r="C8645" s="58">
        <v>100</v>
      </c>
    </row>
    <row r="8646" spans="1:3" x14ac:dyDescent="0.15">
      <c r="A8646" s="48">
        <v>42000</v>
      </c>
      <c r="B8646" s="57" t="s">
        <v>225</v>
      </c>
      <c r="C8646" s="58">
        <v>100</v>
      </c>
    </row>
    <row r="8647" spans="1:3" x14ac:dyDescent="0.15">
      <c r="A8647" s="48">
        <v>42000</v>
      </c>
      <c r="B8647" s="57" t="s">
        <v>226</v>
      </c>
      <c r="C8647" s="58">
        <v>100</v>
      </c>
    </row>
    <row r="8648" spans="1:3" x14ac:dyDescent="0.15">
      <c r="A8648" s="48">
        <v>42000</v>
      </c>
      <c r="B8648" s="57" t="s">
        <v>227</v>
      </c>
      <c r="C8648" s="58">
        <v>100</v>
      </c>
    </row>
    <row r="8649" spans="1:3" x14ac:dyDescent="0.15">
      <c r="A8649" s="48">
        <v>42000</v>
      </c>
      <c r="B8649" s="57" t="s">
        <v>228</v>
      </c>
      <c r="C8649" s="58">
        <v>100</v>
      </c>
    </row>
    <row r="8650" spans="1:3" x14ac:dyDescent="0.15">
      <c r="A8650" s="48">
        <v>42000</v>
      </c>
      <c r="B8650" s="57" t="s">
        <v>229</v>
      </c>
      <c r="C8650" s="58">
        <v>100</v>
      </c>
    </row>
    <row r="8651" spans="1:3" x14ac:dyDescent="0.15">
      <c r="A8651" s="48">
        <v>42000</v>
      </c>
      <c r="B8651" s="57" t="s">
        <v>230</v>
      </c>
      <c r="C8651" s="58">
        <v>100</v>
      </c>
    </row>
    <row r="8652" spans="1:3" x14ac:dyDescent="0.15">
      <c r="A8652" s="48">
        <v>42000</v>
      </c>
      <c r="B8652" s="57" t="s">
        <v>231</v>
      </c>
      <c r="C8652" s="58">
        <v>100</v>
      </c>
    </row>
    <row r="8653" spans="1:3" x14ac:dyDescent="0.15">
      <c r="A8653" s="48">
        <v>42000</v>
      </c>
      <c r="B8653" s="57" t="s">
        <v>232</v>
      </c>
      <c r="C8653" s="58">
        <v>100</v>
      </c>
    </row>
    <row r="8654" spans="1:3" x14ac:dyDescent="0.15">
      <c r="A8654" s="48">
        <v>42000</v>
      </c>
      <c r="B8654" s="57" t="s">
        <v>233</v>
      </c>
      <c r="C8654" s="58">
        <v>100</v>
      </c>
    </row>
    <row r="8655" spans="1:3" x14ac:dyDescent="0.15">
      <c r="A8655" s="48">
        <v>42000</v>
      </c>
      <c r="B8655" s="57" t="s">
        <v>234</v>
      </c>
      <c r="C8655" s="58">
        <v>100</v>
      </c>
    </row>
    <row r="8656" spans="1:3" x14ac:dyDescent="0.15">
      <c r="A8656" s="48">
        <v>42000</v>
      </c>
      <c r="B8656" s="57" t="s">
        <v>235</v>
      </c>
      <c r="C8656" s="58">
        <v>100</v>
      </c>
    </row>
    <row r="8657" spans="1:3" x14ac:dyDescent="0.15">
      <c r="A8657" s="48">
        <v>42000</v>
      </c>
      <c r="B8657" s="57" t="s">
        <v>236</v>
      </c>
      <c r="C8657" s="58">
        <v>100</v>
      </c>
    </row>
    <row r="8658" spans="1:3" x14ac:dyDescent="0.15">
      <c r="A8658" s="48">
        <v>42000</v>
      </c>
      <c r="B8658" s="57" t="s">
        <v>237</v>
      </c>
      <c r="C8658" s="58">
        <v>100</v>
      </c>
    </row>
    <row r="8659" spans="1:3" x14ac:dyDescent="0.15">
      <c r="A8659" s="48">
        <v>42000</v>
      </c>
      <c r="B8659" s="57" t="s">
        <v>238</v>
      </c>
      <c r="C8659" s="58">
        <v>100</v>
      </c>
    </row>
    <row r="8660" spans="1:3" x14ac:dyDescent="0.15">
      <c r="A8660" s="48">
        <v>42000</v>
      </c>
      <c r="B8660" s="57" t="s">
        <v>239</v>
      </c>
      <c r="C8660" s="58">
        <v>100</v>
      </c>
    </row>
    <row r="8661" spans="1:3" x14ac:dyDescent="0.15">
      <c r="A8661" s="48">
        <v>42000</v>
      </c>
      <c r="B8661" s="57" t="s">
        <v>240</v>
      </c>
      <c r="C8661" s="58">
        <v>100</v>
      </c>
    </row>
    <row r="8662" spans="1:3" x14ac:dyDescent="0.15">
      <c r="A8662" s="48">
        <v>42000</v>
      </c>
      <c r="B8662" s="57" t="s">
        <v>241</v>
      </c>
      <c r="C8662" s="58">
        <v>100</v>
      </c>
    </row>
    <row r="8663" spans="1:3" x14ac:dyDescent="0.15">
      <c r="A8663" s="48">
        <v>42000</v>
      </c>
      <c r="B8663" s="57" t="s">
        <v>242</v>
      </c>
      <c r="C8663" s="58">
        <v>100</v>
      </c>
    </row>
    <row r="8664" spans="1:3" x14ac:dyDescent="0.15">
      <c r="A8664" s="48">
        <v>42000</v>
      </c>
      <c r="B8664" s="57" t="s">
        <v>243</v>
      </c>
      <c r="C8664" s="58">
        <v>100</v>
      </c>
    </row>
    <row r="8665" spans="1:3" x14ac:dyDescent="0.15">
      <c r="A8665" s="48">
        <v>42000</v>
      </c>
      <c r="B8665" s="57" t="s">
        <v>244</v>
      </c>
      <c r="C8665" s="58">
        <v>100</v>
      </c>
    </row>
    <row r="8666" spans="1:3" x14ac:dyDescent="0.15">
      <c r="A8666" s="48">
        <v>42000</v>
      </c>
      <c r="B8666" s="57" t="s">
        <v>245</v>
      </c>
      <c r="C8666" s="58">
        <v>100</v>
      </c>
    </row>
    <row r="8667" spans="1:3" x14ac:dyDescent="0.15">
      <c r="A8667" s="48">
        <v>42000</v>
      </c>
      <c r="B8667" s="57" t="s">
        <v>246</v>
      </c>
      <c r="C8667" s="58">
        <v>100</v>
      </c>
    </row>
    <row r="8668" spans="1:3" x14ac:dyDescent="0.15">
      <c r="A8668" s="48">
        <v>42000</v>
      </c>
      <c r="B8668" s="57" t="s">
        <v>247</v>
      </c>
      <c r="C8668" s="58">
        <v>100</v>
      </c>
    </row>
    <row r="8669" spans="1:3" x14ac:dyDescent="0.15">
      <c r="A8669" s="48">
        <v>42000</v>
      </c>
      <c r="B8669" s="57" t="s">
        <v>248</v>
      </c>
      <c r="C8669" s="58">
        <v>100</v>
      </c>
    </row>
    <row r="8670" spans="1:3" x14ac:dyDescent="0.15">
      <c r="A8670" s="48">
        <v>42001</v>
      </c>
      <c r="B8670" s="57" t="s">
        <v>225</v>
      </c>
      <c r="C8670" s="58">
        <v>100</v>
      </c>
    </row>
    <row r="8671" spans="1:3" x14ac:dyDescent="0.15">
      <c r="A8671" s="48">
        <v>42001</v>
      </c>
      <c r="B8671" s="57" t="s">
        <v>226</v>
      </c>
      <c r="C8671" s="58">
        <v>100</v>
      </c>
    </row>
    <row r="8672" spans="1:3" x14ac:dyDescent="0.15">
      <c r="A8672" s="48">
        <v>42001</v>
      </c>
      <c r="B8672" s="57" t="s">
        <v>227</v>
      </c>
      <c r="C8672" s="58">
        <v>100</v>
      </c>
    </row>
    <row r="8673" spans="1:3" x14ac:dyDescent="0.15">
      <c r="A8673" s="48">
        <v>42001</v>
      </c>
      <c r="B8673" s="57" t="s">
        <v>228</v>
      </c>
      <c r="C8673" s="58">
        <v>100</v>
      </c>
    </row>
    <row r="8674" spans="1:3" x14ac:dyDescent="0.15">
      <c r="A8674" s="48">
        <v>42001</v>
      </c>
      <c r="B8674" s="57" t="s">
        <v>229</v>
      </c>
      <c r="C8674" s="58">
        <v>100</v>
      </c>
    </row>
    <row r="8675" spans="1:3" x14ac:dyDescent="0.15">
      <c r="A8675" s="48">
        <v>42001</v>
      </c>
      <c r="B8675" s="57" t="s">
        <v>230</v>
      </c>
      <c r="C8675" s="58">
        <v>100</v>
      </c>
    </row>
    <row r="8676" spans="1:3" x14ac:dyDescent="0.15">
      <c r="A8676" s="48">
        <v>42001</v>
      </c>
      <c r="B8676" s="57" t="s">
        <v>231</v>
      </c>
      <c r="C8676" s="58">
        <v>100</v>
      </c>
    </row>
    <row r="8677" spans="1:3" x14ac:dyDescent="0.15">
      <c r="A8677" s="48">
        <v>42001</v>
      </c>
      <c r="B8677" s="57" t="s">
        <v>232</v>
      </c>
      <c r="C8677" s="58">
        <v>100</v>
      </c>
    </row>
    <row r="8678" spans="1:3" x14ac:dyDescent="0.15">
      <c r="A8678" s="48">
        <v>42001</v>
      </c>
      <c r="B8678" s="57" t="s">
        <v>233</v>
      </c>
      <c r="C8678" s="58">
        <v>100</v>
      </c>
    </row>
    <row r="8679" spans="1:3" x14ac:dyDescent="0.15">
      <c r="A8679" s="48">
        <v>42001</v>
      </c>
      <c r="B8679" s="57" t="s">
        <v>234</v>
      </c>
      <c r="C8679" s="58">
        <v>100</v>
      </c>
    </row>
    <row r="8680" spans="1:3" x14ac:dyDescent="0.15">
      <c r="A8680" s="48">
        <v>42001</v>
      </c>
      <c r="B8680" s="57" t="s">
        <v>235</v>
      </c>
      <c r="C8680" s="58">
        <v>100</v>
      </c>
    </row>
    <row r="8681" spans="1:3" x14ac:dyDescent="0.15">
      <c r="A8681" s="48">
        <v>42001</v>
      </c>
      <c r="B8681" s="57" t="s">
        <v>236</v>
      </c>
      <c r="C8681" s="58">
        <v>100</v>
      </c>
    </row>
    <row r="8682" spans="1:3" x14ac:dyDescent="0.15">
      <c r="A8682" s="48">
        <v>42001</v>
      </c>
      <c r="B8682" s="57" t="s">
        <v>237</v>
      </c>
      <c r="C8682" s="58">
        <v>100</v>
      </c>
    </row>
    <row r="8683" spans="1:3" x14ac:dyDescent="0.15">
      <c r="A8683" s="48">
        <v>42001</v>
      </c>
      <c r="B8683" s="57" t="s">
        <v>238</v>
      </c>
      <c r="C8683" s="58">
        <v>100</v>
      </c>
    </row>
    <row r="8684" spans="1:3" x14ac:dyDescent="0.15">
      <c r="A8684" s="48">
        <v>42001</v>
      </c>
      <c r="B8684" s="57" t="s">
        <v>239</v>
      </c>
      <c r="C8684" s="58">
        <v>100</v>
      </c>
    </row>
    <row r="8685" spans="1:3" x14ac:dyDescent="0.15">
      <c r="A8685" s="48">
        <v>42001</v>
      </c>
      <c r="B8685" s="57" t="s">
        <v>240</v>
      </c>
      <c r="C8685" s="58">
        <v>100</v>
      </c>
    </row>
    <row r="8686" spans="1:3" x14ac:dyDescent="0.15">
      <c r="A8686" s="48">
        <v>42001</v>
      </c>
      <c r="B8686" s="57" t="s">
        <v>241</v>
      </c>
      <c r="C8686" s="58">
        <v>100</v>
      </c>
    </row>
    <row r="8687" spans="1:3" x14ac:dyDescent="0.15">
      <c r="A8687" s="48">
        <v>42001</v>
      </c>
      <c r="B8687" s="57" t="s">
        <v>242</v>
      </c>
      <c r="C8687" s="58">
        <v>100</v>
      </c>
    </row>
    <row r="8688" spans="1:3" x14ac:dyDescent="0.15">
      <c r="A8688" s="48">
        <v>42001</v>
      </c>
      <c r="B8688" s="57" t="s">
        <v>243</v>
      </c>
      <c r="C8688" s="58">
        <v>100</v>
      </c>
    </row>
    <row r="8689" spans="1:3" x14ac:dyDescent="0.15">
      <c r="A8689" s="48">
        <v>42001</v>
      </c>
      <c r="B8689" s="57" t="s">
        <v>244</v>
      </c>
      <c r="C8689" s="58">
        <v>100</v>
      </c>
    </row>
    <row r="8690" spans="1:3" x14ac:dyDescent="0.15">
      <c r="A8690" s="48">
        <v>42001</v>
      </c>
      <c r="B8690" s="57" t="s">
        <v>245</v>
      </c>
      <c r="C8690" s="58">
        <v>100</v>
      </c>
    </row>
    <row r="8691" spans="1:3" x14ac:dyDescent="0.15">
      <c r="A8691" s="48">
        <v>42001</v>
      </c>
      <c r="B8691" s="57" t="s">
        <v>246</v>
      </c>
      <c r="C8691" s="58">
        <v>100</v>
      </c>
    </row>
    <row r="8692" spans="1:3" x14ac:dyDescent="0.15">
      <c r="A8692" s="48">
        <v>42001</v>
      </c>
      <c r="B8692" s="57" t="s">
        <v>247</v>
      </c>
      <c r="C8692" s="58">
        <v>100</v>
      </c>
    </row>
    <row r="8693" spans="1:3" x14ac:dyDescent="0.15">
      <c r="A8693" s="48">
        <v>42001</v>
      </c>
      <c r="B8693" s="57" t="s">
        <v>248</v>
      </c>
      <c r="C8693" s="58">
        <v>100</v>
      </c>
    </row>
    <row r="8694" spans="1:3" x14ac:dyDescent="0.15">
      <c r="A8694" s="48">
        <v>42002</v>
      </c>
      <c r="B8694" s="57" t="s">
        <v>225</v>
      </c>
      <c r="C8694" s="58">
        <v>100</v>
      </c>
    </row>
    <row r="8695" spans="1:3" x14ac:dyDescent="0.15">
      <c r="A8695" s="48">
        <v>42002</v>
      </c>
      <c r="B8695" s="57" t="s">
        <v>226</v>
      </c>
      <c r="C8695" s="58">
        <v>100</v>
      </c>
    </row>
    <row r="8696" spans="1:3" x14ac:dyDescent="0.15">
      <c r="A8696" s="48">
        <v>42002</v>
      </c>
      <c r="B8696" s="57" t="s">
        <v>227</v>
      </c>
      <c r="C8696" s="58">
        <v>100</v>
      </c>
    </row>
    <row r="8697" spans="1:3" x14ac:dyDescent="0.15">
      <c r="A8697" s="48">
        <v>42002</v>
      </c>
      <c r="B8697" s="57" t="s">
        <v>228</v>
      </c>
      <c r="C8697" s="58">
        <v>100</v>
      </c>
    </row>
    <row r="8698" spans="1:3" x14ac:dyDescent="0.15">
      <c r="A8698" s="48">
        <v>42002</v>
      </c>
      <c r="B8698" s="57" t="s">
        <v>229</v>
      </c>
      <c r="C8698" s="58">
        <v>100</v>
      </c>
    </row>
    <row r="8699" spans="1:3" x14ac:dyDescent="0.15">
      <c r="A8699" s="48">
        <v>42002</v>
      </c>
      <c r="B8699" s="57" t="s">
        <v>230</v>
      </c>
      <c r="C8699" s="58">
        <v>100</v>
      </c>
    </row>
    <row r="8700" spans="1:3" x14ac:dyDescent="0.15">
      <c r="A8700" s="48">
        <v>42002</v>
      </c>
      <c r="B8700" s="57" t="s">
        <v>231</v>
      </c>
      <c r="C8700" s="58">
        <v>100</v>
      </c>
    </row>
    <row r="8701" spans="1:3" x14ac:dyDescent="0.15">
      <c r="A8701" s="48">
        <v>42002</v>
      </c>
      <c r="B8701" s="57" t="s">
        <v>232</v>
      </c>
      <c r="C8701" s="58">
        <v>100</v>
      </c>
    </row>
    <row r="8702" spans="1:3" x14ac:dyDescent="0.15">
      <c r="A8702" s="48">
        <v>42002</v>
      </c>
      <c r="B8702" s="57" t="s">
        <v>233</v>
      </c>
      <c r="C8702" s="58">
        <v>100</v>
      </c>
    </row>
    <row r="8703" spans="1:3" x14ac:dyDescent="0.15">
      <c r="A8703" s="48">
        <v>42002</v>
      </c>
      <c r="B8703" s="57" t="s">
        <v>234</v>
      </c>
      <c r="C8703" s="58">
        <v>100</v>
      </c>
    </row>
    <row r="8704" spans="1:3" x14ac:dyDescent="0.15">
      <c r="A8704" s="48">
        <v>42002</v>
      </c>
      <c r="B8704" s="57" t="s">
        <v>235</v>
      </c>
      <c r="C8704" s="58">
        <v>100</v>
      </c>
    </row>
    <row r="8705" spans="1:3" x14ac:dyDescent="0.15">
      <c r="A8705" s="48">
        <v>42002</v>
      </c>
      <c r="B8705" s="57" t="s">
        <v>236</v>
      </c>
      <c r="C8705" s="58">
        <v>100</v>
      </c>
    </row>
    <row r="8706" spans="1:3" x14ac:dyDescent="0.15">
      <c r="A8706" s="48">
        <v>42002</v>
      </c>
      <c r="B8706" s="57" t="s">
        <v>237</v>
      </c>
      <c r="C8706" s="58">
        <v>100</v>
      </c>
    </row>
    <row r="8707" spans="1:3" x14ac:dyDescent="0.15">
      <c r="A8707" s="48">
        <v>42002</v>
      </c>
      <c r="B8707" s="57" t="s">
        <v>238</v>
      </c>
      <c r="C8707" s="58">
        <v>100</v>
      </c>
    </row>
    <row r="8708" spans="1:3" x14ac:dyDescent="0.15">
      <c r="A8708" s="48">
        <v>42002</v>
      </c>
      <c r="B8708" s="57" t="s">
        <v>239</v>
      </c>
      <c r="C8708" s="58">
        <v>100</v>
      </c>
    </row>
    <row r="8709" spans="1:3" x14ac:dyDescent="0.15">
      <c r="A8709" s="48">
        <v>42002</v>
      </c>
      <c r="B8709" s="57" t="s">
        <v>240</v>
      </c>
      <c r="C8709" s="58">
        <v>100</v>
      </c>
    </row>
    <row r="8710" spans="1:3" x14ac:dyDescent="0.15">
      <c r="A8710" s="48">
        <v>42002</v>
      </c>
      <c r="B8710" s="57" t="s">
        <v>241</v>
      </c>
      <c r="C8710" s="58">
        <v>100</v>
      </c>
    </row>
    <row r="8711" spans="1:3" x14ac:dyDescent="0.15">
      <c r="A8711" s="48">
        <v>42002</v>
      </c>
      <c r="B8711" s="57" t="s">
        <v>242</v>
      </c>
      <c r="C8711" s="58">
        <v>100</v>
      </c>
    </row>
    <row r="8712" spans="1:3" x14ac:dyDescent="0.15">
      <c r="A8712" s="48">
        <v>42002</v>
      </c>
      <c r="B8712" s="57" t="s">
        <v>243</v>
      </c>
      <c r="C8712" s="58">
        <v>100</v>
      </c>
    </row>
    <row r="8713" spans="1:3" x14ac:dyDescent="0.15">
      <c r="A8713" s="48">
        <v>42002</v>
      </c>
      <c r="B8713" s="57" t="s">
        <v>244</v>
      </c>
      <c r="C8713" s="58">
        <v>100</v>
      </c>
    </row>
    <row r="8714" spans="1:3" x14ac:dyDescent="0.15">
      <c r="A8714" s="48">
        <v>42002</v>
      </c>
      <c r="B8714" s="57" t="s">
        <v>245</v>
      </c>
      <c r="C8714" s="58">
        <v>100</v>
      </c>
    </row>
    <row r="8715" spans="1:3" x14ac:dyDescent="0.15">
      <c r="A8715" s="48">
        <v>42002</v>
      </c>
      <c r="B8715" s="57" t="s">
        <v>246</v>
      </c>
      <c r="C8715" s="58">
        <v>100</v>
      </c>
    </row>
    <row r="8716" spans="1:3" x14ac:dyDescent="0.15">
      <c r="A8716" s="48">
        <v>42002</v>
      </c>
      <c r="B8716" s="57" t="s">
        <v>247</v>
      </c>
      <c r="C8716" s="58">
        <v>100</v>
      </c>
    </row>
    <row r="8717" spans="1:3" x14ac:dyDescent="0.15">
      <c r="A8717" s="48">
        <v>42002</v>
      </c>
      <c r="B8717" s="57" t="s">
        <v>248</v>
      </c>
      <c r="C8717" s="58">
        <v>100</v>
      </c>
    </row>
    <row r="8718" spans="1:3" x14ac:dyDescent="0.15">
      <c r="A8718" s="48">
        <v>42003</v>
      </c>
      <c r="B8718" s="57" t="s">
        <v>225</v>
      </c>
      <c r="C8718" s="58">
        <v>100</v>
      </c>
    </row>
    <row r="8719" spans="1:3" x14ac:dyDescent="0.15">
      <c r="A8719" s="48">
        <v>42003</v>
      </c>
      <c r="B8719" s="57" t="s">
        <v>226</v>
      </c>
      <c r="C8719" s="58">
        <v>100</v>
      </c>
    </row>
    <row r="8720" spans="1:3" x14ac:dyDescent="0.15">
      <c r="A8720" s="48">
        <v>42003</v>
      </c>
      <c r="B8720" s="57" t="s">
        <v>227</v>
      </c>
      <c r="C8720" s="58">
        <v>100</v>
      </c>
    </row>
    <row r="8721" spans="1:3" x14ac:dyDescent="0.15">
      <c r="A8721" s="48">
        <v>42003</v>
      </c>
      <c r="B8721" s="57" t="s">
        <v>228</v>
      </c>
      <c r="C8721" s="58">
        <v>100</v>
      </c>
    </row>
    <row r="8722" spans="1:3" x14ac:dyDescent="0.15">
      <c r="A8722" s="48">
        <v>42003</v>
      </c>
      <c r="B8722" s="57" t="s">
        <v>229</v>
      </c>
      <c r="C8722" s="58">
        <v>100</v>
      </c>
    </row>
    <row r="8723" spans="1:3" x14ac:dyDescent="0.15">
      <c r="A8723" s="48">
        <v>42003</v>
      </c>
      <c r="B8723" s="57" t="s">
        <v>230</v>
      </c>
      <c r="C8723" s="58">
        <v>100</v>
      </c>
    </row>
    <row r="8724" spans="1:3" x14ac:dyDescent="0.15">
      <c r="A8724" s="48">
        <v>42003</v>
      </c>
      <c r="B8724" s="57" t="s">
        <v>231</v>
      </c>
      <c r="C8724" s="58">
        <v>100</v>
      </c>
    </row>
    <row r="8725" spans="1:3" x14ac:dyDescent="0.15">
      <c r="A8725" s="48">
        <v>42003</v>
      </c>
      <c r="B8725" s="57" t="s">
        <v>232</v>
      </c>
      <c r="C8725" s="58">
        <v>100</v>
      </c>
    </row>
    <row r="8726" spans="1:3" x14ac:dyDescent="0.15">
      <c r="A8726" s="48">
        <v>42003</v>
      </c>
      <c r="B8726" s="57" t="s">
        <v>233</v>
      </c>
      <c r="C8726" s="58">
        <v>100</v>
      </c>
    </row>
    <row r="8727" spans="1:3" x14ac:dyDescent="0.15">
      <c r="A8727" s="48">
        <v>42003</v>
      </c>
      <c r="B8727" s="57" t="s">
        <v>234</v>
      </c>
      <c r="C8727" s="58">
        <v>100</v>
      </c>
    </row>
    <row r="8728" spans="1:3" x14ac:dyDescent="0.15">
      <c r="A8728" s="48">
        <v>42003</v>
      </c>
      <c r="B8728" s="57" t="s">
        <v>235</v>
      </c>
      <c r="C8728" s="58">
        <v>100</v>
      </c>
    </row>
    <row r="8729" spans="1:3" x14ac:dyDescent="0.15">
      <c r="A8729" s="48">
        <v>42003</v>
      </c>
      <c r="B8729" s="57" t="s">
        <v>236</v>
      </c>
      <c r="C8729" s="58">
        <v>100</v>
      </c>
    </row>
    <row r="8730" spans="1:3" x14ac:dyDescent="0.15">
      <c r="A8730" s="48">
        <v>42003</v>
      </c>
      <c r="B8730" s="57" t="s">
        <v>237</v>
      </c>
      <c r="C8730" s="58">
        <v>100</v>
      </c>
    </row>
    <row r="8731" spans="1:3" x14ac:dyDescent="0.15">
      <c r="A8731" s="48">
        <v>42003</v>
      </c>
      <c r="B8731" s="57" t="s">
        <v>238</v>
      </c>
      <c r="C8731" s="58">
        <v>100</v>
      </c>
    </row>
    <row r="8732" spans="1:3" x14ac:dyDescent="0.15">
      <c r="A8732" s="48">
        <v>42003</v>
      </c>
      <c r="B8732" s="57" t="s">
        <v>239</v>
      </c>
      <c r="C8732" s="58">
        <v>100</v>
      </c>
    </row>
    <row r="8733" spans="1:3" x14ac:dyDescent="0.15">
      <c r="A8733" s="48">
        <v>42003</v>
      </c>
      <c r="B8733" s="57" t="s">
        <v>240</v>
      </c>
      <c r="C8733" s="58">
        <v>100</v>
      </c>
    </row>
    <row r="8734" spans="1:3" x14ac:dyDescent="0.15">
      <c r="A8734" s="48">
        <v>42003</v>
      </c>
      <c r="B8734" s="57" t="s">
        <v>241</v>
      </c>
      <c r="C8734" s="58">
        <v>100</v>
      </c>
    </row>
    <row r="8735" spans="1:3" x14ac:dyDescent="0.15">
      <c r="A8735" s="48">
        <v>42003</v>
      </c>
      <c r="B8735" s="57" t="s">
        <v>242</v>
      </c>
      <c r="C8735" s="58">
        <v>100</v>
      </c>
    </row>
    <row r="8736" spans="1:3" x14ac:dyDescent="0.15">
      <c r="A8736" s="48">
        <v>42003</v>
      </c>
      <c r="B8736" s="57" t="s">
        <v>243</v>
      </c>
      <c r="C8736" s="58">
        <v>100</v>
      </c>
    </row>
    <row r="8737" spans="1:3" x14ac:dyDescent="0.15">
      <c r="A8737" s="48">
        <v>42003</v>
      </c>
      <c r="B8737" s="57" t="s">
        <v>244</v>
      </c>
      <c r="C8737" s="58">
        <v>100</v>
      </c>
    </row>
    <row r="8738" spans="1:3" x14ac:dyDescent="0.15">
      <c r="A8738" s="48">
        <v>42003</v>
      </c>
      <c r="B8738" s="57" t="s">
        <v>245</v>
      </c>
      <c r="C8738" s="58">
        <v>100</v>
      </c>
    </row>
    <row r="8739" spans="1:3" x14ac:dyDescent="0.15">
      <c r="A8739" s="48">
        <v>42003</v>
      </c>
      <c r="B8739" s="57" t="s">
        <v>246</v>
      </c>
      <c r="C8739" s="58">
        <v>100</v>
      </c>
    </row>
    <row r="8740" spans="1:3" x14ac:dyDescent="0.15">
      <c r="A8740" s="48">
        <v>42003</v>
      </c>
      <c r="B8740" s="57" t="s">
        <v>247</v>
      </c>
      <c r="C8740" s="58">
        <v>100</v>
      </c>
    </row>
    <row r="8741" spans="1:3" x14ac:dyDescent="0.15">
      <c r="A8741" s="48">
        <v>42003</v>
      </c>
      <c r="B8741" s="57" t="s">
        <v>248</v>
      </c>
      <c r="C8741" s="58">
        <v>100</v>
      </c>
    </row>
    <row r="8742" spans="1:3" x14ac:dyDescent="0.15">
      <c r="A8742" s="48">
        <v>42004</v>
      </c>
      <c r="B8742" s="57" t="s">
        <v>225</v>
      </c>
      <c r="C8742" s="58">
        <v>100</v>
      </c>
    </row>
    <row r="8743" spans="1:3" x14ac:dyDescent="0.15">
      <c r="A8743" s="48">
        <v>42004</v>
      </c>
      <c r="B8743" s="57" t="s">
        <v>226</v>
      </c>
      <c r="C8743" s="58">
        <v>100</v>
      </c>
    </row>
    <row r="8744" spans="1:3" x14ac:dyDescent="0.15">
      <c r="A8744" s="48">
        <v>42004</v>
      </c>
      <c r="B8744" s="57" t="s">
        <v>227</v>
      </c>
      <c r="C8744" s="58">
        <v>100</v>
      </c>
    </row>
    <row r="8745" spans="1:3" x14ac:dyDescent="0.15">
      <c r="A8745" s="48">
        <v>42004</v>
      </c>
      <c r="B8745" s="57" t="s">
        <v>228</v>
      </c>
      <c r="C8745" s="58">
        <v>100</v>
      </c>
    </row>
    <row r="8746" spans="1:3" x14ac:dyDescent="0.15">
      <c r="A8746" s="48">
        <v>42004</v>
      </c>
      <c r="B8746" s="57" t="s">
        <v>229</v>
      </c>
      <c r="C8746" s="58">
        <v>100</v>
      </c>
    </row>
    <row r="8747" spans="1:3" x14ac:dyDescent="0.15">
      <c r="A8747" s="48">
        <v>42004</v>
      </c>
      <c r="B8747" s="57" t="s">
        <v>230</v>
      </c>
      <c r="C8747" s="58">
        <v>100</v>
      </c>
    </row>
    <row r="8748" spans="1:3" x14ac:dyDescent="0.15">
      <c r="A8748" s="48">
        <v>42004</v>
      </c>
      <c r="B8748" s="57" t="s">
        <v>231</v>
      </c>
      <c r="C8748" s="58">
        <v>100</v>
      </c>
    </row>
    <row r="8749" spans="1:3" x14ac:dyDescent="0.15">
      <c r="A8749" s="48">
        <v>42004</v>
      </c>
      <c r="B8749" s="57" t="s">
        <v>232</v>
      </c>
      <c r="C8749" s="58">
        <v>100</v>
      </c>
    </row>
    <row r="8750" spans="1:3" x14ac:dyDescent="0.15">
      <c r="A8750" s="48">
        <v>42004</v>
      </c>
      <c r="B8750" s="57" t="s">
        <v>233</v>
      </c>
      <c r="C8750" s="58">
        <v>100</v>
      </c>
    </row>
    <row r="8751" spans="1:3" x14ac:dyDescent="0.15">
      <c r="A8751" s="48">
        <v>42004</v>
      </c>
      <c r="B8751" s="57" t="s">
        <v>234</v>
      </c>
      <c r="C8751" s="58">
        <v>100</v>
      </c>
    </row>
    <row r="8752" spans="1:3" x14ac:dyDescent="0.15">
      <c r="A8752" s="48">
        <v>42004</v>
      </c>
      <c r="B8752" s="57" t="s">
        <v>235</v>
      </c>
      <c r="C8752" s="58">
        <v>100</v>
      </c>
    </row>
    <row r="8753" spans="1:3" x14ac:dyDescent="0.15">
      <c r="A8753" s="48">
        <v>42004</v>
      </c>
      <c r="B8753" s="57" t="s">
        <v>236</v>
      </c>
      <c r="C8753" s="58">
        <v>100</v>
      </c>
    </row>
    <row r="8754" spans="1:3" x14ac:dyDescent="0.15">
      <c r="A8754" s="48">
        <v>42004</v>
      </c>
      <c r="B8754" s="57" t="s">
        <v>237</v>
      </c>
      <c r="C8754" s="58">
        <v>100</v>
      </c>
    </row>
    <row r="8755" spans="1:3" x14ac:dyDescent="0.15">
      <c r="A8755" s="48">
        <v>42004</v>
      </c>
      <c r="B8755" s="57" t="s">
        <v>238</v>
      </c>
      <c r="C8755" s="58">
        <v>100</v>
      </c>
    </row>
    <row r="8756" spans="1:3" x14ac:dyDescent="0.15">
      <c r="A8756" s="48">
        <v>42004</v>
      </c>
      <c r="B8756" s="57" t="s">
        <v>239</v>
      </c>
      <c r="C8756" s="58">
        <v>100</v>
      </c>
    </row>
    <row r="8757" spans="1:3" x14ac:dyDescent="0.15">
      <c r="A8757" s="48">
        <v>42004</v>
      </c>
      <c r="B8757" s="57" t="s">
        <v>240</v>
      </c>
      <c r="C8757" s="58">
        <v>100</v>
      </c>
    </row>
    <row r="8758" spans="1:3" x14ac:dyDescent="0.15">
      <c r="A8758" s="48">
        <v>42004</v>
      </c>
      <c r="B8758" s="57" t="s">
        <v>241</v>
      </c>
      <c r="C8758" s="58">
        <v>100</v>
      </c>
    </row>
    <row r="8759" spans="1:3" x14ac:dyDescent="0.15">
      <c r="A8759" s="48">
        <v>42004</v>
      </c>
      <c r="B8759" s="57" t="s">
        <v>242</v>
      </c>
      <c r="C8759" s="58">
        <v>100</v>
      </c>
    </row>
    <row r="8760" spans="1:3" x14ac:dyDescent="0.15">
      <c r="A8760" s="48">
        <v>42004</v>
      </c>
      <c r="B8760" s="57" t="s">
        <v>243</v>
      </c>
      <c r="C8760" s="58">
        <v>100</v>
      </c>
    </row>
    <row r="8761" spans="1:3" x14ac:dyDescent="0.15">
      <c r="A8761" s="48">
        <v>42004</v>
      </c>
      <c r="B8761" s="57" t="s">
        <v>244</v>
      </c>
      <c r="C8761" s="58">
        <v>100</v>
      </c>
    </row>
    <row r="8762" spans="1:3" x14ac:dyDescent="0.15">
      <c r="A8762" s="48">
        <v>42004</v>
      </c>
      <c r="B8762" s="57" t="s">
        <v>245</v>
      </c>
      <c r="C8762" s="58">
        <v>100</v>
      </c>
    </row>
    <row r="8763" spans="1:3" x14ac:dyDescent="0.15">
      <c r="A8763" s="48">
        <v>42004</v>
      </c>
      <c r="B8763" s="57" t="s">
        <v>246</v>
      </c>
      <c r="C8763" s="58">
        <v>100</v>
      </c>
    </row>
    <row r="8764" spans="1:3" x14ac:dyDescent="0.15">
      <c r="A8764" s="48">
        <v>42004</v>
      </c>
      <c r="B8764" s="57" t="s">
        <v>247</v>
      </c>
      <c r="C8764" s="58">
        <v>100</v>
      </c>
    </row>
    <row r="8765" spans="1:3" x14ac:dyDescent="0.15">
      <c r="A8765" s="48">
        <v>42004</v>
      </c>
      <c r="B8765" s="57" t="s">
        <v>248</v>
      </c>
      <c r="C8765" s="58">
        <v>100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71"/>
  <sheetViews>
    <sheetView zoomScaleNormal="100" workbookViewId="0">
      <pane xSplit="1" ySplit="7" topLeftCell="B8" activePane="bottomRight" state="frozen"/>
      <selection pane="topRight" activeCell="D1" sqref="D1"/>
      <selection pane="bottomLeft" activeCell="A8" sqref="A8"/>
      <selection pane="bottomRight" activeCell="B8" sqref="B8"/>
    </sheetView>
  </sheetViews>
  <sheetFormatPr defaultRowHeight="16.5" x14ac:dyDescent="0.15"/>
  <cols>
    <col min="1" max="1" width="10.25" style="32" bestFit="1" customWidth="1"/>
    <col min="2" max="2" width="13.625" style="7" bestFit="1" customWidth="1"/>
    <col min="3" max="3" width="13.75" style="7" bestFit="1" customWidth="1"/>
    <col min="4" max="4" width="13.625" style="7" bestFit="1" customWidth="1"/>
    <col min="5" max="5" width="12.5" style="7" bestFit="1" customWidth="1"/>
    <col min="6" max="6" width="16.375" style="7" bestFit="1" customWidth="1"/>
    <col min="7" max="8" width="17.875" style="7" customWidth="1"/>
    <col min="9" max="9" width="16.375" style="7" customWidth="1"/>
    <col min="10" max="10" width="16.375" style="7" bestFit="1" customWidth="1"/>
    <col min="11" max="11" width="16.375" style="7" customWidth="1"/>
    <col min="12" max="12" width="17.625" style="7" bestFit="1" customWidth="1"/>
    <col min="13" max="13" width="15.875" style="7" customWidth="1"/>
    <col min="14" max="14" width="17.5" style="7" bestFit="1" customWidth="1"/>
    <col min="15" max="16" width="17.625" style="7" bestFit="1" customWidth="1"/>
    <col min="17" max="17" width="17.375" style="7" bestFit="1" customWidth="1"/>
    <col min="18" max="18" width="17.625" style="7" bestFit="1" customWidth="1"/>
    <col min="19" max="19" width="11.25" style="7" customWidth="1"/>
    <col min="20" max="20" width="14.625" style="7" customWidth="1"/>
    <col min="21" max="21" width="18.625" style="7" customWidth="1"/>
    <col min="22" max="22" width="16.375" style="7" customWidth="1"/>
    <col min="23" max="24" width="41" style="7" bestFit="1" customWidth="1"/>
    <col min="25" max="25" width="12.5" style="7" customWidth="1"/>
    <col min="26" max="26" width="21.375" style="7" customWidth="1"/>
    <col min="27" max="27" width="10.625" style="7" bestFit="1" customWidth="1"/>
    <col min="28" max="28" width="17.375" style="7" bestFit="1" customWidth="1"/>
    <col min="29" max="29" width="21.25" style="7" customWidth="1"/>
    <col min="30" max="30" width="10" style="7" bestFit="1" customWidth="1"/>
    <col min="31" max="33" width="17.375" style="7" customWidth="1"/>
    <col min="34" max="35" width="12.25" style="7" bestFit="1" customWidth="1"/>
    <col min="36" max="36" width="15.375" style="7" bestFit="1" customWidth="1"/>
    <col min="37" max="37" width="12.25" style="7" bestFit="1" customWidth="1"/>
    <col min="38" max="40" width="13.625" style="7" bestFit="1" customWidth="1"/>
    <col min="41" max="41" width="11" style="7" bestFit="1" customWidth="1"/>
    <col min="42" max="42" width="17.375" style="7" customWidth="1"/>
    <col min="43" max="43" width="11.75" style="7" bestFit="1" customWidth="1"/>
    <col min="44" max="44" width="12.25" style="7" bestFit="1" customWidth="1"/>
    <col min="45" max="45" width="15.375" style="7" bestFit="1" customWidth="1"/>
    <col min="46" max="46" width="12.25" style="7" bestFit="1" customWidth="1"/>
    <col min="47" max="49" width="13.625" style="7" bestFit="1" customWidth="1"/>
    <col min="50" max="50" width="10.875" style="7" bestFit="1" customWidth="1"/>
    <col min="51" max="52" width="17.375" style="7" customWidth="1"/>
    <col min="53" max="53" width="10" style="7" bestFit="1" customWidth="1"/>
    <col min="54" max="54" width="17.375" style="7" customWidth="1"/>
    <col min="55" max="55" width="10" style="7" bestFit="1" customWidth="1"/>
    <col min="56" max="57" width="17.375" style="7" customWidth="1"/>
    <col min="58" max="64" width="9" style="7" bestFit="1" customWidth="1"/>
    <col min="65" max="65" width="9.875" style="7" bestFit="1" customWidth="1"/>
    <col min="66" max="79" width="17.375" style="7" customWidth="1"/>
    <col min="80" max="81" width="17.5" style="7" customWidth="1"/>
    <col min="82" max="82" width="12.625" style="7" customWidth="1"/>
    <col min="83" max="83" width="32" style="8" customWidth="1"/>
    <col min="84" max="84" width="29.875" style="8" customWidth="1"/>
    <col min="85" max="85" width="16.375" style="7" bestFit="1" customWidth="1"/>
    <col min="86" max="86" width="14" style="7" customWidth="1"/>
    <col min="87" max="87" width="8" style="7" customWidth="1"/>
    <col min="88" max="88" width="12.625" style="7" bestFit="1" customWidth="1"/>
    <col min="89" max="89" width="21.625" style="7" customWidth="1"/>
    <col min="90" max="90" width="17" style="7" bestFit="1" customWidth="1"/>
    <col min="91" max="16384" width="9" style="7"/>
  </cols>
  <sheetData>
    <row r="1" spans="1:89" ht="18" customHeight="1" x14ac:dyDescent="0.15">
      <c r="A1" s="5" t="s">
        <v>0</v>
      </c>
      <c r="B1" s="11" t="s">
        <v>16</v>
      </c>
      <c r="C1" s="6" t="s">
        <v>67</v>
      </c>
      <c r="D1" s="11" t="s">
        <v>72</v>
      </c>
      <c r="E1" s="97" t="s">
        <v>282</v>
      </c>
      <c r="F1" s="214" t="s">
        <v>522</v>
      </c>
      <c r="G1" s="215"/>
      <c r="H1" s="215"/>
      <c r="I1" s="215"/>
      <c r="J1" s="215"/>
      <c r="K1" s="215"/>
      <c r="L1" s="215"/>
      <c r="M1" s="215"/>
      <c r="N1" s="215"/>
      <c r="O1" s="215"/>
      <c r="P1" s="215"/>
      <c r="Q1" s="215"/>
      <c r="R1" s="216"/>
      <c r="S1" s="214" t="s">
        <v>110</v>
      </c>
      <c r="T1" s="215"/>
      <c r="U1" s="215"/>
      <c r="V1" s="216"/>
      <c r="W1" s="18" t="s">
        <v>260</v>
      </c>
      <c r="X1" s="183" t="s">
        <v>259</v>
      </c>
      <c r="Y1" s="181" t="s">
        <v>521</v>
      </c>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4"/>
      <c r="BA1" s="211" t="s">
        <v>261</v>
      </c>
      <c r="BB1" s="212"/>
      <c r="BC1" s="212"/>
      <c r="BD1" s="212"/>
      <c r="BE1" s="212"/>
      <c r="BF1" s="212"/>
      <c r="BG1" s="212"/>
      <c r="BH1" s="212"/>
      <c r="BI1" s="212"/>
      <c r="BJ1" s="212"/>
      <c r="BK1" s="212"/>
      <c r="BL1" s="212"/>
      <c r="BM1" s="212"/>
      <c r="BN1" s="213"/>
      <c r="BO1" s="217" t="s">
        <v>7</v>
      </c>
      <c r="BP1" s="217"/>
      <c r="BQ1" s="217"/>
      <c r="BR1" s="217"/>
      <c r="BS1" s="217"/>
      <c r="BT1" s="217"/>
      <c r="BU1" s="217"/>
      <c r="BV1" s="214" t="s">
        <v>370</v>
      </c>
      <c r="BW1" s="215"/>
      <c r="BX1" s="215"/>
      <c r="BY1" s="215"/>
      <c r="BZ1" s="215"/>
      <c r="CA1" s="216"/>
      <c r="CB1" s="197" t="s">
        <v>310</v>
      </c>
      <c r="CC1" s="18" t="s">
        <v>207</v>
      </c>
      <c r="CD1" s="13"/>
    </row>
    <row r="2" spans="1:89" ht="16.5" customHeight="1" x14ac:dyDescent="0.15">
      <c r="A2" s="5" t="s">
        <v>1</v>
      </c>
      <c r="B2" s="9"/>
      <c r="C2" s="9"/>
      <c r="D2" s="9"/>
      <c r="E2" s="94"/>
      <c r="F2" s="10" t="s">
        <v>16</v>
      </c>
      <c r="G2" s="204" t="s">
        <v>16</v>
      </c>
      <c r="H2" s="205"/>
      <c r="I2" s="206"/>
      <c r="J2" s="13" t="s">
        <v>67</v>
      </c>
      <c r="K2" s="11" t="s">
        <v>83</v>
      </c>
      <c r="L2" s="207" t="s">
        <v>19</v>
      </c>
      <c r="M2" s="207"/>
      <c r="N2" s="207"/>
      <c r="O2" s="207"/>
      <c r="P2" s="207"/>
      <c r="Q2" s="207"/>
      <c r="R2" s="207"/>
      <c r="S2" s="170" t="s">
        <v>16</v>
      </c>
      <c r="T2" s="11" t="s">
        <v>95</v>
      </c>
      <c r="U2" s="208" t="s">
        <v>98</v>
      </c>
      <c r="V2" s="209" t="s">
        <v>99</v>
      </c>
      <c r="W2" s="170" t="s">
        <v>355</v>
      </c>
      <c r="X2" s="170" t="s">
        <v>16</v>
      </c>
      <c r="Y2" s="211" t="s">
        <v>506</v>
      </c>
      <c r="Z2" s="212"/>
      <c r="AA2" s="212"/>
      <c r="AB2" s="212"/>
      <c r="AC2" s="213"/>
      <c r="AD2" s="214" t="s">
        <v>507</v>
      </c>
      <c r="AE2" s="215"/>
      <c r="AF2" s="215"/>
      <c r="AG2" s="215"/>
      <c r="AH2" s="216"/>
      <c r="AI2" s="218" t="s">
        <v>445</v>
      </c>
      <c r="AJ2" s="219"/>
      <c r="AK2" s="219"/>
      <c r="AL2" s="219"/>
      <c r="AM2" s="219"/>
      <c r="AN2" s="219"/>
      <c r="AO2" s="220"/>
      <c r="AP2" s="199" t="s">
        <v>427</v>
      </c>
      <c r="AQ2" s="175" t="s">
        <v>426</v>
      </c>
      <c r="AR2" s="218" t="s">
        <v>515</v>
      </c>
      <c r="AS2" s="219"/>
      <c r="AT2" s="219"/>
      <c r="AU2" s="219"/>
      <c r="AV2" s="219"/>
      <c r="AW2" s="219"/>
      <c r="AX2" s="220"/>
      <c r="AY2" s="199" t="s">
        <v>425</v>
      </c>
      <c r="AZ2" s="175" t="s">
        <v>424</v>
      </c>
      <c r="BA2" s="170" t="s">
        <v>16</v>
      </c>
      <c r="BB2" s="199" t="s">
        <v>128</v>
      </c>
      <c r="BC2" s="170" t="s">
        <v>129</v>
      </c>
      <c r="BD2" s="199" t="s">
        <v>130</v>
      </c>
      <c r="BE2" s="199" t="s">
        <v>131</v>
      </c>
      <c r="BF2" s="11" t="s">
        <v>141</v>
      </c>
      <c r="BG2" s="11" t="s">
        <v>142</v>
      </c>
      <c r="BH2" s="11" t="s">
        <v>143</v>
      </c>
      <c r="BI2" s="11" t="s">
        <v>144</v>
      </c>
      <c r="BJ2" s="11" t="s">
        <v>145</v>
      </c>
      <c r="BK2" s="11" t="s">
        <v>146</v>
      </c>
      <c r="BL2" s="11" t="s">
        <v>147</v>
      </c>
      <c r="BM2" s="81" t="s">
        <v>148</v>
      </c>
      <c r="BN2" s="174" t="s">
        <v>132</v>
      </c>
      <c r="BO2" s="178" t="s">
        <v>9</v>
      </c>
      <c r="BP2" s="178" t="s">
        <v>10</v>
      </c>
      <c r="BQ2" s="178" t="s">
        <v>11</v>
      </c>
      <c r="BR2" s="178" t="s">
        <v>12</v>
      </c>
      <c r="BS2" s="178" t="s">
        <v>13</v>
      </c>
      <c r="BT2" s="178" t="s">
        <v>14</v>
      </c>
      <c r="BU2" s="178" t="s">
        <v>15</v>
      </c>
      <c r="BV2" s="178" t="s">
        <v>9</v>
      </c>
      <c r="BW2" s="178" t="s">
        <v>10</v>
      </c>
      <c r="BX2" s="178" t="s">
        <v>11</v>
      </c>
      <c r="BY2" s="178" t="s">
        <v>12</v>
      </c>
      <c r="BZ2" s="178" t="s">
        <v>13</v>
      </c>
      <c r="CA2" s="178" t="s">
        <v>14</v>
      </c>
      <c r="CB2" s="201"/>
      <c r="CC2" s="199" t="s">
        <v>206</v>
      </c>
      <c r="CD2" s="124"/>
    </row>
    <row r="3" spans="1:89" ht="39" customHeight="1" x14ac:dyDescent="0.15">
      <c r="A3" s="5" t="s">
        <v>68</v>
      </c>
      <c r="B3" s="185"/>
      <c r="C3" s="185"/>
      <c r="D3" s="185"/>
      <c r="E3" s="186"/>
      <c r="F3" s="187"/>
      <c r="G3" s="18" t="s">
        <v>17</v>
      </c>
      <c r="H3" s="18" t="s">
        <v>18</v>
      </c>
      <c r="I3" s="18" t="s">
        <v>181</v>
      </c>
      <c r="J3" s="177"/>
      <c r="K3" s="55"/>
      <c r="L3" s="183" t="s">
        <v>9</v>
      </c>
      <c r="M3" s="183" t="s">
        <v>10</v>
      </c>
      <c r="N3" s="183" t="s">
        <v>11</v>
      </c>
      <c r="O3" s="183" t="s">
        <v>12</v>
      </c>
      <c r="P3" s="183" t="s">
        <v>13</v>
      </c>
      <c r="Q3" s="183" t="s">
        <v>14</v>
      </c>
      <c r="R3" s="183" t="s">
        <v>15</v>
      </c>
      <c r="S3" s="187"/>
      <c r="T3" s="171"/>
      <c r="U3" s="208"/>
      <c r="V3" s="210"/>
      <c r="W3" s="188"/>
      <c r="X3" s="187"/>
      <c r="Y3" s="183" t="s">
        <v>16</v>
      </c>
      <c r="Z3" s="18" t="s">
        <v>128</v>
      </c>
      <c r="AA3" s="183" t="s">
        <v>67</v>
      </c>
      <c r="AB3" s="18" t="s">
        <v>130</v>
      </c>
      <c r="AC3" s="18" t="s">
        <v>131</v>
      </c>
      <c r="AD3" s="18" t="s">
        <v>16</v>
      </c>
      <c r="AE3" s="18" t="s">
        <v>430</v>
      </c>
      <c r="AF3" s="18" t="s">
        <v>429</v>
      </c>
      <c r="AG3" s="18" t="s">
        <v>428</v>
      </c>
      <c r="AH3" s="18" t="s">
        <v>67</v>
      </c>
      <c r="AI3" s="159" t="s">
        <v>9</v>
      </c>
      <c r="AJ3" s="159" t="s">
        <v>10</v>
      </c>
      <c r="AK3" s="159" t="s">
        <v>11</v>
      </c>
      <c r="AL3" s="159" t="s">
        <v>12</v>
      </c>
      <c r="AM3" s="159" t="s">
        <v>13</v>
      </c>
      <c r="AN3" s="159" t="s">
        <v>14</v>
      </c>
      <c r="AO3" s="159" t="s">
        <v>15</v>
      </c>
      <c r="AP3" s="200"/>
      <c r="AQ3" s="128"/>
      <c r="AR3" s="159" t="s">
        <v>9</v>
      </c>
      <c r="AS3" s="159" t="s">
        <v>10</v>
      </c>
      <c r="AT3" s="159" t="s">
        <v>11</v>
      </c>
      <c r="AU3" s="159" t="s">
        <v>12</v>
      </c>
      <c r="AV3" s="159" t="s">
        <v>13</v>
      </c>
      <c r="AW3" s="159" t="s">
        <v>14</v>
      </c>
      <c r="AX3" s="159" t="s">
        <v>15</v>
      </c>
      <c r="AY3" s="200"/>
      <c r="AZ3" s="128"/>
      <c r="BA3" s="188"/>
      <c r="BB3" s="200"/>
      <c r="BC3" s="188"/>
      <c r="BD3" s="200"/>
      <c r="BE3" s="200"/>
      <c r="BF3" s="188"/>
      <c r="BG3" s="188"/>
      <c r="BH3" s="188"/>
      <c r="BI3" s="188"/>
      <c r="BJ3" s="188"/>
      <c r="BK3" s="188"/>
      <c r="BL3" s="188"/>
      <c r="BM3" s="189"/>
      <c r="BN3" s="188"/>
      <c r="BO3" s="131"/>
      <c r="BP3" s="131"/>
      <c r="BQ3" s="131"/>
      <c r="BR3" s="131"/>
      <c r="BS3" s="131"/>
      <c r="BT3" s="131"/>
      <c r="BU3" s="131"/>
      <c r="BV3" s="131"/>
      <c r="BW3" s="131"/>
      <c r="BX3" s="131"/>
      <c r="BY3" s="131"/>
      <c r="BZ3" s="131"/>
      <c r="CA3" s="131"/>
      <c r="CB3" s="176"/>
      <c r="CC3" s="200"/>
      <c r="CD3" s="124"/>
      <c r="CE3" s="4" t="s">
        <v>21</v>
      </c>
      <c r="CF3" s="4" t="s">
        <v>22</v>
      </c>
      <c r="CG3" s="4" t="s">
        <v>254</v>
      </c>
      <c r="CH3" s="4" t="s">
        <v>255</v>
      </c>
      <c r="CI3" s="4" t="s">
        <v>256</v>
      </c>
      <c r="CJ3" s="4"/>
    </row>
    <row r="4" spans="1:89" x14ac:dyDescent="0.15">
      <c r="A4" s="15" t="s">
        <v>2</v>
      </c>
      <c r="B4" s="53" t="s">
        <v>496</v>
      </c>
      <c r="C4" s="53" t="s">
        <v>497</v>
      </c>
      <c r="D4" s="53" t="s">
        <v>498</v>
      </c>
      <c r="E4" s="53" t="s">
        <v>499</v>
      </c>
      <c r="F4" s="55" t="s">
        <v>351</v>
      </c>
      <c r="G4" s="55" t="s">
        <v>350</v>
      </c>
      <c r="H4" s="55" t="s">
        <v>349</v>
      </c>
      <c r="I4" s="55" t="s">
        <v>348</v>
      </c>
      <c r="J4" s="55" t="s">
        <v>264</v>
      </c>
      <c r="K4" s="55" t="s">
        <v>347</v>
      </c>
      <c r="L4" s="55" t="s">
        <v>338</v>
      </c>
      <c r="M4" s="55" t="s">
        <v>337</v>
      </c>
      <c r="N4" s="55" t="s">
        <v>336</v>
      </c>
      <c r="O4" s="55" t="s">
        <v>345</v>
      </c>
      <c r="P4" s="55" t="s">
        <v>335</v>
      </c>
      <c r="Q4" s="55" t="s">
        <v>334</v>
      </c>
      <c r="R4" s="55" t="s">
        <v>333</v>
      </c>
      <c r="S4" s="55" t="s">
        <v>265</v>
      </c>
      <c r="T4" s="53" t="s">
        <v>313</v>
      </c>
      <c r="U4" s="55" t="s">
        <v>326</v>
      </c>
      <c r="V4" s="55" t="s">
        <v>266</v>
      </c>
      <c r="W4" s="55" t="s">
        <v>323</v>
      </c>
      <c r="X4" s="55" t="s">
        <v>267</v>
      </c>
      <c r="Y4" s="55" t="s">
        <v>268</v>
      </c>
      <c r="Z4" s="55" t="s">
        <v>269</v>
      </c>
      <c r="AA4" s="55" t="s">
        <v>270</v>
      </c>
      <c r="AB4" s="55" t="s">
        <v>271</v>
      </c>
      <c r="AC4" s="55" t="s">
        <v>272</v>
      </c>
      <c r="AD4" s="55" t="s">
        <v>508</v>
      </c>
      <c r="AE4" s="55" t="s">
        <v>509</v>
      </c>
      <c r="AF4" s="55" t="s">
        <v>510</v>
      </c>
      <c r="AG4" s="55" t="s">
        <v>511</v>
      </c>
      <c r="AH4" s="55" t="s">
        <v>512</v>
      </c>
      <c r="AI4" s="55" t="s">
        <v>512</v>
      </c>
      <c r="AJ4" s="55" t="s">
        <v>512</v>
      </c>
      <c r="AK4" s="55" t="s">
        <v>512</v>
      </c>
      <c r="AL4" s="55" t="s">
        <v>512</v>
      </c>
      <c r="AM4" s="55" t="s">
        <v>512</v>
      </c>
      <c r="AN4" s="55" t="s">
        <v>512</v>
      </c>
      <c r="AO4" s="55" t="s">
        <v>512</v>
      </c>
      <c r="AP4" s="55" t="s">
        <v>513</v>
      </c>
      <c r="AQ4" s="55" t="s">
        <v>514</v>
      </c>
      <c r="AR4" s="55" t="s">
        <v>516</v>
      </c>
      <c r="AS4" s="55" t="s">
        <v>516</v>
      </c>
      <c r="AT4" s="55" t="s">
        <v>516</v>
      </c>
      <c r="AU4" s="55" t="s">
        <v>516</v>
      </c>
      <c r="AV4" s="55" t="s">
        <v>516</v>
      </c>
      <c r="AW4" s="55" t="s">
        <v>516</v>
      </c>
      <c r="AX4" s="55" t="s">
        <v>516</v>
      </c>
      <c r="AY4" s="55" t="s">
        <v>517</v>
      </c>
      <c r="AZ4" s="55" t="s">
        <v>518</v>
      </c>
      <c r="BA4" s="55" t="s">
        <v>273</v>
      </c>
      <c r="BB4" s="55" t="s">
        <v>274</v>
      </c>
      <c r="BC4" s="55" t="s">
        <v>275</v>
      </c>
      <c r="BD4" s="55" t="s">
        <v>276</v>
      </c>
      <c r="BE4" s="55" t="s">
        <v>277</v>
      </c>
      <c r="BF4" s="55" t="s">
        <v>356</v>
      </c>
      <c r="BG4" s="55" t="s">
        <v>356</v>
      </c>
      <c r="BH4" s="55" t="s">
        <v>356</v>
      </c>
      <c r="BI4" s="55" t="s">
        <v>356</v>
      </c>
      <c r="BJ4" s="55" t="s">
        <v>357</v>
      </c>
      <c r="BK4" s="55" t="s">
        <v>357</v>
      </c>
      <c r="BL4" s="55" t="s">
        <v>357</v>
      </c>
      <c r="BM4" s="55" t="s">
        <v>357</v>
      </c>
      <c r="BN4" s="55" t="s">
        <v>478</v>
      </c>
      <c r="BO4" s="55" t="s">
        <v>479</v>
      </c>
      <c r="BP4" s="55" t="s">
        <v>480</v>
      </c>
      <c r="BQ4" s="55" t="s">
        <v>481</v>
      </c>
      <c r="BR4" s="55" t="s">
        <v>482</v>
      </c>
      <c r="BS4" s="55" t="s">
        <v>483</v>
      </c>
      <c r="BT4" s="55" t="s">
        <v>484</v>
      </c>
      <c r="BU4" s="55" t="s">
        <v>485</v>
      </c>
      <c r="BV4" s="53" t="s">
        <v>486</v>
      </c>
      <c r="BW4" s="53" t="s">
        <v>486</v>
      </c>
      <c r="BX4" s="53" t="s">
        <v>486</v>
      </c>
      <c r="BY4" s="53" t="s">
        <v>486</v>
      </c>
      <c r="BZ4" s="53" t="s">
        <v>486</v>
      </c>
      <c r="CA4" s="53" t="s">
        <v>486</v>
      </c>
      <c r="CB4" s="53" t="s">
        <v>489</v>
      </c>
      <c r="CC4" s="55" t="s">
        <v>262</v>
      </c>
      <c r="CD4" s="13"/>
      <c r="CE4" s="114" t="s">
        <v>78</v>
      </c>
      <c r="CF4" s="115"/>
      <c r="CG4" s="111" t="s">
        <v>20</v>
      </c>
      <c r="CH4" s="111" t="s">
        <v>20</v>
      </c>
      <c r="CI4" s="111" t="s">
        <v>20</v>
      </c>
      <c r="CJ4" s="20">
        <f>IF(入力データと計算結果!F6&lt;&gt;バックデータ一覧!A7,VLOOKUP(入力データと計算結果!F6,バックデータ一覧!A3:B11,2,FALSE),VLOOKUP(入力データと計算結果!F28,バックデータ一覧!A15:B17,2,FALSE))</f>
        <v>3</v>
      </c>
    </row>
    <row r="5" spans="1:89" x14ac:dyDescent="0.15">
      <c r="A5" s="21" t="s">
        <v>3</v>
      </c>
      <c r="B5" s="19" t="s">
        <v>500</v>
      </c>
      <c r="C5" s="19" t="s">
        <v>501</v>
      </c>
      <c r="D5" s="19" t="s">
        <v>502</v>
      </c>
      <c r="E5" s="19" t="s">
        <v>503</v>
      </c>
      <c r="F5" s="119" t="s">
        <v>316</v>
      </c>
      <c r="G5" s="119" t="s">
        <v>352</v>
      </c>
      <c r="H5" s="119" t="s">
        <v>353</v>
      </c>
      <c r="I5" s="119" t="s">
        <v>354</v>
      </c>
      <c r="J5" s="119" t="s">
        <v>318</v>
      </c>
      <c r="K5" s="119" t="s">
        <v>346</v>
      </c>
      <c r="L5" s="119" t="s">
        <v>344</v>
      </c>
      <c r="M5" s="119" t="s">
        <v>343</v>
      </c>
      <c r="N5" s="119" t="s">
        <v>342</v>
      </c>
      <c r="O5" s="119" t="s">
        <v>341</v>
      </c>
      <c r="P5" s="119" t="s">
        <v>340</v>
      </c>
      <c r="Q5" s="119" t="s">
        <v>339</v>
      </c>
      <c r="R5" s="119" t="s">
        <v>321</v>
      </c>
      <c r="S5" s="119" t="s">
        <v>316</v>
      </c>
      <c r="T5" s="123" t="s">
        <v>327</v>
      </c>
      <c r="U5" s="119" t="s">
        <v>325</v>
      </c>
      <c r="V5" s="119" t="s">
        <v>324</v>
      </c>
      <c r="W5" s="119" t="s">
        <v>322</v>
      </c>
      <c r="X5" s="119" t="s">
        <v>316</v>
      </c>
      <c r="Y5" s="119" t="s">
        <v>316</v>
      </c>
      <c r="Z5" s="119" t="s">
        <v>317</v>
      </c>
      <c r="AA5" s="119" t="s">
        <v>318</v>
      </c>
      <c r="AB5" s="119" t="s">
        <v>321</v>
      </c>
      <c r="AC5" s="119" t="s">
        <v>320</v>
      </c>
      <c r="AD5" s="139" t="s">
        <v>316</v>
      </c>
      <c r="AE5" s="140" t="s">
        <v>408</v>
      </c>
      <c r="AF5" s="140" t="s">
        <v>409</v>
      </c>
      <c r="AG5" s="140" t="s">
        <v>410</v>
      </c>
      <c r="AH5" s="139" t="s">
        <v>318</v>
      </c>
      <c r="AI5" s="150" t="s">
        <v>446</v>
      </c>
      <c r="AJ5" s="150" t="s">
        <v>447</v>
      </c>
      <c r="AK5" s="150" t="s">
        <v>448</v>
      </c>
      <c r="AL5" s="150" t="s">
        <v>449</v>
      </c>
      <c r="AM5" s="150" t="s">
        <v>450</v>
      </c>
      <c r="AN5" s="150" t="s">
        <v>451</v>
      </c>
      <c r="AO5" s="150" t="s">
        <v>452</v>
      </c>
      <c r="AP5" s="140" t="s">
        <v>419</v>
      </c>
      <c r="AQ5" s="140" t="s">
        <v>420</v>
      </c>
      <c r="AR5" s="140" t="s">
        <v>412</v>
      </c>
      <c r="AS5" s="140" t="s">
        <v>413</v>
      </c>
      <c r="AT5" s="140" t="s">
        <v>414</v>
      </c>
      <c r="AU5" s="140" t="s">
        <v>415</v>
      </c>
      <c r="AV5" s="140" t="s">
        <v>416</v>
      </c>
      <c r="AW5" s="140" t="s">
        <v>417</v>
      </c>
      <c r="AX5" s="140" t="s">
        <v>418</v>
      </c>
      <c r="AY5" s="140" t="s">
        <v>422</v>
      </c>
      <c r="AZ5" s="140" t="s">
        <v>423</v>
      </c>
      <c r="BA5" s="17" t="s">
        <v>316</v>
      </c>
      <c r="BB5" s="17" t="s">
        <v>317</v>
      </c>
      <c r="BC5" s="17" t="s">
        <v>318</v>
      </c>
      <c r="BD5" s="17" t="s">
        <v>319</v>
      </c>
      <c r="BE5" s="17" t="s">
        <v>320</v>
      </c>
      <c r="BF5" s="17" t="s">
        <v>149</v>
      </c>
      <c r="BG5" s="17" t="s">
        <v>150</v>
      </c>
      <c r="BH5" s="17" t="s">
        <v>151</v>
      </c>
      <c r="BI5" s="17" t="s">
        <v>152</v>
      </c>
      <c r="BJ5" s="17" t="s">
        <v>153</v>
      </c>
      <c r="BK5" s="17" t="s">
        <v>154</v>
      </c>
      <c r="BL5" s="17" t="s">
        <v>155</v>
      </c>
      <c r="BM5" s="17" t="s">
        <v>156</v>
      </c>
      <c r="BN5" s="17" t="s">
        <v>505</v>
      </c>
      <c r="BO5" s="95" t="s">
        <v>431</v>
      </c>
      <c r="BP5" s="95" t="s">
        <v>432</v>
      </c>
      <c r="BQ5" s="95" t="s">
        <v>433</v>
      </c>
      <c r="BR5" s="95" t="s">
        <v>434</v>
      </c>
      <c r="BS5" s="95" t="s">
        <v>435</v>
      </c>
      <c r="BT5" s="95" t="s">
        <v>436</v>
      </c>
      <c r="BU5" s="95" t="s">
        <v>437</v>
      </c>
      <c r="BV5" s="95" t="s">
        <v>438</v>
      </c>
      <c r="BW5" s="95" t="s">
        <v>439</v>
      </c>
      <c r="BX5" s="95" t="s">
        <v>440</v>
      </c>
      <c r="BY5" s="95" t="s">
        <v>441</v>
      </c>
      <c r="BZ5" s="95" t="s">
        <v>442</v>
      </c>
      <c r="CA5" s="95" t="s">
        <v>443</v>
      </c>
      <c r="CB5" s="95" t="s">
        <v>504</v>
      </c>
      <c r="CC5" s="95" t="s">
        <v>444</v>
      </c>
      <c r="CD5" s="125"/>
      <c r="CE5" s="86" t="s">
        <v>199</v>
      </c>
      <c r="CF5" s="87"/>
      <c r="CG5" s="87"/>
      <c r="CH5" s="87"/>
      <c r="CI5" s="87"/>
      <c r="CJ5" s="88"/>
    </row>
    <row r="6" spans="1:89" x14ac:dyDescent="0.15">
      <c r="A6" s="15" t="s">
        <v>4</v>
      </c>
      <c r="B6" s="119" t="s">
        <v>5</v>
      </c>
      <c r="C6" s="119" t="s">
        <v>6</v>
      </c>
      <c r="D6" s="119" t="s">
        <v>6</v>
      </c>
      <c r="E6" s="123" t="s">
        <v>6</v>
      </c>
      <c r="F6" s="119" t="s">
        <v>5</v>
      </c>
      <c r="G6" s="119" t="s">
        <v>5</v>
      </c>
      <c r="H6" s="119" t="s">
        <v>5</v>
      </c>
      <c r="I6" s="172" t="s">
        <v>5</v>
      </c>
      <c r="J6" s="119" t="s">
        <v>6</v>
      </c>
      <c r="K6" s="119" t="s">
        <v>6</v>
      </c>
      <c r="L6" s="119" t="s">
        <v>20</v>
      </c>
      <c r="M6" s="119" t="s">
        <v>20</v>
      </c>
      <c r="N6" s="119" t="s">
        <v>20</v>
      </c>
      <c r="O6" s="119" t="s">
        <v>20</v>
      </c>
      <c r="P6" s="119" t="s">
        <v>20</v>
      </c>
      <c r="Q6" s="119" t="s">
        <v>20</v>
      </c>
      <c r="R6" s="119" t="s">
        <v>20</v>
      </c>
      <c r="S6" s="119" t="s">
        <v>5</v>
      </c>
      <c r="T6" s="123" t="s">
        <v>314</v>
      </c>
      <c r="U6" s="119" t="s">
        <v>76</v>
      </c>
      <c r="V6" s="119" t="s">
        <v>76</v>
      </c>
      <c r="W6" s="119" t="s">
        <v>101</v>
      </c>
      <c r="X6" s="119" t="s">
        <v>5</v>
      </c>
      <c r="Y6" s="119" t="s">
        <v>5</v>
      </c>
      <c r="Z6" s="119" t="s">
        <v>76</v>
      </c>
      <c r="AA6" s="119" t="s">
        <v>101</v>
      </c>
      <c r="AB6" s="119" t="s">
        <v>76</v>
      </c>
      <c r="AC6" s="119" t="s">
        <v>76</v>
      </c>
      <c r="AD6" s="139" t="s">
        <v>5</v>
      </c>
      <c r="AE6" s="139" t="s">
        <v>5</v>
      </c>
      <c r="AF6" s="139" t="s">
        <v>5</v>
      </c>
      <c r="AG6" s="139" t="s">
        <v>5</v>
      </c>
      <c r="AH6" s="140" t="s">
        <v>411</v>
      </c>
      <c r="AI6" s="150" t="s">
        <v>20</v>
      </c>
      <c r="AJ6" s="150" t="s">
        <v>20</v>
      </c>
      <c r="AK6" s="150" t="s">
        <v>20</v>
      </c>
      <c r="AL6" s="150" t="s">
        <v>20</v>
      </c>
      <c r="AM6" s="150" t="s">
        <v>20</v>
      </c>
      <c r="AN6" s="150" t="s">
        <v>20</v>
      </c>
      <c r="AO6" s="150" t="s">
        <v>20</v>
      </c>
      <c r="AP6" s="140" t="s">
        <v>411</v>
      </c>
      <c r="AQ6" s="140" t="s">
        <v>421</v>
      </c>
      <c r="AR6" s="140" t="s">
        <v>411</v>
      </c>
      <c r="AS6" s="140" t="s">
        <v>411</v>
      </c>
      <c r="AT6" s="140" t="s">
        <v>411</v>
      </c>
      <c r="AU6" s="140" t="s">
        <v>411</v>
      </c>
      <c r="AV6" s="140" t="s">
        <v>411</v>
      </c>
      <c r="AW6" s="140" t="s">
        <v>411</v>
      </c>
      <c r="AX6" s="140" t="s">
        <v>411</v>
      </c>
      <c r="AY6" s="140" t="s">
        <v>411</v>
      </c>
      <c r="AZ6" s="140" t="s">
        <v>411</v>
      </c>
      <c r="BA6" s="17" t="s">
        <v>5</v>
      </c>
      <c r="BB6" s="17" t="s">
        <v>100</v>
      </c>
      <c r="BC6" s="17" t="s">
        <v>101</v>
      </c>
      <c r="BD6" s="17" t="s">
        <v>100</v>
      </c>
      <c r="BE6" s="17" t="s">
        <v>100</v>
      </c>
      <c r="BF6" s="17" t="s">
        <v>20</v>
      </c>
      <c r="BG6" s="17" t="s">
        <v>20</v>
      </c>
      <c r="BH6" s="17" t="s">
        <v>20</v>
      </c>
      <c r="BI6" s="17" t="s">
        <v>20</v>
      </c>
      <c r="BJ6" s="17" t="s">
        <v>20</v>
      </c>
      <c r="BK6" s="17" t="s">
        <v>20</v>
      </c>
      <c r="BL6" s="17" t="s">
        <v>20</v>
      </c>
      <c r="BM6" s="17" t="s">
        <v>20</v>
      </c>
      <c r="BN6" s="23" t="s">
        <v>198</v>
      </c>
      <c r="BO6" s="173" t="s">
        <v>220</v>
      </c>
      <c r="BP6" s="173" t="s">
        <v>220</v>
      </c>
      <c r="BQ6" s="173" t="s">
        <v>220</v>
      </c>
      <c r="BR6" s="173" t="s">
        <v>220</v>
      </c>
      <c r="BS6" s="173" t="s">
        <v>220</v>
      </c>
      <c r="BT6" s="173" t="s">
        <v>220</v>
      </c>
      <c r="BU6" s="173" t="s">
        <v>220</v>
      </c>
      <c r="BV6" s="173" t="s">
        <v>487</v>
      </c>
      <c r="BW6" s="173" t="s">
        <v>487</v>
      </c>
      <c r="BX6" s="173" t="s">
        <v>487</v>
      </c>
      <c r="BY6" s="173" t="s">
        <v>487</v>
      </c>
      <c r="BZ6" s="173" t="s">
        <v>487</v>
      </c>
      <c r="CA6" s="173" t="s">
        <v>487</v>
      </c>
      <c r="CB6" s="173" t="s">
        <v>314</v>
      </c>
      <c r="CC6" s="173" t="s">
        <v>315</v>
      </c>
      <c r="CD6" s="13"/>
      <c r="CE6" s="112" t="s">
        <v>46</v>
      </c>
      <c r="CF6" s="114" t="s">
        <v>9</v>
      </c>
      <c r="CG6" s="11" t="s">
        <v>332</v>
      </c>
      <c r="CH6" s="115" t="s">
        <v>23</v>
      </c>
      <c r="CI6" s="111" t="s">
        <v>20</v>
      </c>
      <c r="CJ6" s="134">
        <f>IFERROR(IF(OR($CJ$4&lt;=2,$CJ$4=8),バックデータ一覧!E$5,バックデータ一覧!E$13)*CJ$27,"-")</f>
        <v>4.9986790201005018E-4</v>
      </c>
    </row>
    <row r="7" spans="1:89" x14ac:dyDescent="0.15">
      <c r="A7" s="24">
        <v>41640</v>
      </c>
      <c r="B7" s="93">
        <f t="shared" ref="B7:B70" si="0">SUM(F7+S7+X7+Y7+AD7+BA7+CC7)</f>
        <v>0.20191632146990737</v>
      </c>
      <c r="C7" s="93">
        <f t="shared" ref="C7:C70" si="1">SUM(J7+AA7+AH7+BC7)</f>
        <v>0</v>
      </c>
      <c r="D7" s="93">
        <f>K7</f>
        <v>77.40443296926702</v>
      </c>
      <c r="E7" s="96">
        <v>0</v>
      </c>
      <c r="F7" s="90">
        <f>IF(OR(計算過程!$CJ$4&lt;=4,計算過程!$CJ$4=8),G7+H7+I7,0)</f>
        <v>0.20191632146990737</v>
      </c>
      <c r="G7" s="90">
        <f>IF(AND($CJ$4&gt;4,$CJ$4&lt;&gt;8),0,((VLOOKUP(入力データと計算結果!$F$6,バックデータ一覧!$V$12:$AA$15,2)*CB7+VLOOKUP(入力データと計算結果!$F$6,バックデータ一覧!$V$12:$AA$15,3)*(BV7+BW7+BX7+BY7+CA7)+(VLOOKUP(入力データと計算結果!$F$6,バックデータ一覧!$V$12:$AA$15,4)))*10^3/3600))</f>
        <v>0.13699265046296294</v>
      </c>
      <c r="H7" s="90">
        <f>IF(AND(OR($CJ$4&gt;4,$CJ$4&lt;&gt;8),入力データと計算結果!$F$7&lt;&gt;バックデータ一覧!$A$20,BZ7&gt;0),0.07*10^3/3600,0)</f>
        <v>1.9444444444444445E-2</v>
      </c>
      <c r="I7" s="90">
        <f>IF(AND(OR($CJ$4&lt;=4),入力データと計算結果!$F$7=バックデータ一覧!$A$22,BU7&gt;0),(VLOOKUP(入力データと計算結果!$F$6,バックデータ一覧!$V$12:$AA$15,5,FALSE)*BU7+VLOOKUP(入力データと計算結果!$F$6,バックデータ一覧!$V$12:$AA$15,6,FALSE))*10^3/3600,0)</f>
        <v>4.5479226562500003E-2</v>
      </c>
      <c r="J7" s="90">
        <f>IF(OR(計算過程!$CJ$4&lt;=2,計算過程!$CJ$4=8),IF(入力データと計算結果!$F$7=バックデータ一覧!$A$20,BO7/L7+BP7/M7+BQ7/N7+BR7/O7+BT7/Q7,IF(入力データと計算結果!$F$7=バックデータ一覧!$A$21,BO7/L7+BP7/M7+BQ7/N7+BS7/P7+BT7/Q7,BO7/L7+BP7/M7+BQ7/N7+BS7/P7+BU7/R7)),0)</f>
        <v>0</v>
      </c>
      <c r="K7" s="90">
        <f>IF(OR(計算過程!$CJ$4=3,計算過程!$CJ$4=4),IF(入力データと計算結果!$F$7=バックデータ一覧!$A$20,BO7/L7+BP7/M7+BQ7/N7+BR7/O7+BT7/Q7,IF(入力データと計算結果!$F$7=バックデータ一覧!$A$21,BO7/L7+BP7/M7+BQ7/N7+BS7/P7+BT7/Q7,BO7/L7+BP7/M7+BQ7/N7+BS7/P7+BU7/R7)),0)</f>
        <v>77.40443296926702</v>
      </c>
      <c r="L7" s="167">
        <f>IFERROR(MIN(1,$CJ$6*CB7+計算過程!$CJ$13*(BO7+BQ7)+$CJ$20),"-")</f>
        <v>0.73011454268305587</v>
      </c>
      <c r="M7" s="167">
        <f t="shared" ref="M7:M70" si="2">IFERROR(MIN(1,$CJ$7*CB7+$CJ$14*BP7+$CJ$21),"-")</f>
        <v>0.8020950840443376</v>
      </c>
      <c r="N7" s="167">
        <f t="shared" ref="N7:N70" si="3">IFERROR(MIN(1,$CJ$8*CB7+$CJ$15*(BO7+BQ7)+$CJ$22),"-")</f>
        <v>0.73011454268305587</v>
      </c>
      <c r="O7" s="134">
        <f t="shared" ref="O7:O70" si="4">IFERROR(MIN(1,$CJ$9*CB7+$CJ$16*BR7+$CJ$23),"-")</f>
        <v>0.90236153670854247</v>
      </c>
      <c r="P7" s="134">
        <f t="shared" ref="P7:P70" si="5">IFERROR(MIN(1,$CJ$10*CB7+$CJ$17*BS7+$CJ$24),"-")</f>
        <v>0.82422265894138758</v>
      </c>
      <c r="Q7" s="134">
        <f t="shared" ref="Q7:Q70" si="6">IFERROR(MIN(1,$CJ$11*CB7+$CJ$18*BT7+$CJ$25),"-")</f>
        <v>0.90236153670854247</v>
      </c>
      <c r="R7" s="134">
        <f t="shared" ref="R7:R70" si="7">IFERROR(MIN(1,$CJ$12*CB7+$CJ$19*BU7+$CJ$26),"-")</f>
        <v>0.51250151129587906</v>
      </c>
      <c r="S7" s="26">
        <f t="shared" ref="S7:S70" si="8">IF($CJ$4=11,($CJ$32*T7+$CJ$33*W7+$CJ$34*$CJ$38+$CJ$35)*(1+$CJ$36*$CJ$37)*U7*V7*10^3/3600,0)</f>
        <v>0</v>
      </c>
      <c r="T7" s="26">
        <f>'貼り付けシート（日別）'!P6</f>
        <v>2.5625000000000004</v>
      </c>
      <c r="U7" s="26">
        <f>IF(T7&lt;7,1+0.0133*(7-T7),1)</f>
        <v>1.0590187499999999</v>
      </c>
      <c r="V7" s="26">
        <f>IF(AND(T7&gt;=2,T7&lt;5),1.175-T7*0.035,IF(AND(T7&gt;=-2,T7&lt;2),1.12-T7*0.0075,IF(AND(T7&gt;=-15.5,T7&lt;-2),1.155+T7*0.01,1)))</f>
        <v>1.0853125000000001</v>
      </c>
      <c r="W7" s="26">
        <f>SUM(BO7:BU7)</f>
        <v>60.24779107410334</v>
      </c>
      <c r="X7" s="26">
        <f t="shared" ref="X7:X70" si="9">IF($CJ$4=10,($CJ$40*CB7+$CJ$41*W7+$CJ$42)/3.6,0)</f>
        <v>0</v>
      </c>
      <c r="Y7" s="26">
        <f>IF(AND(入力データと計算結果!$F$6=バックデータ一覧!$A$7,入力データと計算結果!$F$27="種類を選択することで評価する"),MAX((($CJ$44*CB7+$CJ$45*SUM(BO7:BQ7,BS7)+$CJ$46)*Z7+(0.01723*BU7+0.06099))*10^3/3600,0),0)</f>
        <v>0</v>
      </c>
      <c r="Z7" s="26">
        <f>IF(CB7&lt;7,1+(7-CB7)*0.0091,1)</f>
        <v>1.0120954166666667</v>
      </c>
      <c r="AA7" s="26">
        <f>IF(AND(入力データと計算結果!$F$6=バックデータ一覧!$A$7,入力データと計算結果!$F$27="種類を選択することで評価する"),MAX(($CJ$47*CB7+$CJ$48*SUM(BO7:BQ7,BS7)+$CJ$49)*AC7+BU7/AB7,0),0)</f>
        <v>0</v>
      </c>
      <c r="AB7" s="26">
        <f t="shared" ref="AB7:AB70" si="10">$CJ$50*CB7+$CJ$51*BU7+$CJ$52</f>
        <v>0.79166906250000002</v>
      </c>
      <c r="AC7" s="26">
        <f>IF(CB7&lt;7,1+(7-CB7)*0.0205,1)</f>
        <v>1.0272479166666666</v>
      </c>
      <c r="AD7" s="91">
        <f>IF(AND(入力データと計算結果!$F$6=バックデータ一覧!$A$7,入力データと計算結果!$F$27="仕様を入力することで評価する"),AE7+AF7+AG7,0)</f>
        <v>0</v>
      </c>
      <c r="AE7" s="91">
        <f>AP7/(3.6*AQ7)</f>
        <v>2.954962964294864</v>
      </c>
      <c r="AF7" s="91">
        <f t="shared" ref="AF7:AF70" si="11">$CJ$55*AZ7+$CJ$56</f>
        <v>0.10749727495356357</v>
      </c>
      <c r="AG7" s="190">
        <f>IF(AND(入力データと計算結果!$F$7&lt;&gt;バックデータ一覧!$A$22,CA7&gt;0),(0.000393*計算過程!CA7)*10^3/3600,IF(AND(入力データと計算結果!$F$7=バックデータ一覧!$A$22,AX7&gt;0),(0.01723*計算過程!AX7+0.06099)*10^3/3600,0))</f>
        <v>2.4957654947916668E-2</v>
      </c>
      <c r="AH7" s="91">
        <f>IF(OR(入力データと計算結果!$F$6&lt;&gt;バックデータ一覧!$A$7,入力データと計算結果!$F$27&lt;&gt;"仕様を入力することで評価する"),0,IF(入力データと計算結果!$F$7=バックデータ一覧!$A$20,計算過程!AR7/計算過程!AI7+計算過程!AS7/計算過程!AJ7+計算過程!AT7/計算過程!AK7+計算過程!AU7/計算過程!AL7+計算過程!AW7/計算過程!AN7,IF(入力データと計算結果!$F$7=バックデータ一覧!$A$21,計算過程!AR7/計算過程!AI7+計算過程!AS7/計算過程!AJ7+計算過程!AT7/計算過程!AK7+計算過程!AV7/計算過程!AM7+計算過程!AW7/計算過程!AN7,計算過程!AR7/計算過程!AI7+計算過程!AS7/計算過程!AJ7+計算過程!AT7/計算過程!AK7+計算過程!AV7/計算過程!AM7+計算過程!AX7/計算過程!AO7)))</f>
        <v>0</v>
      </c>
      <c r="AI7" s="191" t="str">
        <f>IF(AND(入力データと計算結果!$F$6=バックデータ一覧!$A$7,入力データと計算結果!$F$27="仕様を入力することで評価する"),$CJ$65*CB7+$CJ$72*(AR7+AT7)+$CJ$79,"-")</f>
        <v>-</v>
      </c>
      <c r="AJ7" s="191" t="str">
        <f>IF(AND(入力データと計算結果!$F$6=バックデータ一覧!$A$7,入力データと計算結果!$F$27="仕様を入力することで評価する"),$CJ$66*CB7+$CJ$73*AS7+$CJ$80,"-")</f>
        <v>-</v>
      </c>
      <c r="AK7" s="191" t="str">
        <f>IF(AND(入力データと計算結果!$F$6=バックデータ一覧!$A$7,入力データと計算結果!$F$27="仕様を入力することで評価する"),$CJ$67*CB7+$CJ$74*(AR7+AT7)+$CJ$81,"-")</f>
        <v>-</v>
      </c>
      <c r="AL7" s="191" t="str">
        <f>IF(AND(入力データと計算結果!$F$6=バックデータ一覧!$A$7,入力データと計算結果!$F$27="仕様を入力することで評価する"),$CJ$68*CB7+$CJ$75*AU7+$CJ$82,"-")</f>
        <v>-</v>
      </c>
      <c r="AM7" s="191" t="str">
        <f>IF(AND(入力データと計算結果!$F$6=バックデータ一覧!$A$7,入力データと計算結果!$F$27="仕様を入力することで評価する"),$CJ$69*CB7+$CJ$76*AV7+$CJ$83,"-")</f>
        <v>-</v>
      </c>
      <c r="AN7" s="191" t="str">
        <f>IF(AND(入力データと計算結果!$F$6=バックデータ一覧!$A$7,入力データと計算結果!$F$27="仕様を入力することで評価する"),$CJ$70*CB7+$CJ$77*AW7+$CJ$84,"-")</f>
        <v>-</v>
      </c>
      <c r="AO7" s="191" t="str">
        <f>IF(AND(入力データと計算結果!$F$6=バックデータ一覧!$A$7,入力データと計算結果!$F$27="仕様を入力することで評価する"),$CJ$71*CB7+$CJ$78*AX7+$CJ$85,"-")</f>
        <v>-</v>
      </c>
      <c r="AP7" s="91">
        <f t="shared" ref="AP7:AP70" si="12">AY7/(1-$CJ$62)</f>
        <v>44.215775706256608</v>
      </c>
      <c r="AQ7" s="91">
        <f t="shared" ref="AQ7:AQ70" si="13">IF(CB7&lt;2,$CJ$58-(2-CB7)/9*($CJ$58-$CJ$57),IF(AND(CB7&gt;=2,CB7&lt;7),$CJ$59-(7-CB7)/5*($CJ$59-$CJ$58),IF(AND(CB7&gt;=7,CB7&lt;25),$CJ$60-(25-CB7)/18*($CJ$60-$CJ$59),$CJ$60)))</f>
        <v>4.1564513893443928</v>
      </c>
      <c r="AR7" s="91">
        <f t="shared" ref="AR7:AR70" si="14">BO7-$AY7*BO7/$AZ7</f>
        <v>4.0190946222980353</v>
      </c>
      <c r="AS7" s="91">
        <f t="shared" ref="AS7:AS70" si="15">BP7-$AY7*BP7/$AZ7</f>
        <v>5.4103196838627383</v>
      </c>
      <c r="AT7" s="91">
        <f t="shared" ref="AT7:AT70" si="16">BQ7-$AY7*BQ7/$AZ7</f>
        <v>1.6488593322248351</v>
      </c>
      <c r="AU7" s="91">
        <f t="shared" ref="AU7:AU70" si="17">BR7-$AY7*BR7/$AZ7</f>
        <v>0</v>
      </c>
      <c r="AV7" s="91">
        <f t="shared" ref="AV7:AV70" si="18">BS7-$AY7*BS7/$AZ7</f>
        <v>9.2748337437646953</v>
      </c>
      <c r="AW7" s="91">
        <f t="shared" ref="AW7:AW70" si="19">BT7-$AY7*BT7/$AZ7</f>
        <v>0</v>
      </c>
      <c r="AX7" s="91">
        <f t="shared" ref="AX7:AX70" si="20">BU7</f>
        <v>1.67484375</v>
      </c>
      <c r="AY7" s="158">
        <f t="shared" ref="AY7:AY70" si="21">IF(CB7&gt;=$CJ$63,MIN(($CJ$53*AZ7+$CJ$54)*(1-$CJ$62),AZ7,$CJ$61*(1-$CJ$62)),0)</f>
        <v>38.219839941953033</v>
      </c>
      <c r="AZ7" s="91">
        <f>BO7+BP7+BQ7+BR7+BS7+BT7</f>
        <v>58.572947324103339</v>
      </c>
      <c r="BA7" s="26">
        <f>IF(計算過程!$CJ$4=9,((BF7*CB7+BG7*(BO7+BP7+BQ7+BS7)+BH7*BN7+BI7)*BB7+(0.01723*BU7+0.06099))*10^3/3600,0)</f>
        <v>0</v>
      </c>
      <c r="BB7" s="26">
        <f>IF(7&lt;='貼り付けシート（日別）'!O6,1,1+(7-'貼り付けシート（日別）'!O6)*0.0091)</f>
        <v>1.0120954166666667</v>
      </c>
      <c r="BC7" s="26">
        <f>IF(計算過程!$CJ$4=9,((BJ7*計算過程!CB7+BK7*(BO7+BP7+BQ7+BS7)+BL7*BN7+BM7)*BE7+BU7/BD7),0)</f>
        <v>0</v>
      </c>
      <c r="BD7" s="26">
        <f>計算過程!$CJ$88*'貼り付けシート（日別）'!O6+計算過程!$CJ$89*BU7+計算過程!$CJ$90</f>
        <v>0.79166906250000002</v>
      </c>
      <c r="BE7" s="26">
        <f>IF(7&lt;='貼り付けシート（日別）'!O6,1,1+(7-'貼り付けシート（日別）'!O6)*0.0205)</f>
        <v>1.0272479166666666</v>
      </c>
      <c r="BF7" s="89">
        <f>IF($BN7&gt;0,バックデータ一覧!$S$4,バックデータ一覧!$T$4)</f>
        <v>-0.51375000000000004</v>
      </c>
      <c r="BG7" s="89">
        <f>IF($BN7&gt;0,バックデータ一覧!$S$5,バックデータ一覧!$T$5)</f>
        <v>-1.7819999999999999E-2</v>
      </c>
      <c r="BH7" s="89">
        <f>IF($BN7&gt;0,バックデータ一覧!$S$6,バックデータ一覧!$T$6)</f>
        <v>0.27639999999999998</v>
      </c>
      <c r="BI7" s="89">
        <f>IF($BN7&gt;0,バックデータ一覧!$S$7,バックデータ一覧!$T$7)</f>
        <v>9.4067100000000003</v>
      </c>
      <c r="BJ7" s="89">
        <f>IF($BN7&gt;0,バックデータ一覧!$S$12,バックデータ一覧!$T$12)</f>
        <v>-0.19841</v>
      </c>
      <c r="BK7" s="89">
        <f>IF($BN7&gt;0,バックデータ一覧!$S$13,バックデータ一覧!$T$13)</f>
        <v>1.10632</v>
      </c>
      <c r="BL7" s="89">
        <f>IF($BN7&gt;0,バックデータ一覧!$S$14,バックデータ一覧!$T$14)</f>
        <v>0.19306999999999999</v>
      </c>
      <c r="BM7" s="132">
        <f>IF($BN7&gt;0,バックデータ一覧!$S$15,バックデータ一覧!$T$15)</f>
        <v>-10.36669</v>
      </c>
      <c r="BN7" s="26">
        <f>SUMIF('貼り付けシート（時刻別）'!$A$6:$A$8765,$A7,'貼り付けシート（時刻別）'!$C$6:$C$8765)</f>
        <v>2400</v>
      </c>
      <c r="BO7" s="91">
        <f>'貼り付けシート（日別）'!B6</f>
        <v>11.566303522228003</v>
      </c>
      <c r="BP7" s="91">
        <f>'貼り付けシート（日別）'!C6</f>
        <v>15.57002397223</v>
      </c>
      <c r="BQ7" s="91">
        <f>'貼り付けシート（日別）'!D6</f>
        <v>4.7451501629653343</v>
      </c>
      <c r="BR7" s="91">
        <f>'貼り付けシート（日別）'!E6</f>
        <v>0</v>
      </c>
      <c r="BS7" s="91">
        <f>'貼り付けシート（日別）'!F6</f>
        <v>26.69146966668</v>
      </c>
      <c r="BT7" s="91">
        <f>'貼り付けシート（日別）'!G6</f>
        <v>0</v>
      </c>
      <c r="BU7" s="91">
        <f>'貼り付けシート（日別）'!H6</f>
        <v>1.67484375</v>
      </c>
      <c r="BV7" s="91">
        <f>'貼り付けシート（日別）'!I6</f>
        <v>78</v>
      </c>
      <c r="BW7" s="91">
        <f>'貼り付けシート（日別）'!J6</f>
        <v>105</v>
      </c>
      <c r="BX7" s="91">
        <f>'貼り付けシート（日別）'!K6</f>
        <v>32</v>
      </c>
      <c r="BY7" s="91">
        <f>'貼り付けシート（日別）'!L6</f>
        <v>0</v>
      </c>
      <c r="BZ7" s="91">
        <f>'貼り付けシート（日別）'!M6</f>
        <v>180</v>
      </c>
      <c r="CA7" s="91">
        <f>'貼り付けシート（日別）'!N6</f>
        <v>0</v>
      </c>
      <c r="CB7" s="91">
        <f>'貼り付けシート（日別）'!O6</f>
        <v>5.6708333333333352</v>
      </c>
      <c r="CC7" s="91">
        <f>'貼り付けシート（日別）'!Q6</f>
        <v>0</v>
      </c>
      <c r="CD7" s="126"/>
      <c r="CE7" s="118"/>
      <c r="CF7" s="114" t="s">
        <v>10</v>
      </c>
      <c r="CG7" s="27"/>
      <c r="CH7" s="115" t="s">
        <v>28</v>
      </c>
      <c r="CI7" s="111" t="s">
        <v>20</v>
      </c>
      <c r="CJ7" s="134">
        <f>IFERROR(IF(OR($CJ$4&lt;=2,$CJ$4=8),バックデータ一覧!F$5,バックデータ一覧!F$13)*$CJ$27,"-")</f>
        <v>2.3993659296482404E-3</v>
      </c>
    </row>
    <row r="8" spans="1:89" x14ac:dyDescent="0.15">
      <c r="A8" s="24">
        <v>41641</v>
      </c>
      <c r="B8" s="93">
        <f t="shared" si="0"/>
        <v>0.18468832291666665</v>
      </c>
      <c r="C8" s="93">
        <f t="shared" si="1"/>
        <v>0</v>
      </c>
      <c r="D8" s="93">
        <f t="shared" ref="D8:D13" si="22">K8</f>
        <v>45.508756265806106</v>
      </c>
      <c r="E8" s="96">
        <v>0</v>
      </c>
      <c r="F8" s="90">
        <f>IF(OR(計算過程!$CJ$4&lt;=4,計算過程!$CJ$4=8),G8+H8+I8,0)</f>
        <v>0.18468832291666665</v>
      </c>
      <c r="G8" s="90">
        <f>IF(AND($CJ$4&gt;4,$CJ$4&lt;&gt;8),0,((VLOOKUP(入力データと計算結果!$F$6,バックデータ一覧!$V$12:$AA$15,2)*CB8+VLOOKUP(入力データと計算結果!$F$6,バックデータ一覧!$V$12:$AA$15,3)*(BV8+BW8+BX8+BY8+CA8)+(VLOOKUP(入力データと計算結果!$F$6,バックデータ一覧!$V$12:$AA$15,4)))*10^3/3600))</f>
        <v>0.11973819444444445</v>
      </c>
      <c r="H8" s="90">
        <f>IF(AND(OR($CJ$4&gt;4,$CJ$4&lt;&gt;8),入力データと計算結果!$F$7&lt;&gt;バックデータ一覧!$A$20,BZ8&gt;0),0.07*10^3/3600,0)</f>
        <v>1.9444444444444445E-2</v>
      </c>
      <c r="I8" s="90">
        <f>IF(AND(OR($CJ$4&lt;=4),入力データと計算結果!$F$7=バックデータ一覧!$A$22,BU8&gt;0),(VLOOKUP(入力データと計算結果!$F$6,バックデータ一覧!$V$12:$AA$15,5,FALSE)*BU8+VLOOKUP(入力データと計算結果!$F$6,バックデータ一覧!$V$12:$AA$15,6,FALSE))*10^3/3600,0)</f>
        <v>4.5505684027777778E-2</v>
      </c>
      <c r="J8" s="90">
        <f>IF(OR(計算過程!$CJ$4&lt;=2,計算過程!$CJ$4=8),IF(入力データと計算結果!$F$7=バックデータ一覧!$A$20,BO8/L8+BP8/M8+BQ8/N8+BR8/O8+BT8/Q8,IF(入力データと計算結果!$F$7=バックデータ一覧!$A$21,BO8/L8+BP8/M8+BQ8/N8+BS8/P8+BT8/Q8,BO8/L8+BP8/M8+BQ8/N8+BS8/P8+BU8/R8)),0)</f>
        <v>0</v>
      </c>
      <c r="K8" s="90">
        <f>IF(OR(計算過程!$CJ$4=3,計算過程!$CJ$4=4),IF(入力データと計算結果!$F$7=バックデータ一覧!$A$20,BO8/L8+BP8/M8+BQ8/N8+BR8/O8+BT8/Q8,IF(入力データと計算結果!$F$7=バックデータ一覧!$A$21,BO8/L8+BP8/M8+BQ8/N8+BS8/P8+BT8/Q8,BO8/L8+BP8/M8+BQ8/N8+BS8/P8+BU8/R8)),0)</f>
        <v>45.508756265806106</v>
      </c>
      <c r="L8" s="167">
        <f>IFERROR(MIN(1,$CJ$6*CB8+計算過程!$CJ$13*(BO8+BQ8)+$CJ$20),"-")</f>
        <v>0.71538189003553443</v>
      </c>
      <c r="M8" s="167">
        <f t="shared" si="2"/>
        <v>0.78770939994782807</v>
      </c>
      <c r="N8" s="167">
        <f t="shared" si="3"/>
        <v>0.71538189003553443</v>
      </c>
      <c r="O8" s="134">
        <f t="shared" si="4"/>
        <v>0.90236153670854247</v>
      </c>
      <c r="P8" s="134">
        <f t="shared" si="5"/>
        <v>0.8563921455305713</v>
      </c>
      <c r="Q8" s="134">
        <f t="shared" si="6"/>
        <v>0.90236153670854247</v>
      </c>
      <c r="R8" s="134">
        <f t="shared" si="7"/>
        <v>0.51196183099825687</v>
      </c>
      <c r="S8" s="26">
        <f t="shared" si="8"/>
        <v>0</v>
      </c>
      <c r="T8" s="26">
        <f>'貼り付けシート（日別）'!P7</f>
        <v>5.5125000000000002</v>
      </c>
      <c r="U8" s="26">
        <f t="shared" ref="U8:U13" si="23">IF(T8&lt;7,1+0.0133*(7-T8),1)</f>
        <v>1.01978375</v>
      </c>
      <c r="V8" s="26">
        <f t="shared" ref="V8:V13" si="24">IF(AND(T8&gt;=2,T8&lt;5),1.175-T8*0.035,IF(AND(T8&gt;=-2,T8&lt;2),1.12-T8*0.0075,IF(AND(T8&gt;=-15.5,T8&lt;-2),1.155+T8*0.01,1)))</f>
        <v>1</v>
      </c>
      <c r="W8" s="26">
        <f t="shared" ref="W8:W71" si="25">SUM(BO8:BU8)</f>
        <v>34.889311787300002</v>
      </c>
      <c r="X8" s="26">
        <f t="shared" si="9"/>
        <v>0</v>
      </c>
      <c r="Y8" s="26">
        <f>IF(AND(入力データと計算結果!$F$6=バックデータ一覧!$A$7,入力データと計算結果!$F$27="種類を選択することで評価する"),MAX((($CJ$44*CB8+$CJ$45*SUM(BO8:BQ8,BS8)+$CJ$46)*Z8+(0.01723*BU8+0.06099))*10^3/3600,0),0)</f>
        <v>0</v>
      </c>
      <c r="Z8" s="26">
        <f t="shared" ref="Z8:Z71" si="26">IF(CB8&lt;7,1+(7-CB8)*0.0091,1)</f>
        <v>1.0131950000000001</v>
      </c>
      <c r="AA8" s="26">
        <f>IF(AND(入力データと計算結果!$F$6=バックデータ一覧!$A$7,入力データと計算結果!$F$27="種類を選択することで評価する"),MAX(($CJ$47*CB8+$CJ$48*SUM(BO8:BQ8,BS8)+$CJ$49)*AC8+BU8/AB8,0),0)</f>
        <v>0</v>
      </c>
      <c r="AB8" s="26">
        <f t="shared" si="10"/>
        <v>0.79111624999999997</v>
      </c>
      <c r="AC8" s="26">
        <f t="shared" ref="AC8:AC71" si="27">IF(CB8&lt;7,1+(7-CB8)*0.0205,1)</f>
        <v>1.029725</v>
      </c>
      <c r="AD8" s="91">
        <f>IF(AND(入力データと計算結果!$F$6=バックデータ一覧!$A$7,入力データと計算結果!$F$27="仕様を入力することで評価する"),AE8+AF8+AG8,0)</f>
        <v>0</v>
      </c>
      <c r="AE8" s="91">
        <f t="shared" ref="AE8:AE71" si="28">AP8/(3.6*AQ8)</f>
        <v>2.0430654443692147</v>
      </c>
      <c r="AF8" s="91">
        <f t="shared" si="11"/>
        <v>8.641174364770883E-2</v>
      </c>
      <c r="AG8" s="190">
        <f>IF(AND(入力データと計算結果!$F$7&lt;&gt;バックデータ一覧!$A$22,CA8&gt;0),(0.000393*計算過程!CA8)*10^3/3600,IF(AND(入力データと計算結果!$F$7=バックデータ一覧!$A$22,AX8&gt;0),(0.01723*計算過程!AX8+0.06099)*10^3/3600,0))</f>
        <v>2.4979342013888888E-2</v>
      </c>
      <c r="AH8" s="91">
        <f>IF(OR(入力データと計算結果!$F$6&lt;&gt;バックデータ一覧!$A$7,入力データと計算結果!$F$27&lt;&gt;"仕様を入力することで評価する"),0,IF(入力データと計算結果!$F$7=バックデータ一覧!$A$20,計算過程!AR8/計算過程!AI8+計算過程!AS8/計算過程!AJ8+計算過程!AT8/計算過程!AK8+計算過程!AU8/計算過程!AL8+計算過程!AW8/計算過程!AN8,IF(入力データと計算結果!$F$7=バックデータ一覧!$A$21,計算過程!AR8/計算過程!AI8+計算過程!AS8/計算過程!AJ8+計算過程!AT8/計算過程!AK8+計算過程!AV8/計算過程!AM8+計算過程!AW8/計算過程!AN8,計算過程!AR8/計算過程!AI8+計算過程!AS8/計算過程!AJ8+計算過程!AT8/計算過程!AK8+計算過程!AV8/計算過程!AM8+計算過程!AX8/計算過程!AO8)))</f>
        <v>0</v>
      </c>
      <c r="AI8" s="191" t="str">
        <f>IF(AND(入力データと計算結果!$F$6=バックデータ一覧!$A$7,入力データと計算結果!$F$27="仕様を入力することで評価する"),$CJ$65*CB8+$CJ$72*(AR8+AT8)+$CJ$79,"-")</f>
        <v>-</v>
      </c>
      <c r="AJ8" s="191" t="str">
        <f>IF(AND(入力データと計算結果!$F$6=バックデータ一覧!$A$7,入力データと計算結果!$F$27="仕様を入力することで評価する"),$CJ$66*CB8+$CJ$73*AS8+$CJ$80,"-")</f>
        <v>-</v>
      </c>
      <c r="AK8" s="191" t="str">
        <f>IF(AND(入力データと計算結果!$F$6=バックデータ一覧!$A$7,入力データと計算結果!$F$27="仕様を入力することで評価する"),$CJ$67*CB8+$CJ$74*(AR8+AT8)+$CJ$81,"-")</f>
        <v>-</v>
      </c>
      <c r="AL8" s="191" t="str">
        <f>IF(AND(入力データと計算結果!$F$6=バックデータ一覧!$A$7,入力データと計算結果!$F$27="仕様を入力することで評価する"),$CJ$68*CB8+$CJ$75*AU8+$CJ$82,"-")</f>
        <v>-</v>
      </c>
      <c r="AM8" s="191" t="str">
        <f>IF(AND(入力データと計算結果!$F$6=バックデータ一覧!$A$7,入力データと計算結果!$F$27="仕様を入力することで評価する"),$CJ$69*CB8+$CJ$76*AV8+$CJ$83,"-")</f>
        <v>-</v>
      </c>
      <c r="AN8" s="191" t="str">
        <f>IF(AND(入力データと計算結果!$F$6=バックデータ一覧!$A$7,入力データと計算結果!$F$27="仕様を入力することで評価する"),$CJ$70*CB8+$CJ$77*AW8+$CJ$84,"-")</f>
        <v>-</v>
      </c>
      <c r="AO8" s="191" t="str">
        <f>IF(AND(入力データと計算結果!$F$6=バックデータ一覧!$A$7,入力データと計算結果!$F$27="仕様を入力することで評価する"),$CJ$71*CB8+$CJ$78*AX8+$CJ$85,"-")</f>
        <v>-</v>
      </c>
      <c r="AP8" s="91">
        <f t="shared" si="12"/>
        <v>30.345230591403421</v>
      </c>
      <c r="AQ8" s="91">
        <f t="shared" si="13"/>
        <v>4.1257761678979215</v>
      </c>
      <c r="AR8" s="91">
        <f t="shared" si="14"/>
        <v>1.5200255764435138</v>
      </c>
      <c r="AS8" s="91">
        <f t="shared" si="15"/>
        <v>1.8612558078900161</v>
      </c>
      <c r="AT8" s="91">
        <f t="shared" si="16"/>
        <v>0.8065441834190068</v>
      </c>
      <c r="AU8" s="91">
        <f t="shared" si="17"/>
        <v>0</v>
      </c>
      <c r="AV8" s="91">
        <f t="shared" si="18"/>
        <v>2.7918837118350233</v>
      </c>
      <c r="AW8" s="91">
        <f t="shared" si="19"/>
        <v>0</v>
      </c>
      <c r="AX8" s="91">
        <f t="shared" si="20"/>
        <v>1.6793750000000003</v>
      </c>
      <c r="AY8" s="158">
        <f t="shared" si="21"/>
        <v>26.230227507712442</v>
      </c>
      <c r="AZ8" s="91">
        <f t="shared" ref="AZ8:AZ71" si="29">BO8+BP8+BQ8+BR8+BS8+BT8</f>
        <v>33.209936787300002</v>
      </c>
      <c r="BA8" s="26">
        <f>IF(計算過程!$CJ$4=9,((BF8*CB8+BG8*(BO8+BP8+BQ8+BS8)+BH8*BN8+BI8)*BB8+(0.01723*BU8+0.06099))*10^3/3600,0)</f>
        <v>0</v>
      </c>
      <c r="BB8" s="26">
        <f>IF(7&lt;='貼り付けシート（日別）'!O7,1,1+(7-'貼り付けシート（日別）'!O7)*0.0091)</f>
        <v>1.0131950000000001</v>
      </c>
      <c r="BC8" s="26">
        <f>IF(計算過程!$CJ$4=9,((BJ8*計算過程!CB8+BK8*(BO8+BP8+BQ8+BS8)+BL8*BN8+BM8)*BE8+BU8/BD8),0)</f>
        <v>0</v>
      </c>
      <c r="BD8" s="26">
        <f>計算過程!$CJ$88*'貼り付けシート（日別）'!O7+計算過程!$CJ$89*BU8+計算過程!$CJ$90</f>
        <v>0.79111624999999997</v>
      </c>
      <c r="BE8" s="26">
        <f>IF(7&lt;='貼り付けシート（日別）'!O7,1,1+(7-'貼り付けシート（日別）'!O7)*0.0205)</f>
        <v>1.029725</v>
      </c>
      <c r="BF8" s="89">
        <f>IF($BN8&gt;0,バックデータ一覧!$S$4,バックデータ一覧!$T$4)</f>
        <v>-0.51375000000000004</v>
      </c>
      <c r="BG8" s="89">
        <f>IF($BN8&gt;0,バックデータ一覧!$S$5,バックデータ一覧!$T$5)</f>
        <v>-1.7819999999999999E-2</v>
      </c>
      <c r="BH8" s="89">
        <f>IF($BN8&gt;0,バックデータ一覧!$S$6,バックデータ一覧!$T$6)</f>
        <v>0.27639999999999998</v>
      </c>
      <c r="BI8" s="89">
        <f>IF($BN8&gt;0,バックデータ一覧!$S$7,バックデータ一覧!$T$7)</f>
        <v>9.4067100000000003</v>
      </c>
      <c r="BJ8" s="89">
        <f>IF($BN8&gt;0,バックデータ一覧!$S$12,バックデータ一覧!$T$12)</f>
        <v>-0.19841</v>
      </c>
      <c r="BK8" s="89">
        <f>IF($BN8&gt;0,バックデータ一覧!$S$13,バックデータ一覧!$T$13)</f>
        <v>1.10632</v>
      </c>
      <c r="BL8" s="89">
        <f>IF($BN8&gt;0,バックデータ一覧!$S$14,バックデータ一覧!$T$14)</f>
        <v>0.19306999999999999</v>
      </c>
      <c r="BM8" s="132">
        <f>IF($BN8&gt;0,バックデータ一覧!$S$15,バックデータ一覧!$T$15)</f>
        <v>-10.36669</v>
      </c>
      <c r="BN8" s="26">
        <f>SUMIF('貼り付けシート（時刻別）'!$A$6:$A$8765,$A8,'貼り付けシート（時刻別）'!$C$6:$C$8765)</f>
        <v>2400</v>
      </c>
      <c r="BO8" s="91">
        <f>'貼り付けシート（日別）'!B7</f>
        <v>7.2323862336786675</v>
      </c>
      <c r="BP8" s="91">
        <f>'貼り付けシート（日別）'!C7</f>
        <v>8.8559831432800014</v>
      </c>
      <c r="BQ8" s="91">
        <f>'貼り付けシート（日別）'!D7</f>
        <v>3.8375926954213342</v>
      </c>
      <c r="BR8" s="91">
        <f>'貼り付けシート（日別）'!E7</f>
        <v>0</v>
      </c>
      <c r="BS8" s="91">
        <f>'貼り付けシート（日別）'!F7</f>
        <v>13.283974714920001</v>
      </c>
      <c r="BT8" s="91">
        <f>'貼り付けシート（日別）'!G7</f>
        <v>0</v>
      </c>
      <c r="BU8" s="91">
        <f>'貼り付けシート（日別）'!H7</f>
        <v>1.6793750000000003</v>
      </c>
      <c r="BV8" s="91">
        <f>'貼り付けシート（日別）'!I7</f>
        <v>49</v>
      </c>
      <c r="BW8" s="91">
        <f>'貼り付けシート（日別）'!J7</f>
        <v>60</v>
      </c>
      <c r="BX8" s="91">
        <f>'貼り付けシート（日別）'!K7</f>
        <v>26</v>
      </c>
      <c r="BY8" s="91">
        <f>'貼り付けシート（日別）'!L7</f>
        <v>0</v>
      </c>
      <c r="BZ8" s="91">
        <f>'貼り付けシート（日別）'!M7</f>
        <v>90</v>
      </c>
      <c r="CA8" s="91">
        <f>'貼り付けシート（日別）'!N7</f>
        <v>0</v>
      </c>
      <c r="CB8" s="91">
        <f>'貼り付けシート（日別）'!O7</f>
        <v>5.55</v>
      </c>
      <c r="CC8" s="91">
        <f>'貼り付けシート（日別）'!Q7</f>
        <v>0</v>
      </c>
      <c r="CD8" s="126"/>
      <c r="CE8" s="118"/>
      <c r="CF8" s="114" t="s">
        <v>11</v>
      </c>
      <c r="CG8" s="27"/>
      <c r="CH8" s="115" t="s">
        <v>29</v>
      </c>
      <c r="CI8" s="111" t="s">
        <v>20</v>
      </c>
      <c r="CJ8" s="134">
        <f>IFERROR(IF(OR($CJ$4&lt;=2,$CJ$4=8),バックデータ一覧!G$5,バックデータ一覧!G$13)*$CJ$27,"-")</f>
        <v>4.9986790201005018E-4</v>
      </c>
    </row>
    <row r="9" spans="1:89" x14ac:dyDescent="0.15">
      <c r="A9" s="24">
        <v>41642</v>
      </c>
      <c r="B9" s="93">
        <f t="shared" si="0"/>
        <v>0.12216244212962961</v>
      </c>
      <c r="C9" s="93">
        <f t="shared" si="1"/>
        <v>0</v>
      </c>
      <c r="D9" s="93">
        <f t="shared" si="22"/>
        <v>27.145511889088041</v>
      </c>
      <c r="E9" s="96">
        <v>0</v>
      </c>
      <c r="F9" s="90">
        <f>IF(OR(計算過程!$CJ$4&lt;=4,計算過程!$CJ$4=8),G9+H9+I9,0)</f>
        <v>0.12216244212962961</v>
      </c>
      <c r="G9" s="90">
        <f>IF(AND($CJ$4&gt;4,$CJ$4&lt;&gt;8),0,((VLOOKUP(入力データと計算結果!$F$6,バックデータ一覧!$V$12:$AA$15,2)*CB9+VLOOKUP(入力データと計算結果!$F$6,バックデータ一覧!$V$12:$AA$15,3)*(BV9+BW9+BX9+BY9+CA9)+(VLOOKUP(入力データと計算結果!$F$6,バックデータ一覧!$V$12:$AA$15,4)))*10^3/3600))</f>
        <v>0.12216244212962961</v>
      </c>
      <c r="H9" s="90">
        <f>IF(AND(OR($CJ$4&gt;4,$CJ$4&lt;&gt;8),入力データと計算結果!$F$7&lt;&gt;バックデータ一覧!$A$20,BZ9&gt;0),0.07*10^3/3600,0)</f>
        <v>0</v>
      </c>
      <c r="I9" s="90">
        <f>IF(AND(OR($CJ$4&lt;=4),入力データと計算結果!$F$7=バックデータ一覧!$A$22,BU9&gt;0),(VLOOKUP(入力データと計算結果!$F$6,バックデータ一覧!$V$12:$AA$15,5,FALSE)*BU9+VLOOKUP(入力データと計算結果!$F$6,バックデータ一覧!$V$12:$AA$15,6,FALSE))*10^3/3600,0)</f>
        <v>0</v>
      </c>
      <c r="J9" s="90">
        <f>IF(OR(計算過程!$CJ$4&lt;=2,計算過程!$CJ$4=8),IF(入力データと計算結果!$F$7=バックデータ一覧!$A$20,BO9/L9+BP9/M9+BQ9/N9+BR9/O9+BT9/Q9,IF(入力データと計算結果!$F$7=バックデータ一覧!$A$21,BO9/L9+BP9/M9+BQ9/N9+BS9/P9+BT9/Q9,BO9/L9+BP9/M9+BQ9/N9+BS9/P9+BU9/R9)),0)</f>
        <v>0</v>
      </c>
      <c r="K9" s="90">
        <f>IF(OR(計算過程!$CJ$4=3,計算過程!$CJ$4=4),IF(入力データと計算結果!$F$7=バックデータ一覧!$A$20,BO9/L9+BP9/M9+BQ9/N9+BR9/O9+BT9/Q9,IF(入力データと計算結果!$F$7=バックデータ一覧!$A$21,BO9/L9+BP9/M9+BQ9/N9+BS9/P9+BT9/Q9,BO9/L9+BP9/M9+BQ9/N9+BS9/P9+BU9/R9)),0)</f>
        <v>27.145511889088041</v>
      </c>
      <c r="L9" s="167">
        <f>IFERROR(MIN(1,$CJ$6*CB9+計算過程!$CJ$13*(BO9+BQ9)+$CJ$20),"-")</f>
        <v>0.70590118645845013</v>
      </c>
      <c r="M9" s="167">
        <f t="shared" si="2"/>
        <v>0.79030684397527029</v>
      </c>
      <c r="N9" s="167">
        <f t="shared" si="3"/>
        <v>0.70590118645845013</v>
      </c>
      <c r="O9" s="134">
        <f t="shared" si="4"/>
        <v>0.90236153670854247</v>
      </c>
      <c r="P9" s="134">
        <f t="shared" si="5"/>
        <v>0.88826526187185906</v>
      </c>
      <c r="Q9" s="134">
        <f t="shared" si="6"/>
        <v>0.90236153670854247</v>
      </c>
      <c r="R9" s="134">
        <f t="shared" si="7"/>
        <v>0.4216627356274078</v>
      </c>
      <c r="S9" s="26">
        <f t="shared" si="8"/>
        <v>0</v>
      </c>
      <c r="T9" s="26">
        <f>'貼り付けシート（日別）'!P8</f>
        <v>1.0000000000000002</v>
      </c>
      <c r="U9" s="26">
        <f t="shared" si="23"/>
        <v>1.0798000000000001</v>
      </c>
      <c r="V9" s="26">
        <f t="shared" si="24"/>
        <v>1.1125</v>
      </c>
      <c r="W9" s="26">
        <f t="shared" si="25"/>
        <v>20.490741210939998</v>
      </c>
      <c r="X9" s="26">
        <f t="shared" si="9"/>
        <v>0</v>
      </c>
      <c r="Y9" s="26">
        <f>IF(AND(入力データと計算結果!$F$6=バックデータ一覧!$A$7,入力データと計算結果!$F$27="種類を選択することで評価する"),MAX((($CJ$44*CB9+$CJ$45*SUM(BO9:BQ9,BS9)+$CJ$46)*Z9+(0.01723*BU9+0.06099))*10^3/3600,0),0)</f>
        <v>0</v>
      </c>
      <c r="Z9" s="26">
        <f t="shared" si="26"/>
        <v>1.0318879166666666</v>
      </c>
      <c r="AA9" s="26">
        <f>IF(AND(入力データと計算結果!$F$6=バックデータ一覧!$A$7,入力データと計算結果!$F$27="種類を選択することで評価する"),MAX(($CJ$47*CB9+$CJ$48*SUM(BO9:BQ9,BS9)+$CJ$49)*AC9+BU9/AB9,0),0)</f>
        <v>0</v>
      </c>
      <c r="AB9" s="26">
        <f t="shared" si="10"/>
        <v>0.77117999999999998</v>
      </c>
      <c r="AC9" s="26">
        <f t="shared" si="27"/>
        <v>1.0718354166666666</v>
      </c>
      <c r="AD9" s="91">
        <f>IF(AND(入力データと計算結果!$F$6=バックデータ一覧!$A$7,入力データと計算結果!$F$27="仕様を入力することで評価する"),AE9+AF9+AG9,0)</f>
        <v>0</v>
      </c>
      <c r="AE9" s="91">
        <f t="shared" si="28"/>
        <v>1.8025816984417182</v>
      </c>
      <c r="AF9" s="91">
        <f t="shared" si="11"/>
        <v>7.5837644168411392E-2</v>
      </c>
      <c r="AG9" s="190">
        <f>IF(AND(入力データと計算結果!$F$7&lt;&gt;バックデータ一覧!$A$22,CA9&gt;0),(0.000393*計算過程!CA9)*10^3/3600,IF(AND(入力データと計算結果!$F$7=バックデータ一覧!$A$22,AX9&gt;0),(0.01723*計算過程!AX9+0.06099)*10^3/3600,0))</f>
        <v>0</v>
      </c>
      <c r="AH9" s="91">
        <f>IF(OR(入力データと計算結果!$F$6&lt;&gt;バックデータ一覧!$A$7,入力データと計算結果!$F$27&lt;&gt;"仕様を入力することで評価する"),0,IF(入力データと計算結果!$F$7=バックデータ一覧!$A$20,計算過程!AR9/計算過程!AI9+計算過程!AS9/計算過程!AJ9+計算過程!AT9/計算過程!AK9+計算過程!AU9/計算過程!AL9+計算過程!AW9/計算過程!AN9,IF(入力データと計算結果!$F$7=バックデータ一覧!$A$21,計算過程!AR9/計算過程!AI9+計算過程!AS9/計算過程!AJ9+計算過程!AT9/計算過程!AK9+計算過程!AV9/計算過程!AM9+計算過程!AW9/計算過程!AN9,計算過程!AR9/計算過程!AI9+計算過程!AS9/計算過程!AJ9+計算過程!AT9/計算過程!AK9+計算過程!AV9/計算過程!AM9+計算過程!AX9/計算過程!AO9)))</f>
        <v>0</v>
      </c>
      <c r="AI9" s="191" t="str">
        <f>IF(AND(入力データと計算結果!$F$6=バックデータ一覧!$A$7,入力データと計算結果!$F$27="仕様を入力することで評価する"),$CJ$65*CB9+$CJ$72*(AR9+AT9)+$CJ$79,"-")</f>
        <v>-</v>
      </c>
      <c r="AJ9" s="191" t="str">
        <f>IF(AND(入力データと計算結果!$F$6=バックデータ一覧!$A$7,入力データと計算結果!$F$27="仕様を入力することで評価する"),$CJ$66*CB9+$CJ$73*AS9+$CJ$80,"-")</f>
        <v>-</v>
      </c>
      <c r="AK9" s="191" t="str">
        <f>IF(AND(入力データと計算結果!$F$6=バックデータ一覧!$A$7,入力データと計算結果!$F$27="仕様を入力することで評価する"),$CJ$67*CB9+$CJ$74*(AR9+AT9)+$CJ$81,"-")</f>
        <v>-</v>
      </c>
      <c r="AL9" s="191" t="str">
        <f>IF(AND(入力データと計算結果!$F$6=バックデータ一覧!$A$7,入力データと計算結果!$F$27="仕様を入力することで評価する"),$CJ$68*CB9+$CJ$75*AU9+$CJ$82,"-")</f>
        <v>-</v>
      </c>
      <c r="AM9" s="191" t="str">
        <f>IF(AND(入力データと計算結果!$F$6=バックデータ一覧!$A$7,入力データと計算結果!$F$27="仕様を入力することで評価する"),$CJ$69*CB9+$CJ$76*AV9+$CJ$83,"-")</f>
        <v>-</v>
      </c>
      <c r="AN9" s="191" t="str">
        <f>IF(AND(入力データと計算結果!$F$6=バックデータ一覧!$A$7,入力データと計算結果!$F$27="仕様を入力することで評価する"),$CJ$70*CB9+$CJ$77*AW9+$CJ$84,"-")</f>
        <v>-</v>
      </c>
      <c r="AO9" s="191" t="str">
        <f>IF(AND(入力データと計算結果!$F$6=バックデータ一覧!$A$7,入力データと計算結果!$F$27="仕様を入力することで評価する"),$CJ$71*CB9+$CJ$78*AX9+$CJ$85,"-")</f>
        <v>-</v>
      </c>
      <c r="AP9" s="91">
        <f t="shared" si="12"/>
        <v>23.389345925797866</v>
      </c>
      <c r="AQ9" s="91">
        <f t="shared" si="13"/>
        <v>3.6042974033079123</v>
      </c>
      <c r="AR9" s="91">
        <f t="shared" si="14"/>
        <v>7.6088135794788236E-2</v>
      </c>
      <c r="AS9" s="91">
        <f t="shared" si="15"/>
        <v>0.16583311647582022</v>
      </c>
      <c r="AT9" s="91">
        <f t="shared" si="16"/>
        <v>3.1215645454272245E-2</v>
      </c>
      <c r="AU9" s="91">
        <f t="shared" si="17"/>
        <v>0</v>
      </c>
      <c r="AV9" s="91">
        <f t="shared" si="18"/>
        <v>0</v>
      </c>
      <c r="AW9" s="91">
        <f t="shared" si="19"/>
        <v>0</v>
      </c>
      <c r="AX9" s="91">
        <f t="shared" si="20"/>
        <v>0</v>
      </c>
      <c r="AY9" s="158">
        <f t="shared" si="21"/>
        <v>20.217604313215116</v>
      </c>
      <c r="AZ9" s="91">
        <f t="shared" si="29"/>
        <v>20.490741210939998</v>
      </c>
      <c r="BA9" s="26">
        <f>IF(計算過程!$CJ$4=9,((BF9*CB9+BG9*(BO9+BP9+BQ9+BS9)+BH9*BN9+BI9)*BB9+(0.01723*BU9+0.06099))*10^3/3600,0)</f>
        <v>0</v>
      </c>
      <c r="BB9" s="26">
        <f>IF(7&lt;='貼り付けシート（日別）'!O8,1,1+(7-'貼り付けシート（日別）'!O8)*0.0091)</f>
        <v>1.0318879166666666</v>
      </c>
      <c r="BC9" s="26">
        <f>IF(計算過程!$CJ$4=9,((BJ9*計算過程!CB9+BK9*(BO9+BP9+BQ9+BS9)+BL9*BN9+BM9)*BE9+BU9/BD9),0)</f>
        <v>0</v>
      </c>
      <c r="BD9" s="26">
        <f>計算過程!$CJ$88*'貼り付けシート（日別）'!O8+計算過程!$CJ$89*BU9+計算過程!$CJ$90</f>
        <v>0.77117999999999998</v>
      </c>
      <c r="BE9" s="26">
        <f>IF(7&lt;='貼り付けシート（日別）'!O8,1,1+(7-'貼り付けシート（日別）'!O8)*0.0205)</f>
        <v>1.0718354166666666</v>
      </c>
      <c r="BF9" s="89">
        <f>IF($BN9&gt;0,バックデータ一覧!$S$4,バックデータ一覧!$T$4)</f>
        <v>-0.51375000000000004</v>
      </c>
      <c r="BG9" s="89">
        <f>IF($BN9&gt;0,バックデータ一覧!$S$5,バックデータ一覧!$T$5)</f>
        <v>-1.7819999999999999E-2</v>
      </c>
      <c r="BH9" s="89">
        <f>IF($BN9&gt;0,バックデータ一覧!$S$6,バックデータ一覧!$T$6)</f>
        <v>0.27639999999999998</v>
      </c>
      <c r="BI9" s="89">
        <f>IF($BN9&gt;0,バックデータ一覧!$S$7,バックデータ一覧!$T$7)</f>
        <v>9.4067100000000003</v>
      </c>
      <c r="BJ9" s="89">
        <f>IF($BN9&gt;0,バックデータ一覧!$S$12,バックデータ一覧!$T$12)</f>
        <v>-0.19841</v>
      </c>
      <c r="BK9" s="89">
        <f>IF($BN9&gt;0,バックデータ一覧!$S$13,バックデータ一覧!$T$13)</f>
        <v>1.10632</v>
      </c>
      <c r="BL9" s="89">
        <f>IF($BN9&gt;0,バックデータ一覧!$S$14,バックデータ一覧!$T$14)</f>
        <v>0.19306999999999999</v>
      </c>
      <c r="BM9" s="132">
        <f>IF($BN9&gt;0,バックデータ一覧!$S$15,バックデータ一覧!$T$15)</f>
        <v>-10.36669</v>
      </c>
      <c r="BN9" s="26">
        <f>SUMIF('貼り付けシート（時刻別）'!$A$6:$A$8765,$A9,'貼り付けシート（時刻別）'!$C$6:$C$8765)</f>
        <v>2400</v>
      </c>
      <c r="BO9" s="91">
        <f>'貼り付けシート（日別）'!B8</f>
        <v>5.7081350516190001</v>
      </c>
      <c r="BP9" s="91">
        <f>'貼り付けシート（日別）'!C8</f>
        <v>12.440807163784999</v>
      </c>
      <c r="BQ9" s="91">
        <f>'貼り付けシート（日別）'!D8</f>
        <v>2.3417989955360001</v>
      </c>
      <c r="BR9" s="91">
        <f>'貼り付けシート（日別）'!E8</f>
        <v>0</v>
      </c>
      <c r="BS9" s="91">
        <f>'貼り付けシート（日別）'!F8</f>
        <v>0</v>
      </c>
      <c r="BT9" s="91">
        <f>'貼り付けシート（日別）'!G8</f>
        <v>0</v>
      </c>
      <c r="BU9" s="91">
        <f>'貼り付けシート（日別）'!H8</f>
        <v>0</v>
      </c>
      <c r="BV9" s="91">
        <f>'貼り付けシート（日別）'!I8</f>
        <v>39</v>
      </c>
      <c r="BW9" s="91">
        <f>'貼り付けシート（日別）'!J8</f>
        <v>85</v>
      </c>
      <c r="BX9" s="91">
        <f>'貼り付けシート（日別）'!K8</f>
        <v>16</v>
      </c>
      <c r="BY9" s="91">
        <f>'貼り付けシート（日別）'!L8</f>
        <v>0</v>
      </c>
      <c r="BZ9" s="91">
        <f>'貼り付けシート（日別）'!M8</f>
        <v>0</v>
      </c>
      <c r="CA9" s="91">
        <f>'貼り付けシート（日別）'!N8</f>
        <v>0</v>
      </c>
      <c r="CB9" s="91">
        <f>'貼り付けシート（日別）'!O8</f>
        <v>3.4958333333333331</v>
      </c>
      <c r="CC9" s="91">
        <f>'貼り付けシート（日別）'!Q8</f>
        <v>0</v>
      </c>
      <c r="CD9" s="126"/>
      <c r="CE9" s="118"/>
      <c r="CF9" s="114" t="s">
        <v>12</v>
      </c>
      <c r="CG9" s="27"/>
      <c r="CH9" s="115" t="s">
        <v>30</v>
      </c>
      <c r="CI9" s="111" t="s">
        <v>20</v>
      </c>
      <c r="CJ9" s="134">
        <f>IFERROR(IF(OR($CJ$4&lt;=2,$CJ$4=8),バックデータ一覧!H$5,バックデータ一覧!H$13)*$CJ$27,"-")</f>
        <v>0</v>
      </c>
    </row>
    <row r="10" spans="1:89" x14ac:dyDescent="0.15">
      <c r="A10" s="24">
        <v>41643</v>
      </c>
      <c r="B10" s="93">
        <f t="shared" si="0"/>
        <v>0.18309411371527778</v>
      </c>
      <c r="C10" s="93">
        <f t="shared" si="1"/>
        <v>0</v>
      </c>
      <c r="D10" s="93">
        <f t="shared" si="22"/>
        <v>44.650931249749512</v>
      </c>
      <c r="E10" s="96">
        <v>0</v>
      </c>
      <c r="F10" s="90">
        <f>IF(OR(計算過程!$CJ$4&lt;=4,計算過程!$CJ$4=8),G10+H10+I10,0)</f>
        <v>0.18309411371527778</v>
      </c>
      <c r="G10" s="90">
        <f>IF(AND($CJ$4&gt;4,$CJ$4&lt;&gt;8),0,((VLOOKUP(入力データと計算結果!$F$6,バックデータ一覧!$V$12:$AA$15,2)*CB10+VLOOKUP(入力データと計算結果!$F$6,バックデータ一覧!$V$12:$AA$15,3)*(BV10+BW10+BX10+BY10+CA10)+(VLOOKUP(入力データと計算結果!$F$6,バックデータ一覧!$V$12:$AA$15,4)))*10^3/3600))</f>
        <v>0.11848975694444445</v>
      </c>
      <c r="H10" s="90">
        <f>IF(AND(OR($CJ$4&gt;4,$CJ$4&lt;&gt;8),入力データと計算結果!$F$7&lt;&gt;バックデータ一覧!$A$20,BZ10&gt;0),0.07*10^3/3600,0)</f>
        <v>1.9444444444444445E-2</v>
      </c>
      <c r="I10" s="90">
        <f>IF(AND(OR($CJ$4&lt;=4),入力データと計算結果!$F$7=バックデータ一覧!$A$22,BU10&gt;0),(VLOOKUP(入力データと計算結果!$F$6,バックデータ一覧!$V$12:$AA$15,5,FALSE)*BU10+VLOOKUP(入力データと計算結果!$F$6,バックデータ一覧!$V$12:$AA$15,6,FALSE))*10^3/3600,0)</f>
        <v>4.5159912326388892E-2</v>
      </c>
      <c r="J10" s="90">
        <f>IF(OR(計算過程!$CJ$4&lt;=2,計算過程!$CJ$4=8),IF(入力データと計算結果!$F$7=バックデータ一覧!$A$20,BO10/L10+BP10/M10+BQ10/N10+BR10/O10+BT10/Q10,IF(入力データと計算結果!$F$7=バックデータ一覧!$A$21,BO10/L10+BP10/M10+BQ10/N10+BS10/P10+BT10/Q10,BO10/L10+BP10/M10+BQ10/N10+BS10/P10+BU10/R10)),0)</f>
        <v>0</v>
      </c>
      <c r="K10" s="90">
        <f>IF(OR(計算過程!$CJ$4=3,計算過程!$CJ$4=4),IF(入力データと計算結果!$F$7=バックデータ一覧!$A$20,BO10/L10+BP10/M10+BQ10/N10+BR10/O10+BT10/Q10,IF(入力データと計算結果!$F$7=バックデータ一覧!$A$21,BO10/L10+BP10/M10+BQ10/N10+BS10/P10+BT10/Q10,BO10/L10+BP10/M10+BQ10/N10+BS10/P10+BU10/R10)),0)</f>
        <v>44.650931249749512</v>
      </c>
      <c r="L10" s="167">
        <f>IFERROR(MIN(1,$CJ$6*CB10+計算過程!$CJ$13*(BO10+BQ10)+$CJ$20),"-")</f>
        <v>0.71589227177918568</v>
      </c>
      <c r="M10" s="167">
        <f t="shared" si="2"/>
        <v>0.79203081791691465</v>
      </c>
      <c r="N10" s="167">
        <f t="shared" si="3"/>
        <v>0.71589227177918568</v>
      </c>
      <c r="O10" s="134">
        <f t="shared" si="4"/>
        <v>0.90236153670854247</v>
      </c>
      <c r="P10" s="134">
        <f t="shared" si="5"/>
        <v>0.85685049302434113</v>
      </c>
      <c r="Q10" s="134">
        <f t="shared" si="6"/>
        <v>0.90236153670854247</v>
      </c>
      <c r="R10" s="134">
        <f t="shared" si="7"/>
        <v>0.52108101485985781</v>
      </c>
      <c r="S10" s="26">
        <f t="shared" si="8"/>
        <v>0</v>
      </c>
      <c r="T10" s="26">
        <f>'貼り付けシート（日別）'!P9</f>
        <v>5.9499999999999993</v>
      </c>
      <c r="U10" s="26">
        <f t="shared" si="23"/>
        <v>1.013965</v>
      </c>
      <c r="V10" s="26">
        <f t="shared" si="24"/>
        <v>1</v>
      </c>
      <c r="W10" s="26">
        <f t="shared" si="25"/>
        <v>34.352521558825003</v>
      </c>
      <c r="X10" s="26">
        <f t="shared" si="9"/>
        <v>0</v>
      </c>
      <c r="Y10" s="26">
        <f>IF(AND(入力データと計算結果!$F$6=バックデータ一覧!$A$7,入力データと計算結果!$F$27="種類を選択することで評価する"),MAX((($CJ$44*CB10+$CJ$45*SUM(BO10:BQ10,BS10)+$CJ$46)*Z10+(0.01723*BU10+0.06099))*10^3/3600,0),0)</f>
        <v>0</v>
      </c>
      <c r="Z10" s="26">
        <f t="shared" si="26"/>
        <v>1</v>
      </c>
      <c r="AA10" s="26">
        <f>IF(AND(入力データと計算結果!$F$6=バックデータ一覧!$A$7,入力データと計算結果!$F$27="種類を選択することで評価する"),MAX(($CJ$47*CB10+$CJ$48*SUM(BO10:BQ10,BS10)+$CJ$49)*AC10+BU10/AB10,0),0)</f>
        <v>0</v>
      </c>
      <c r="AB10" s="26">
        <f t="shared" si="10"/>
        <v>0.79994093749999995</v>
      </c>
      <c r="AC10" s="26">
        <f t="shared" si="27"/>
        <v>1</v>
      </c>
      <c r="AD10" s="91">
        <f>IF(AND(入力データと計算結果!$F$6=バックデータ一覧!$A$7,入力データと計算結果!$F$27="仕様を入力することで評価する"),AE10+AF10+AG10,0)</f>
        <v>0</v>
      </c>
      <c r="AE10" s="91">
        <f t="shared" si="28"/>
        <v>1.8429037573432738</v>
      </c>
      <c r="AF10" s="91">
        <f t="shared" si="11"/>
        <v>8.6014714740373255E-2</v>
      </c>
      <c r="AG10" s="190">
        <f>IF(AND(入力データと計算結果!$F$7&lt;&gt;バックデータ一覧!$A$22,CA10&gt;0),(0.000393*計算過程!CA10)*10^3/3600,IF(AND(入力データと計算結果!$F$7=バックデータ一覧!$A$22,AX10&gt;0),(0.01723*計算過程!AX10+0.06099)*10^3/3600,0))</f>
        <v>2.4695914496527777E-2</v>
      </c>
      <c r="AH10" s="91">
        <f>IF(OR(入力データと計算結果!$F$6&lt;&gt;バックデータ一覧!$A$7,入力データと計算結果!$F$27&lt;&gt;"仕様を入力することで評価する"),0,IF(入力データと計算結果!$F$7=バックデータ一覧!$A$20,計算過程!AR10/計算過程!AI10+計算過程!AS10/計算過程!AJ10+計算過程!AT10/計算過程!AK10+計算過程!AU10/計算過程!AL10+計算過程!AW10/計算過程!AN10,IF(入力データと計算結果!$F$7=バックデータ一覧!$A$21,計算過程!AR10/計算過程!AI10+計算過程!AS10/計算過程!AJ10+計算過程!AT10/計算過程!AK10+計算過程!AV10/計算過程!AM10+計算過程!AW10/計算過程!AN10,計算過程!AR10/計算過程!AI10+計算過程!AS10/計算過程!AJ10+計算過程!AT10/計算過程!AK10+計算過程!AV10/計算過程!AM10+計算過程!AX10/計算過程!AO10)))</f>
        <v>0</v>
      </c>
      <c r="AI10" s="191" t="str">
        <f>IF(AND(入力データと計算結果!$F$6=バックデータ一覧!$A$7,入力データと計算結果!$F$27="仕様を入力することで評価する"),$CJ$65*CB10+$CJ$72*(AR10+AT10)+$CJ$79,"-")</f>
        <v>-</v>
      </c>
      <c r="AJ10" s="191" t="str">
        <f>IF(AND(入力データと計算結果!$F$6=バックデータ一覧!$A$7,入力データと計算結果!$F$27="仕様を入力することで評価する"),$CJ$66*CB10+$CJ$73*AS10+$CJ$80,"-")</f>
        <v>-</v>
      </c>
      <c r="AK10" s="191" t="str">
        <f>IF(AND(入力データと計算結果!$F$6=バックデータ一覧!$A$7,入力データと計算結果!$F$27="仕様を入力することで評価する"),$CJ$67*CB10+$CJ$74*(AR10+AT10)+$CJ$81,"-")</f>
        <v>-</v>
      </c>
      <c r="AL10" s="191" t="str">
        <f>IF(AND(入力データと計算結果!$F$6=バックデータ一覧!$A$7,入力データと計算結果!$F$27="仕様を入力することで評価する"),$CJ$68*CB10+$CJ$75*AU10+$CJ$82,"-")</f>
        <v>-</v>
      </c>
      <c r="AM10" s="191" t="str">
        <f>IF(AND(入力データと計算結果!$F$6=バックデータ一覧!$A$7,入力データと計算結果!$F$27="仕様を入力することで評価する"),$CJ$69*CB10+$CJ$76*AV10+$CJ$83,"-")</f>
        <v>-</v>
      </c>
      <c r="AN10" s="191" t="str">
        <f>IF(AND(入力データと計算結果!$F$6=バックデータ一覧!$A$7,入力データと計算結果!$F$27="仕様を入力することで評価する"),$CJ$70*CB10+$CJ$77*AW10+$CJ$84,"-")</f>
        <v>-</v>
      </c>
      <c r="AO10" s="191" t="str">
        <f>IF(AND(入力データと計算結果!$F$6=バックデータ一覧!$A$7,入力データと計算結果!$F$27="仕様を入力することで評価する"),$CJ$71*CB10+$CJ$78*AX10+$CJ$85,"-")</f>
        <v>-</v>
      </c>
      <c r="AP10" s="91">
        <f t="shared" si="12"/>
        <v>30.084055888655005</v>
      </c>
      <c r="AQ10" s="91">
        <f t="shared" si="13"/>
        <v>4.534519047994146</v>
      </c>
      <c r="AR10" s="91">
        <f t="shared" si="14"/>
        <v>1.4651861486352971</v>
      </c>
      <c r="AS10" s="91">
        <f t="shared" si="15"/>
        <v>1.7941054881248544</v>
      </c>
      <c r="AT10" s="91">
        <f t="shared" si="16"/>
        <v>0.77744571152077002</v>
      </c>
      <c r="AU10" s="91">
        <f t="shared" si="17"/>
        <v>0</v>
      </c>
      <c r="AV10" s="91">
        <f t="shared" si="18"/>
        <v>2.6911582321872825</v>
      </c>
      <c r="AW10" s="91">
        <f t="shared" si="19"/>
        <v>0</v>
      </c>
      <c r="AX10" s="91">
        <f t="shared" si="20"/>
        <v>1.62015625</v>
      </c>
      <c r="AY10" s="158">
        <f t="shared" si="21"/>
        <v>26.004469728356799</v>
      </c>
      <c r="AZ10" s="91">
        <f t="shared" si="29"/>
        <v>32.732365308825003</v>
      </c>
      <c r="BA10" s="26">
        <f>IF(計算過程!$CJ$4=9,((BF10*CB10+BG10*(BO10+BP10+BQ10+BS10)+BH10*BN10+BI10)*BB10+(0.01723*BU10+0.06099))*10^3/3600,0)</f>
        <v>0</v>
      </c>
      <c r="BB10" s="26">
        <f>IF(7&lt;='貼り付けシート（日別）'!O9,1,1+(7-'貼り付けシート（日別）'!O9)*0.0091)</f>
        <v>1</v>
      </c>
      <c r="BC10" s="26">
        <f>IF(計算過程!$CJ$4=9,((BJ10*計算過程!CB10+BK10*(BO10+BP10+BQ10+BS10)+BL10*BN10+BM10)*BE10+BU10/BD10),0)</f>
        <v>0</v>
      </c>
      <c r="BD10" s="26">
        <f>計算過程!$CJ$88*'貼り付けシート（日別）'!O9+計算過程!$CJ$89*BU10+計算過程!$CJ$90</f>
        <v>0.79994093749999995</v>
      </c>
      <c r="BE10" s="26">
        <f>IF(7&lt;='貼り付けシート（日別）'!O9,1,1+(7-'貼り付けシート（日別）'!O9)*0.0205)</f>
        <v>1</v>
      </c>
      <c r="BF10" s="89">
        <f>IF($BN10&gt;0,バックデータ一覧!$S$4,バックデータ一覧!$T$4)</f>
        <v>-0.51375000000000004</v>
      </c>
      <c r="BG10" s="89">
        <f>IF($BN10&gt;0,バックデータ一覧!$S$5,バックデータ一覧!$T$5)</f>
        <v>-1.7819999999999999E-2</v>
      </c>
      <c r="BH10" s="89">
        <f>IF($BN10&gt;0,バックデータ一覧!$S$6,バックデータ一覧!$T$6)</f>
        <v>0.27639999999999998</v>
      </c>
      <c r="BI10" s="89">
        <f>IF($BN10&gt;0,バックデータ一覧!$S$7,バックデータ一覧!$T$7)</f>
        <v>9.4067100000000003</v>
      </c>
      <c r="BJ10" s="89">
        <f>IF($BN10&gt;0,バックデータ一覧!$S$12,バックデータ一覧!$T$12)</f>
        <v>-0.19841</v>
      </c>
      <c r="BK10" s="89">
        <f>IF($BN10&gt;0,バックデータ一覧!$S$13,バックデータ一覧!$T$13)</f>
        <v>1.10632</v>
      </c>
      <c r="BL10" s="89">
        <f>IF($BN10&gt;0,バックデータ一覧!$S$14,バックデータ一覧!$T$14)</f>
        <v>0.19306999999999999</v>
      </c>
      <c r="BM10" s="132">
        <f>IF($BN10&gt;0,バックデータ一覧!$S$15,バックデータ一覧!$T$15)</f>
        <v>-10.36669</v>
      </c>
      <c r="BN10" s="26">
        <f>SUMIF('貼り付けシート（時刻別）'!$A$6:$A$8765,$A10,'貼り付けシート（時刻別）'!$C$6:$C$8765)</f>
        <v>2400</v>
      </c>
      <c r="BO10" s="91">
        <f>'貼り付けシート（日別）'!B9</f>
        <v>7.1283817783663332</v>
      </c>
      <c r="BP10" s="91">
        <f>'貼り付けシート（日別）'!C9</f>
        <v>8.7286307490200006</v>
      </c>
      <c r="BQ10" s="91">
        <f>'貼り付けシート（日別）'!D9</f>
        <v>3.7824066579086661</v>
      </c>
      <c r="BR10" s="91">
        <f>'貼り付けシート（日別）'!E9</f>
        <v>0</v>
      </c>
      <c r="BS10" s="91">
        <f>'貼り付けシート（日別）'!F9</f>
        <v>13.09294612353</v>
      </c>
      <c r="BT10" s="91">
        <f>'貼り付けシート（日別）'!G9</f>
        <v>0</v>
      </c>
      <c r="BU10" s="91">
        <f>'貼り付けシート（日別）'!H9</f>
        <v>1.62015625</v>
      </c>
      <c r="BV10" s="91">
        <f>'貼り付けシート（日別）'!I9</f>
        <v>49</v>
      </c>
      <c r="BW10" s="91">
        <f>'貼り付けシート（日別）'!J9</f>
        <v>60</v>
      </c>
      <c r="BX10" s="91">
        <f>'貼り付けシート（日別）'!K9</f>
        <v>26</v>
      </c>
      <c r="BY10" s="91">
        <f>'貼り付けシート（日別）'!L9</f>
        <v>0</v>
      </c>
      <c r="BZ10" s="91">
        <f>'貼り付けシート（日別）'!M9</f>
        <v>90</v>
      </c>
      <c r="CA10" s="91">
        <f>'貼り付けシート（日別）'!N9</f>
        <v>0</v>
      </c>
      <c r="CB10" s="91">
        <f>'貼り付けシート（日別）'!O9</f>
        <v>7.4625000000000012</v>
      </c>
      <c r="CC10" s="91">
        <f>'貼り付けシート（日別）'!Q9</f>
        <v>0</v>
      </c>
      <c r="CD10" s="126"/>
      <c r="CE10" s="118"/>
      <c r="CF10" s="114" t="s">
        <v>13</v>
      </c>
      <c r="CG10" s="27"/>
      <c r="CH10" s="115" t="s">
        <v>31</v>
      </c>
      <c r="CI10" s="111" t="s">
        <v>20</v>
      </c>
      <c r="CJ10" s="134">
        <f>IFERROR(IF(OR($CJ$4&lt;=2,$CJ$4=8),バックデータ一覧!I$5,バックデータ一覧!I$13)*$CJ$27,"-")</f>
        <v>0</v>
      </c>
      <c r="CK10" s="28"/>
    </row>
    <row r="11" spans="1:89" x14ac:dyDescent="0.15">
      <c r="A11" s="24">
        <v>41644</v>
      </c>
      <c r="B11" s="93">
        <f t="shared" si="0"/>
        <v>0.18473554195601852</v>
      </c>
      <c r="C11" s="93">
        <f t="shared" si="1"/>
        <v>0</v>
      </c>
      <c r="D11" s="93">
        <f t="shared" si="22"/>
        <v>44.243891816315418</v>
      </c>
      <c r="E11" s="96">
        <v>0</v>
      </c>
      <c r="F11" s="90">
        <f>IF(OR(計算過程!$CJ$4&lt;=4,計算過程!$CJ$4=8),G11+H11+I11,0)</f>
        <v>0.18473554195601852</v>
      </c>
      <c r="G11" s="90">
        <f>IF(AND($CJ$4&gt;4,$CJ$4&lt;&gt;8),0,((VLOOKUP(入力データと計算結果!$F$6,バックデータ一覧!$V$12:$AA$15,2)*CB11+VLOOKUP(入力データと計算結果!$F$6,バックデータ一覧!$V$12:$AA$15,3)*(BV11+BW11+BX11+BY11+CA11)+(VLOOKUP(入力データと計算結果!$F$6,バックデータ一覧!$V$12:$AA$15,4)))*10^3/3600))</f>
        <v>0.11977355324074075</v>
      </c>
      <c r="H11" s="90">
        <f>IF(AND(OR($CJ$4&gt;4,$CJ$4&lt;&gt;8),入力データと計算結果!$F$7&lt;&gt;バックデータ一覧!$A$20,BZ11&gt;0),0.07*10^3/3600,0)</f>
        <v>1.9444444444444445E-2</v>
      </c>
      <c r="I11" s="90">
        <f>IF(AND(OR($CJ$4&lt;=4),入力データと計算結果!$F$7=バックデータ一覧!$A$22,BU11&gt;0),(VLOOKUP(入力データと計算結果!$F$6,バックデータ一覧!$V$12:$AA$15,5,FALSE)*BU11+VLOOKUP(入力データと計算結果!$F$6,バックデータ一覧!$V$12:$AA$15,6,FALSE))*10^3/3600,0)</f>
        <v>4.5517544270833328E-2</v>
      </c>
      <c r="J11" s="90">
        <f>IF(OR(計算過程!$CJ$4&lt;=2,計算過程!$CJ$4=8),IF(入力データと計算結果!$F$7=バックデータ一覧!$A$20,BO11/L11+BP11/M11+BQ11/N11+BR11/O11+BT11/Q11,IF(入力データと計算結果!$F$7=バックデータ一覧!$A$21,BO11/L11+BP11/M11+BQ11/N11+BS11/P11+BT11/Q11,BO11/L11+BP11/M11+BQ11/N11+BS11/P11+BU11/R11)),0)</f>
        <v>0</v>
      </c>
      <c r="K11" s="90">
        <f>IF(OR(計算過程!$CJ$4=3,計算過程!$CJ$4=4),IF(入力データと計算結果!$F$7=バックデータ一覧!$A$20,BO11/L11+BP11/M11+BQ11/N11+BR11/O11+BT11/Q11,IF(入力データと計算結果!$F$7=バックデータ一覧!$A$21,BO11/L11+BP11/M11+BQ11/N11+BS11/P11+BT11/Q11,BO11/L11+BP11/M11+BQ11/N11+BS11/P11+BU11/R11)),0)</f>
        <v>44.243891816315418</v>
      </c>
      <c r="L11" s="167">
        <f>IFERROR(MIN(1,$CJ$6*CB11+計算過程!$CJ$13*(BO11+BQ11)+$CJ$20),"-")</f>
        <v>0.71441306496373158</v>
      </c>
      <c r="M11" s="167">
        <f t="shared" si="2"/>
        <v>0.78701438495703913</v>
      </c>
      <c r="N11" s="167">
        <f t="shared" si="3"/>
        <v>0.71441306496373158</v>
      </c>
      <c r="O11" s="134">
        <f t="shared" si="4"/>
        <v>0.90236153670854247</v>
      </c>
      <c r="P11" s="134">
        <f t="shared" si="5"/>
        <v>0.85736080153559935</v>
      </c>
      <c r="Q11" s="134">
        <f t="shared" si="6"/>
        <v>0.90236153670854247</v>
      </c>
      <c r="R11" s="134">
        <f t="shared" si="7"/>
        <v>0.51171990534759859</v>
      </c>
      <c r="S11" s="26">
        <f t="shared" si="8"/>
        <v>0</v>
      </c>
      <c r="T11" s="26">
        <f>'貼り付けシート（日別）'!P10</f>
        <v>6.0750000000000002</v>
      </c>
      <c r="U11" s="26">
        <f t="shared" si="23"/>
        <v>1.0123025000000001</v>
      </c>
      <c r="V11" s="26">
        <f t="shared" si="24"/>
        <v>1</v>
      </c>
      <c r="W11" s="26">
        <f t="shared" si="25"/>
        <v>33.882059716800001</v>
      </c>
      <c r="X11" s="26">
        <f t="shared" si="9"/>
        <v>0</v>
      </c>
      <c r="Y11" s="26">
        <f>IF(AND(入力データと計算結果!$F$6=バックデータ一覧!$A$7,入力データと計算結果!$F$27="種類を選択することで評価する"),MAX((($CJ$44*CB11+$CJ$45*SUM(BO11:BQ11,BS11)+$CJ$46)*Z11+(0.01723*BU11+0.06099))*10^3/3600,0),0)</f>
        <v>0</v>
      </c>
      <c r="Z11" s="26">
        <f t="shared" si="26"/>
        <v>1.0136879166666666</v>
      </c>
      <c r="AA11" s="26">
        <f>IF(AND(入力データと計算結果!$F$6=バックデータ一覧!$A$7,入力データと計算結果!$F$27="種類を選択することで評価する"),MAX(($CJ$47*CB11+$CJ$48*SUM(BO11:BQ11,BS11)+$CJ$49)*AC11+BU11/AB11,0),0)</f>
        <v>0</v>
      </c>
      <c r="AB11" s="26">
        <f t="shared" si="10"/>
        <v>0.79086843749999991</v>
      </c>
      <c r="AC11" s="26">
        <f t="shared" si="27"/>
        <v>1.0308354166666667</v>
      </c>
      <c r="AD11" s="91">
        <f>IF(AND(入力データと計算結果!$F$6=バックデータ一覧!$A$7,入力データと計算結果!$F$27="仕様を入力することで評価する"),AE11+AF11+AG11,0)</f>
        <v>0</v>
      </c>
      <c r="AE11" s="91">
        <f t="shared" si="28"/>
        <v>2.0126114776177833</v>
      </c>
      <c r="AF11" s="91">
        <f t="shared" si="11"/>
        <v>8.5572676257818378E-2</v>
      </c>
      <c r="AG11" s="190">
        <f>IF(AND(入力データと計算結果!$F$7&lt;&gt;バックデータ一覧!$A$22,CA11&gt;0),(0.000393*計算過程!CA11)*10^3/3600,IF(AND(入力データと計算結果!$F$7=バックデータ一覧!$A$22,AX11&gt;0),(0.01723*計算過程!AX11+0.06099)*10^3/3600,0))</f>
        <v>2.4989063802083333E-2</v>
      </c>
      <c r="AH11" s="91">
        <f>IF(OR(入力データと計算結果!$F$6&lt;&gt;バックデータ一覧!$A$7,入力データと計算結果!$F$27&lt;&gt;"仕様を入力することで評価する"),0,IF(入力データと計算結果!$F$7=バックデータ一覧!$A$20,計算過程!AR11/計算過程!AI11+計算過程!AS11/計算過程!AJ11+計算過程!AT11/計算過程!AK11+計算過程!AU11/計算過程!AL11+計算過程!AW11/計算過程!AN11,IF(入力データと計算結果!$F$7=バックデータ一覧!$A$21,計算過程!AR11/計算過程!AI11+計算過程!AS11/計算過程!AJ11+計算過程!AT11/計算過程!AK11+計算過程!AV11/計算過程!AM11+計算過程!AW11/計算過程!AN11,計算過程!AR11/計算過程!AI11+計算過程!AS11/計算過程!AJ11+計算過程!AT11/計算過程!AK11+計算過程!AV11/計算過程!AM11+計算過程!AX11/計算過程!AO11)))</f>
        <v>0</v>
      </c>
      <c r="AI11" s="191" t="str">
        <f>IF(AND(入力データと計算結果!$F$6=バックデータ一覧!$A$7,入力データと計算結果!$F$27="仕様を入力することで評価する"),$CJ$65*CB11+$CJ$72*(AR11+AT11)+$CJ$79,"-")</f>
        <v>-</v>
      </c>
      <c r="AJ11" s="191" t="str">
        <f>IF(AND(入力データと計算結果!$F$6=バックデータ一覧!$A$7,入力データと計算結果!$F$27="仕様を入力することで評価する"),$CJ$66*CB11+$CJ$73*AS11+$CJ$80,"-")</f>
        <v>-</v>
      </c>
      <c r="AK11" s="191" t="str">
        <f>IF(AND(入力データと計算結果!$F$6=バックデータ一覧!$A$7,入力データと計算結果!$F$27="仕様を入力することで評価する"),$CJ$67*CB11+$CJ$74*(AR11+AT11)+$CJ$81,"-")</f>
        <v>-</v>
      </c>
      <c r="AL11" s="191" t="str">
        <f>IF(AND(入力データと計算結果!$F$6=バックデータ一覧!$A$7,入力データと計算結果!$F$27="仕様を入力することで評価する"),$CJ$68*CB11+$CJ$75*AU11+$CJ$82,"-")</f>
        <v>-</v>
      </c>
      <c r="AM11" s="191" t="str">
        <f>IF(AND(入力データと計算結果!$F$6=バックデータ一覧!$A$7,入力データと計算結果!$F$27="仕様を入力することで評価する"),$CJ$69*CB11+$CJ$76*AV11+$CJ$83,"-")</f>
        <v>-</v>
      </c>
      <c r="AN11" s="191" t="str">
        <f>IF(AND(入力データと計算結果!$F$6=バックデータ一覧!$A$7,入力データと計算結果!$F$27="仕様を入力することで評価する"),$CJ$70*CB11+$CJ$77*AW11+$CJ$84,"-")</f>
        <v>-</v>
      </c>
      <c r="AO11" s="191" t="str">
        <f>IF(AND(入力データと計算結果!$F$6=バックデータ一覧!$A$7,入力データと計算結果!$F$27="仕様を入力することで評価する"),$CJ$71*CB11+$CJ$78*AX11+$CJ$85,"-")</f>
        <v>-</v>
      </c>
      <c r="AP11" s="91">
        <f t="shared" si="12"/>
        <v>29.79327285711355</v>
      </c>
      <c r="AQ11" s="91">
        <f t="shared" si="13"/>
        <v>4.1120252065598484</v>
      </c>
      <c r="AR11" s="91">
        <f t="shared" si="14"/>
        <v>1.4041297947914408</v>
      </c>
      <c r="AS11" s="91">
        <f t="shared" si="15"/>
        <v>1.7193426058670704</v>
      </c>
      <c r="AT11" s="91">
        <f t="shared" si="16"/>
        <v>0.74504846254239698</v>
      </c>
      <c r="AU11" s="91">
        <f t="shared" si="17"/>
        <v>0</v>
      </c>
      <c r="AV11" s="91">
        <f t="shared" si="18"/>
        <v>2.5790139088006061</v>
      </c>
      <c r="AW11" s="91">
        <f t="shared" si="19"/>
        <v>0</v>
      </c>
      <c r="AX11" s="91">
        <f t="shared" si="20"/>
        <v>1.6814062499999998</v>
      </c>
      <c r="AY11" s="158">
        <f t="shared" si="21"/>
        <v>25.753118694798484</v>
      </c>
      <c r="AZ11" s="91">
        <f t="shared" si="29"/>
        <v>32.200653466799999</v>
      </c>
      <c r="BA11" s="26">
        <f>IF(計算過程!$CJ$4=9,((BF11*CB11+BG11*(BO11+BP11+BQ11+BS11)+BH11*BN11+BI11)*BB11+(0.01723*BU11+0.06099))*10^3/3600,0)</f>
        <v>0</v>
      </c>
      <c r="BB11" s="26">
        <f>IF(7&lt;='貼り付けシート（日別）'!O10,1,1+(7-'貼り付けシート（日別）'!O10)*0.0091)</f>
        <v>1.0136879166666666</v>
      </c>
      <c r="BC11" s="26">
        <f>IF(計算過程!$CJ$4=9,((BJ11*計算過程!CB11+BK11*(BO11+BP11+BQ11+BS11)+BL11*BN11+BM11)*BE11+BU11/BD11),0)</f>
        <v>0</v>
      </c>
      <c r="BD11" s="26">
        <f>計算過程!$CJ$88*'貼り付けシート（日別）'!O10+計算過程!$CJ$89*BU11+計算過程!$CJ$90</f>
        <v>0.79086843749999991</v>
      </c>
      <c r="BE11" s="26">
        <f>IF(7&lt;='貼り付けシート（日別）'!O10,1,1+(7-'貼り付けシート（日別）'!O10)*0.0205)</f>
        <v>1.0308354166666667</v>
      </c>
      <c r="BF11" s="89">
        <f>IF($BN11&gt;0,バックデータ一覧!$S$4,バックデータ一覧!$T$4)</f>
        <v>-0.51375000000000004</v>
      </c>
      <c r="BG11" s="89">
        <f>IF($BN11&gt;0,バックデータ一覧!$S$5,バックデータ一覧!$T$5)</f>
        <v>-1.7819999999999999E-2</v>
      </c>
      <c r="BH11" s="89">
        <f>IF($BN11&gt;0,バックデータ一覧!$S$6,バックデータ一覧!$T$6)</f>
        <v>0.27639999999999998</v>
      </c>
      <c r="BI11" s="89">
        <f>IF($BN11&gt;0,バックデータ一覧!$S$7,バックデータ一覧!$T$7)</f>
        <v>9.4067100000000003</v>
      </c>
      <c r="BJ11" s="89">
        <f>IF($BN11&gt;0,バックデータ一覧!$S$12,バックデータ一覧!$T$12)</f>
        <v>-0.19841</v>
      </c>
      <c r="BK11" s="89">
        <f>IF($BN11&gt;0,バックデータ一覧!$S$13,バックデータ一覧!$T$13)</f>
        <v>1.10632</v>
      </c>
      <c r="BL11" s="89">
        <f>IF($BN11&gt;0,バックデータ一覧!$S$14,バックデータ一覧!$T$14)</f>
        <v>0.19306999999999999</v>
      </c>
      <c r="BM11" s="132">
        <f>IF($BN11&gt;0,バックデータ一覧!$S$15,バックデータ一覧!$T$15)</f>
        <v>-10.36669</v>
      </c>
      <c r="BN11" s="26">
        <f>SUMIF('貼り付けシート（時刻別）'!$A$6:$A$8765,$A11,'貼り付けシート（時刻別）'!$C$6:$C$8765)</f>
        <v>2400</v>
      </c>
      <c r="BO11" s="91">
        <f>'貼り付けシート（日別）'!B10</f>
        <v>7.0125867549919993</v>
      </c>
      <c r="BP11" s="91">
        <f>'貼り付けシート（日別）'!C10</f>
        <v>8.5868409244800006</v>
      </c>
      <c r="BQ11" s="91">
        <f>'貼り付けシート（日別）'!D10</f>
        <v>3.7209644006079996</v>
      </c>
      <c r="BR11" s="91">
        <f>'貼り付けシート（日別）'!E10</f>
        <v>0</v>
      </c>
      <c r="BS11" s="91">
        <f>'貼り付けシート（日別）'!F10</f>
        <v>12.880261386719999</v>
      </c>
      <c r="BT11" s="91">
        <f>'貼り付けシート（日別）'!G10</f>
        <v>0</v>
      </c>
      <c r="BU11" s="91">
        <f>'貼り付けシート（日別）'!H10</f>
        <v>1.6814062499999998</v>
      </c>
      <c r="BV11" s="91">
        <f>'貼り付けシート（日別）'!I10</f>
        <v>49</v>
      </c>
      <c r="BW11" s="91">
        <f>'貼り付けシート（日別）'!J10</f>
        <v>60</v>
      </c>
      <c r="BX11" s="91">
        <f>'貼り付けシート（日別）'!K10</f>
        <v>26</v>
      </c>
      <c r="BY11" s="91">
        <f>'貼り付けシート（日別）'!L10</f>
        <v>0</v>
      </c>
      <c r="BZ11" s="91">
        <f>'貼り付けシート（日別）'!M10</f>
        <v>90</v>
      </c>
      <c r="CA11" s="91">
        <f>'貼り付けシート（日別）'!N10</f>
        <v>0</v>
      </c>
      <c r="CB11" s="91">
        <f>'貼り付けシート（日別）'!O10</f>
        <v>5.4958333333333345</v>
      </c>
      <c r="CC11" s="91">
        <f>'貼り付けシート（日別）'!Q10</f>
        <v>0</v>
      </c>
      <c r="CD11" s="126"/>
      <c r="CE11" s="118"/>
      <c r="CF11" s="114" t="s">
        <v>14</v>
      </c>
      <c r="CG11" s="27"/>
      <c r="CH11" s="115" t="s">
        <v>32</v>
      </c>
      <c r="CI11" s="111" t="s">
        <v>20</v>
      </c>
      <c r="CJ11" s="134">
        <f>IFERROR(IF(OR($CJ$4&lt;=2,$CJ$4=8),バックデータ一覧!J$5,バックデータ一覧!J$13)*$CJ$27,"-")</f>
        <v>0</v>
      </c>
      <c r="CK11" s="28"/>
    </row>
    <row r="12" spans="1:89" x14ac:dyDescent="0.15">
      <c r="A12" s="24">
        <v>41645</v>
      </c>
      <c r="B12" s="93">
        <f t="shared" si="0"/>
        <v>0.18644995630787037</v>
      </c>
      <c r="C12" s="93">
        <f t="shared" si="1"/>
        <v>0</v>
      </c>
      <c r="D12" s="93">
        <f t="shared" si="22"/>
        <v>44.332936647182322</v>
      </c>
      <c r="E12" s="96">
        <v>0</v>
      </c>
      <c r="F12" s="90">
        <f>IF(OR(計算過程!$CJ$4&lt;=4,計算過程!$CJ$4=8),G12+H12+I12,0)</f>
        <v>0.18644995630787037</v>
      </c>
      <c r="G12" s="90">
        <f>IF(AND($CJ$4&gt;4,$CJ$4&lt;&gt;8),0,((VLOOKUP(入力データと計算結果!$F$6,バックデータ一覧!$V$12:$AA$15,2)*CB12+VLOOKUP(入力データと計算結果!$F$6,バックデータ一覧!$V$12:$AA$15,3)*(BV12+BW12+BX12+BY12+CA12)+(VLOOKUP(入力データと計算結果!$F$6,バックデータ一覧!$V$12:$AA$15,4)))*10^3/3600))</f>
        <v>0.12105734953703702</v>
      </c>
      <c r="H12" s="90">
        <f>IF(AND(OR($CJ$4&gt;4,$CJ$4&lt;&gt;8),入力データと計算結果!$F$7&lt;&gt;バックデータ一覧!$A$20,BZ12&gt;0),0.07*10^3/3600,0)</f>
        <v>1.9444444444444445E-2</v>
      </c>
      <c r="I12" s="90">
        <f>IF(AND(OR($CJ$4&lt;=4),入力データと計算結果!$F$7=バックデータ一覧!$A$22,BU12&gt;0),(VLOOKUP(入力データと計算結果!$F$6,バックデータ一覧!$V$12:$AA$15,5,FALSE)*BU12+VLOOKUP(入力データと計算結果!$F$6,バックデータ一覧!$V$12:$AA$15,6,FALSE))*10^3/3600,0)</f>
        <v>4.5948162326388889E-2</v>
      </c>
      <c r="J12" s="90">
        <f>IF(OR(計算過程!$CJ$4&lt;=2,計算過程!$CJ$4=8),IF(入力データと計算結果!$F$7=バックデータ一覧!$A$20,BO12/L12+BP12/M12+BQ12/N12+BR12/O12+BT12/Q12,IF(入力データと計算結果!$F$7=バックデータ一覧!$A$21,BO12/L12+BP12/M12+BQ12/N12+BS12/P12+BT12/Q12,BO12/L12+BP12/M12+BQ12/N12+BS12/P12+BU12/R12)),0)</f>
        <v>0</v>
      </c>
      <c r="K12" s="90">
        <f>IF(OR(計算過程!$CJ$4=3,計算過程!$CJ$4=4),IF(入力データと計算結果!$F$7=バックデータ一覧!$A$20,BO12/L12+BP12/M12+BQ12/N12+BR12/O12+BT12/Q12,IF(入力データと計算結果!$F$7=バックデータ一覧!$A$21,BO12/L12+BP12/M12+BQ12/N12+BS12/P12+BT12/Q12,BO12/L12+BP12/M12+BQ12/N12+BS12/P12+BU12/R12)),0)</f>
        <v>44.332936647182322</v>
      </c>
      <c r="L12" s="167">
        <f>IFERROR(MIN(1,$CJ$6*CB12+計算過程!$CJ$13*(BO12+BQ12)+$CJ$20),"-")</f>
        <v>0.71328124499187617</v>
      </c>
      <c r="M12" s="167">
        <f t="shared" si="2"/>
        <v>0.78220638410332288</v>
      </c>
      <c r="N12" s="167">
        <f t="shared" si="3"/>
        <v>0.71328124499187617</v>
      </c>
      <c r="O12" s="134">
        <f t="shared" si="4"/>
        <v>0.90236153670854247</v>
      </c>
      <c r="P12" s="134">
        <f t="shared" si="5"/>
        <v>0.85751379786487025</v>
      </c>
      <c r="Q12" s="134">
        <f t="shared" si="6"/>
        <v>0.90236153670854247</v>
      </c>
      <c r="R12" s="134">
        <f t="shared" si="7"/>
        <v>0.50293614326216096</v>
      </c>
      <c r="S12" s="26">
        <f t="shared" si="8"/>
        <v>0</v>
      </c>
      <c r="T12" s="26">
        <f>'貼り付けシート（日別）'!P11</f>
        <v>2.1375000000000002</v>
      </c>
      <c r="U12" s="26">
        <f t="shared" si="23"/>
        <v>1.06467125</v>
      </c>
      <c r="V12" s="26">
        <f t="shared" si="24"/>
        <v>1.1001875000000001</v>
      </c>
      <c r="W12" s="26">
        <f t="shared" si="25"/>
        <v>33.796396424125</v>
      </c>
      <c r="X12" s="26">
        <f t="shared" si="9"/>
        <v>0</v>
      </c>
      <c r="Y12" s="26">
        <f>IF(AND(入力データと計算結果!$F$6=バックデータ一覧!$A$7,入力データと計算結果!$F$27="種類を選択することで評価する"),MAX((($CJ$44*CB12+$CJ$45*SUM(BO12:BQ12,BS12)+$CJ$46)*Z12+(0.01723*BU12+0.06099))*10^3/3600,0),0)</f>
        <v>0</v>
      </c>
      <c r="Z12" s="26">
        <f t="shared" si="26"/>
        <v>1.0315845833333332</v>
      </c>
      <c r="AA12" s="26">
        <f>IF(AND(入力データと計算結果!$F$6=バックデータ一覧!$A$7,入力データと計算結果!$F$27="種類を選択することで評価する"),MAX(($CJ$47*CB12+$CJ$48*SUM(BO12:BQ12,BS12)+$CJ$49)*AC12+BU12/AB12,0),0)</f>
        <v>0</v>
      </c>
      <c r="AB12" s="26">
        <f t="shared" si="10"/>
        <v>0.78187093749999992</v>
      </c>
      <c r="AC12" s="26">
        <f t="shared" si="27"/>
        <v>1.0711520833333332</v>
      </c>
      <c r="AD12" s="91">
        <f>IF(AND(入力データと計算結果!$F$6=バックデータ一覧!$A$7,入力データと計算結果!$F$27="仕様を入力することで評価する"),AE12+AF12+AG12,0)</f>
        <v>0</v>
      </c>
      <c r="AE12" s="91">
        <f t="shared" si="28"/>
        <v>2.2840414265334372</v>
      </c>
      <c r="AF12" s="91">
        <f t="shared" si="11"/>
        <v>8.5440148064117136E-2</v>
      </c>
      <c r="AG12" s="190">
        <f>IF(AND(入力データと計算結果!$F$7&lt;&gt;バックデータ一覧!$A$22,CA12&gt;0),(0.000393*計算過程!CA12)*10^3/3600,IF(AND(入力データと計算結果!$F$7=バックデータ一覧!$A$22,AX12&gt;0),(0.01723*計算過程!AX12+0.06099)*10^3/3600,0))</f>
        <v>2.5342039496527777E-2</v>
      </c>
      <c r="AH12" s="91">
        <f>IF(OR(入力データと計算結果!$F$6&lt;&gt;バックデータ一覧!$A$7,入力データと計算結果!$F$27&lt;&gt;"仕様を入力することで評価する"),0,IF(入力データと計算結果!$F$7=バックデータ一覧!$A$20,計算過程!AR12/計算過程!AI12+計算過程!AS12/計算過程!AJ12+計算過程!AT12/計算過程!AK12+計算過程!AU12/計算過程!AL12+計算過程!AW12/計算過程!AN12,IF(入力データと計算結果!$F$7=バックデータ一覧!$A$21,計算過程!AR12/計算過程!AI12+計算過程!AS12/計算過程!AJ12+計算過程!AT12/計算過程!AK12+計算過程!AV12/計算過程!AM12+計算過程!AW12/計算過程!AN12,計算過程!AR12/計算過程!AI12+計算過程!AS12/計算過程!AJ12+計算過程!AT12/計算過程!AK12+計算過程!AV12/計算過程!AM12+計算過程!AX12/計算過程!AO12)))</f>
        <v>0</v>
      </c>
      <c r="AI12" s="191" t="str">
        <f>IF(AND(入力データと計算結果!$F$6=バックデータ一覧!$A$7,入力データと計算結果!$F$27="仕様を入力することで評価する"),$CJ$65*CB12+$CJ$72*(AR12+AT12)+$CJ$79,"-")</f>
        <v>-</v>
      </c>
      <c r="AJ12" s="191" t="str">
        <f>IF(AND(入力データと計算結果!$F$6=バックデータ一覧!$A$7,入力データと計算結果!$F$27="仕様を入力することで評価する"),$CJ$66*CB12+$CJ$73*AS12+$CJ$80,"-")</f>
        <v>-</v>
      </c>
      <c r="AK12" s="191" t="str">
        <f>IF(AND(入力データと計算結果!$F$6=バックデータ一覧!$A$7,入力データと計算結果!$F$27="仕様を入力することで評価する"),$CJ$67*CB12+$CJ$74*(AR12+AT12)+$CJ$81,"-")</f>
        <v>-</v>
      </c>
      <c r="AL12" s="191" t="str">
        <f>IF(AND(入力データと計算結果!$F$6=バックデータ一覧!$A$7,入力データと計算結果!$F$27="仕様を入力することで評価する"),$CJ$68*CB12+$CJ$75*AU12+$CJ$82,"-")</f>
        <v>-</v>
      </c>
      <c r="AM12" s="191" t="str">
        <f>IF(AND(入力データと計算結果!$F$6=バックデータ一覧!$A$7,入力データと計算結果!$F$27="仕様を入力することで評価する"),$CJ$69*CB12+$CJ$76*AV12+$CJ$83,"-")</f>
        <v>-</v>
      </c>
      <c r="AN12" s="191" t="str">
        <f>IF(AND(入力データと計算結果!$F$6=バックデータ一覧!$A$7,入力データと計算結果!$F$27="仕様を入力することで評価する"),$CJ$70*CB12+$CJ$77*AW12+$CJ$84,"-")</f>
        <v>-</v>
      </c>
      <c r="AO12" s="191" t="str">
        <f>IF(AND(入力データと計算結果!$F$6=バックデータ一覧!$A$7,入力データと計算結果!$F$27="仕様を入力することで評価する"),$CJ$71*CB12+$CJ$78*AX12+$CJ$85,"-")</f>
        <v>-</v>
      </c>
      <c r="AP12" s="91">
        <f t="shared" si="12"/>
        <v>29.706092777889623</v>
      </c>
      <c r="AQ12" s="91">
        <f t="shared" si="13"/>
        <v>3.6127595333621114</v>
      </c>
      <c r="AR12" s="91">
        <f t="shared" si="14"/>
        <v>1.3858244014642755</v>
      </c>
      <c r="AS12" s="91">
        <f t="shared" si="15"/>
        <v>1.6969278385276851</v>
      </c>
      <c r="AT12" s="91">
        <f t="shared" si="16"/>
        <v>0.73533539669533043</v>
      </c>
      <c r="AU12" s="91">
        <f t="shared" si="17"/>
        <v>0</v>
      </c>
      <c r="AV12" s="91">
        <f t="shared" si="18"/>
        <v>2.5453917577915277</v>
      </c>
      <c r="AW12" s="91">
        <f t="shared" si="19"/>
        <v>0</v>
      </c>
      <c r="AX12" s="91">
        <f t="shared" si="20"/>
        <v>1.7551562500000002</v>
      </c>
      <c r="AY12" s="158">
        <f t="shared" si="21"/>
        <v>25.677760779646182</v>
      </c>
      <c r="AZ12" s="91">
        <f t="shared" si="29"/>
        <v>32.041240174125001</v>
      </c>
      <c r="BA12" s="26">
        <f>IF(計算過程!$CJ$4=9,((BF12*CB12+BG12*(BO12+BP12+BQ12+BS12)+BH12*BN12+BI12)*BB12+(0.01723*BU12+0.06099))*10^3/3600,0)</f>
        <v>0</v>
      </c>
      <c r="BB12" s="26">
        <f>IF(7&lt;='貼り付けシート（日別）'!O11,1,1+(7-'貼り付けシート（日別）'!O11)*0.0091)</f>
        <v>1.0315845833333332</v>
      </c>
      <c r="BC12" s="26">
        <f>IF(計算過程!$CJ$4=9,((BJ12*計算過程!CB12+BK12*(BO12+BP12+BQ12+BS12)+BL12*BN12+BM12)*BE12+BU12/BD12),0)</f>
        <v>0</v>
      </c>
      <c r="BD12" s="26">
        <f>計算過程!$CJ$88*'貼り付けシート（日別）'!O11+計算過程!$CJ$89*BU12+計算過程!$CJ$90</f>
        <v>0.78187093749999992</v>
      </c>
      <c r="BE12" s="26">
        <f>IF(7&lt;='貼り付けシート（日別）'!O11,1,1+(7-'貼り付けシート（日別）'!O11)*0.0205)</f>
        <v>1.0711520833333332</v>
      </c>
      <c r="BF12" s="89">
        <f>IF($BN12&gt;0,バックデータ一覧!$S$4,バックデータ一覧!$T$4)</f>
        <v>-0.51375000000000004</v>
      </c>
      <c r="BG12" s="89">
        <f>IF($BN12&gt;0,バックデータ一覧!$S$5,バックデータ一覧!$T$5)</f>
        <v>-1.7819999999999999E-2</v>
      </c>
      <c r="BH12" s="89">
        <f>IF($BN12&gt;0,バックデータ一覧!$S$6,バックデータ一覧!$T$6)</f>
        <v>0.27639999999999998</v>
      </c>
      <c r="BI12" s="89">
        <f>IF($BN12&gt;0,バックデータ一覧!$S$7,バックデータ一覧!$T$7)</f>
        <v>9.4067100000000003</v>
      </c>
      <c r="BJ12" s="89">
        <f>IF($BN12&gt;0,バックデータ一覧!$S$12,バックデータ一覧!$T$12)</f>
        <v>-0.19841</v>
      </c>
      <c r="BK12" s="89">
        <f>IF($BN12&gt;0,バックデータ一覧!$S$13,バックデータ一覧!$T$13)</f>
        <v>1.10632</v>
      </c>
      <c r="BL12" s="89">
        <f>IF($BN12&gt;0,バックデータ一覧!$S$14,バックデータ一覧!$T$14)</f>
        <v>0.19306999999999999</v>
      </c>
      <c r="BM12" s="132">
        <f>IF($BN12&gt;0,バックデータ一覧!$S$15,バックデータ一覧!$T$15)</f>
        <v>-10.36669</v>
      </c>
      <c r="BN12" s="26">
        <f>SUMIF('貼り付けシート（時刻別）'!$A$6:$A$8765,$A12,'貼り付けシート（時刻別）'!$C$6:$C$8765)</f>
        <v>2400</v>
      </c>
      <c r="BO12" s="91">
        <f>'貼り付けシート（日別）'!B11</f>
        <v>6.9778700823649995</v>
      </c>
      <c r="BP12" s="91">
        <f>'貼り付けシート（日別）'!C11</f>
        <v>8.5443307131000008</v>
      </c>
      <c r="BQ12" s="91">
        <f>'貼り付けシート（日別）'!D11</f>
        <v>3.7025433090100002</v>
      </c>
      <c r="BR12" s="91">
        <f>'貼り付けシート（日別）'!E11</f>
        <v>0</v>
      </c>
      <c r="BS12" s="91">
        <f>'貼り付けシート（日別）'!F11</f>
        <v>12.81649606965</v>
      </c>
      <c r="BT12" s="91">
        <f>'貼り付けシート（日別）'!G11</f>
        <v>0</v>
      </c>
      <c r="BU12" s="91">
        <f>'貼り付けシート（日別）'!H11</f>
        <v>1.7551562500000002</v>
      </c>
      <c r="BV12" s="91">
        <f>'貼り付けシート（日別）'!I11</f>
        <v>49</v>
      </c>
      <c r="BW12" s="91">
        <f>'貼り付けシート（日別）'!J11</f>
        <v>60</v>
      </c>
      <c r="BX12" s="91">
        <f>'貼り付けシート（日別）'!K11</f>
        <v>26</v>
      </c>
      <c r="BY12" s="91">
        <f>'貼り付けシート（日別）'!L11</f>
        <v>0</v>
      </c>
      <c r="BZ12" s="91">
        <f>'貼り付けシート（日別）'!M11</f>
        <v>90</v>
      </c>
      <c r="CA12" s="91">
        <f>'貼り付けシート（日別）'!N11</f>
        <v>0</v>
      </c>
      <c r="CB12" s="91">
        <f>'貼り付けシート（日別）'!O11</f>
        <v>3.5291666666666668</v>
      </c>
      <c r="CC12" s="91">
        <f>'貼り付けシート（日別）'!Q11</f>
        <v>0</v>
      </c>
      <c r="CD12" s="126"/>
      <c r="CE12" s="113"/>
      <c r="CF12" s="114" t="s">
        <v>15</v>
      </c>
      <c r="CG12" s="29"/>
      <c r="CH12" s="115" t="s">
        <v>33</v>
      </c>
      <c r="CI12" s="111" t="s">
        <v>20</v>
      </c>
      <c r="CJ12" s="134">
        <f>IFERROR(IF(OR($CJ$4&lt;=2,$CJ$4=8),バックデータ一覧!K$5,バックデータ一覧!K$13)*$CJ$27,"-")</f>
        <v>6.1983619849246213E-3</v>
      </c>
      <c r="CK12" s="28"/>
    </row>
    <row r="13" spans="1:89" x14ac:dyDescent="0.15">
      <c r="A13" s="24">
        <v>41646</v>
      </c>
      <c r="B13" s="93">
        <f t="shared" si="0"/>
        <v>0.18345970023148145</v>
      </c>
      <c r="C13" s="93">
        <f t="shared" si="1"/>
        <v>0</v>
      </c>
      <c r="D13" s="93">
        <f t="shared" si="22"/>
        <v>59.511639302849034</v>
      </c>
      <c r="E13" s="96">
        <v>0</v>
      </c>
      <c r="F13" s="90">
        <f>IF(OR(計算過程!$CJ$4&lt;=4,計算過程!$CJ$4=8),G13+H13+I13,0)</f>
        <v>0.18345970023148145</v>
      </c>
      <c r="G13" s="90">
        <f>IF(AND($CJ$4&gt;4,$CJ$4&lt;&gt;8),0,((VLOOKUP(入力データと計算結果!$F$6,バックデータ一覧!$V$12:$AA$15,2)*CB13+VLOOKUP(入力データと計算結果!$F$6,バックデータ一覧!$V$12:$AA$15,3)*(BV13+BW13+BX13+BY13+CA13)+(VLOOKUP(入力データと計算結果!$F$6,バックデータ一覧!$V$12:$AA$15,4)))*10^3/3600))</f>
        <v>0.11854606481481479</v>
      </c>
      <c r="H13" s="90">
        <f>IF(AND(OR($CJ$4&gt;4,$CJ$4&lt;&gt;8),入力データと計算結果!$F$7&lt;&gt;バックデータ一覧!$A$20,BZ13&gt;0),0.07*10^3/3600,0)</f>
        <v>1.9444444444444445E-2</v>
      </c>
      <c r="I13" s="90">
        <f>IF(AND(OR($CJ$4&lt;=4),入力データと計算結果!$F$7=バックデータ一覧!$A$22,BU13&gt;0),(VLOOKUP(入力データと計算結果!$F$6,バックデータ一覧!$V$12:$AA$15,5,FALSE)*BU13+VLOOKUP(入力データと計算結果!$F$6,バックデータ一覧!$V$12:$AA$15,6,FALSE))*10^3/3600,0)</f>
        <v>4.5469190972222219E-2</v>
      </c>
      <c r="J13" s="90">
        <f>IF(OR(計算過程!$CJ$4&lt;=2,計算過程!$CJ$4=8),IF(入力データと計算結果!$F$7=バックデータ一覧!$A$20,BO13/L13+BP13/M13+BQ13/N13+BR13/O13+BT13/Q13,IF(入力データと計算結果!$F$7=バックデータ一覧!$A$21,BO13/L13+BP13/M13+BQ13/N13+BS13/P13+BT13/Q13,BO13/L13+BP13/M13+BQ13/N13+BS13/P13+BU13/R13)),0)</f>
        <v>0</v>
      </c>
      <c r="K13" s="90">
        <f>IF(OR(計算過程!$CJ$4=3,計算過程!$CJ$4=4),IF(入力データと計算結果!$F$7=バックデータ一覧!$A$20,BO13/L13+BP13/M13+BQ13/N13+BR13/O13+BT13/Q13,IF(入力データと計算結果!$F$7=バックデータ一覧!$A$21,BO13/L13+BP13/M13+BQ13/N13+BS13/P13+BT13/Q13,BO13/L13+BP13/M13+BQ13/N13+BS13/P13+BU13/R13)),0)</f>
        <v>59.511639302849034</v>
      </c>
      <c r="L13" s="167">
        <f>IFERROR(MIN(1,$CJ$6*CB13+計算過程!$CJ$13*(BO13+BQ13)+$CJ$20),"-")</f>
        <v>0.71848470241219609</v>
      </c>
      <c r="M13" s="167">
        <f t="shared" si="2"/>
        <v>0.78301952296108135</v>
      </c>
      <c r="N13" s="167">
        <f t="shared" si="3"/>
        <v>0.71848470241219609</v>
      </c>
      <c r="O13" s="134">
        <f t="shared" si="4"/>
        <v>0.90236153670854247</v>
      </c>
      <c r="P13" s="134">
        <f t="shared" si="5"/>
        <v>0.82653781094280876</v>
      </c>
      <c r="Q13" s="134">
        <f t="shared" si="6"/>
        <v>0.90236153670854247</v>
      </c>
      <c r="R13" s="134">
        <f t="shared" si="7"/>
        <v>0.51270621761566681</v>
      </c>
      <c r="S13" s="26">
        <f t="shared" si="8"/>
        <v>0</v>
      </c>
      <c r="T13" s="26">
        <f>'貼り付けシート（日別）'!P12</f>
        <v>1.4375</v>
      </c>
      <c r="U13" s="26">
        <f t="shared" si="23"/>
        <v>1.0739812500000001</v>
      </c>
      <c r="V13" s="26">
        <f t="shared" si="24"/>
        <v>1.1092187500000001</v>
      </c>
      <c r="W13" s="26">
        <f t="shared" si="25"/>
        <v>45.979992242516666</v>
      </c>
      <c r="X13" s="26">
        <f t="shared" si="9"/>
        <v>0</v>
      </c>
      <c r="Y13" s="26">
        <f>IF(AND(入力データと計算結果!$F$6=バックデータ一覧!$A$7,入力データと計算結果!$F$27="種類を選択することで評価する"),MAX((($CJ$44*CB13+$CJ$45*SUM(BO13:BQ13,BS13)+$CJ$46)*Z13+(0.01723*BU13+0.06099))*10^3/3600,0),0)</f>
        <v>0</v>
      </c>
      <c r="Z13" s="26">
        <f t="shared" si="26"/>
        <v>1.0116783333333332</v>
      </c>
      <c r="AA13" s="26">
        <f>IF(AND(入力データと計算結果!$F$6=バックデータ一覧!$A$7,入力データと計算結果!$F$27="種類を選択することで評価する"),MAX(($CJ$47*CB13+$CJ$48*SUM(BO13:BQ13,BS13)+$CJ$49)*AC13+BU13/AB13,0),0)</f>
        <v>0</v>
      </c>
      <c r="AB13" s="26">
        <f t="shared" si="10"/>
        <v>0.79187874999999996</v>
      </c>
      <c r="AC13" s="26">
        <f t="shared" si="27"/>
        <v>1.0263083333333334</v>
      </c>
      <c r="AD13" s="91">
        <f>IF(AND(入力データと計算結果!$F$6=バックデータ一覧!$A$7,入力データと計算結果!$F$27="仕様を入力することで評価する"),AE13+AF13+AG13,0)</f>
        <v>0</v>
      </c>
      <c r="AE13" s="91">
        <f t="shared" si="28"/>
        <v>2.426768169568871</v>
      </c>
      <c r="AF13" s="91">
        <f t="shared" si="11"/>
        <v>9.5637173498508171E-2</v>
      </c>
      <c r="AG13" s="190">
        <f>IF(AND(入力データと計算結果!$F$7&lt;&gt;バックデータ一覧!$A$22,CA13&gt;0),(0.000393*計算過程!CA13)*10^3/3600,IF(AND(入力データと計算結果!$F$7=バックデータ一覧!$A$22,AX13&gt;0),(0.01723*計算過程!AX13+0.06099)*10^3/3600,0))</f>
        <v>2.4949428819444446E-2</v>
      </c>
      <c r="AH13" s="91">
        <f>IF(OR(入力データと計算結果!$F$6&lt;&gt;バックデータ一覧!$A$7,入力データと計算結果!$F$27&lt;&gt;"仕様を入力することで評価する"),0,IF(入力データと計算結果!$F$7=バックデータ一覧!$A$20,計算過程!AR13/計算過程!AI13+計算過程!AS13/計算過程!AJ13+計算過程!AT13/計算過程!AK13+計算過程!AU13/計算過程!AL13+計算過程!AW13/計算過程!AN13,IF(入力データと計算結果!$F$7=バックデータ一覧!$A$21,計算過程!AR13/計算過程!AI13+計算過程!AS13/計算過程!AJ13+計算過程!AT13/計算過程!AK13+計算過程!AV13/計算過程!AM13+計算過程!AW13/計算過程!AN13,計算過程!AR13/計算過程!AI13+計算過程!AS13/計算過程!AJ13+計算過程!AT13/計算過程!AK13+計算過程!AV13/計算過程!AM13+計算過程!AX13/計算過程!AO13)))</f>
        <v>0</v>
      </c>
      <c r="AI13" s="191" t="str">
        <f>IF(AND(入力データと計算結果!$F$6=バックデータ一覧!$A$7,入力データと計算結果!$F$27="仕様を入力することで評価する"),$CJ$65*CB13+$CJ$72*(AR13+AT13)+$CJ$79,"-")</f>
        <v>-</v>
      </c>
      <c r="AJ13" s="191" t="str">
        <f>IF(AND(入力データと計算結果!$F$6=バックデータ一覧!$A$7,入力データと計算結果!$F$27="仕様を入力することで評価する"),$CJ$66*CB13+$CJ$73*AS13+$CJ$80,"-")</f>
        <v>-</v>
      </c>
      <c r="AK13" s="191" t="str">
        <f>IF(AND(入力データと計算結果!$F$6=バックデータ一覧!$A$7,入力データと計算結果!$F$27="仕様を入力することで評価する"),$CJ$67*CB13+$CJ$74*(AR13+AT13)+$CJ$81,"-")</f>
        <v>-</v>
      </c>
      <c r="AL13" s="191" t="str">
        <f>IF(AND(入力データと計算結果!$F$6=バックデータ一覧!$A$7,入力データと計算結果!$F$27="仕様を入力することで評価する"),$CJ$68*CB13+$CJ$75*AU13+$CJ$82,"-")</f>
        <v>-</v>
      </c>
      <c r="AM13" s="191" t="str">
        <f>IF(AND(入力データと計算結果!$F$6=バックデータ一覧!$A$7,入力データと計算結果!$F$27="仕様を入力することで評価する"),$CJ$69*CB13+$CJ$76*AV13+$CJ$83,"-")</f>
        <v>-</v>
      </c>
      <c r="AN13" s="191" t="str">
        <f>IF(AND(入力データと計算結果!$F$6=バックデータ一覧!$A$7,入力データと計算結果!$F$27="仕様を入力することで評価する"),$CJ$70*CB13+$CJ$77*AW13+$CJ$84,"-")</f>
        <v>-</v>
      </c>
      <c r="AO13" s="191" t="str">
        <f>IF(AND(入力データと計算結果!$F$6=バックデータ一覧!$A$7,入力データと計算結果!$F$27="仕様を入力することで評価する"),$CJ$71*CB13+$CJ$78*AX13+$CJ$85,"-")</f>
        <v>-</v>
      </c>
      <c r="AP13" s="91">
        <f t="shared" si="12"/>
        <v>36.413929505994915</v>
      </c>
      <c r="AQ13" s="91">
        <f t="shared" si="13"/>
        <v>4.1680868181689164</v>
      </c>
      <c r="AR13" s="91">
        <f t="shared" si="14"/>
        <v>2.5247888890048049</v>
      </c>
      <c r="AS13" s="91">
        <f t="shared" si="15"/>
        <v>1.8625491804133807</v>
      </c>
      <c r="AT13" s="91">
        <f t="shared" si="16"/>
        <v>0.99335956288713589</v>
      </c>
      <c r="AU13" s="91">
        <f t="shared" si="17"/>
        <v>0</v>
      </c>
      <c r="AV13" s="91">
        <f t="shared" si="18"/>
        <v>7.4501967216535228</v>
      </c>
      <c r="AW13" s="91">
        <f t="shared" si="19"/>
        <v>0</v>
      </c>
      <c r="AX13" s="91">
        <f t="shared" si="20"/>
        <v>1.673125</v>
      </c>
      <c r="AY13" s="158">
        <f t="shared" si="21"/>
        <v>31.475972888557823</v>
      </c>
      <c r="AZ13" s="91">
        <f t="shared" si="29"/>
        <v>44.306867242516667</v>
      </c>
      <c r="BA13" s="26">
        <f>IF(計算過程!$CJ$4=9,((BF13*CB13+BG13*(BO13+BP13+BQ13+BS13)+BH13*BN13+BI13)*BB13+(0.01723*BU13+0.06099))*10^3/3600,0)</f>
        <v>0</v>
      </c>
      <c r="BB13" s="26">
        <f>IF(7&lt;='貼り付けシート（日別）'!O12,1,1+(7-'貼り付けシート（日別）'!O12)*0.0091)</f>
        <v>1.0116783333333332</v>
      </c>
      <c r="BC13" s="26">
        <f>IF(計算過程!$CJ$4=9,((BJ13*計算過程!CB13+BK13*(BO13+BP13+BQ13+BS13)+BL13*BN13+BM13)*BE13+BU13/BD13),0)</f>
        <v>0</v>
      </c>
      <c r="BD13" s="26">
        <f>計算過程!$CJ$88*'貼り付けシート（日別）'!O12+計算過程!$CJ$89*BU13+計算過程!$CJ$90</f>
        <v>0.79187874999999996</v>
      </c>
      <c r="BE13" s="26">
        <f>IF(7&lt;='貼り付けシート（日別）'!O12,1,1+(7-'貼り付けシート（日別）'!O12)*0.0205)</f>
        <v>1.0263083333333334</v>
      </c>
      <c r="BF13" s="89">
        <f>IF($BN13&gt;0,バックデータ一覧!$S$4,バックデータ一覧!$T$4)</f>
        <v>-0.51375000000000004</v>
      </c>
      <c r="BG13" s="89">
        <f>IF($BN13&gt;0,バックデータ一覧!$S$5,バックデータ一覧!$T$5)</f>
        <v>-1.7819999999999999E-2</v>
      </c>
      <c r="BH13" s="89">
        <f>IF($BN13&gt;0,バックデータ一覧!$S$6,バックデータ一覧!$T$6)</f>
        <v>0.27639999999999998</v>
      </c>
      <c r="BI13" s="89">
        <f>IF($BN13&gt;0,バックデータ一覧!$S$7,バックデータ一覧!$T$7)</f>
        <v>9.4067100000000003</v>
      </c>
      <c r="BJ13" s="89">
        <f>IF($BN13&gt;0,バックデータ一覧!$S$12,バックデータ一覧!$T$12)</f>
        <v>-0.19841</v>
      </c>
      <c r="BK13" s="89">
        <f>IF($BN13&gt;0,バックデータ一覧!$S$13,バックデータ一覧!$T$13)</f>
        <v>1.10632</v>
      </c>
      <c r="BL13" s="89">
        <f>IF($BN13&gt;0,バックデータ一覧!$S$14,バックデータ一覧!$T$14)</f>
        <v>0.19306999999999999</v>
      </c>
      <c r="BM13" s="132">
        <f>IF($BN13&gt;0,バックデータ一覧!$S$15,バックデータ一覧!$T$15)</f>
        <v>-10.36669</v>
      </c>
      <c r="BN13" s="26">
        <f>SUMIF('貼り付けシート（時刻別）'!$A$6:$A$8765,$A13,'貼り付けシート（時刻別）'!$C$6:$C$8765)</f>
        <v>2400</v>
      </c>
      <c r="BO13" s="91">
        <f>'貼り付けシート（日別）'!B12</f>
        <v>8.7184480703016654</v>
      </c>
      <c r="BP13" s="91">
        <f>'貼り付けシート（日別）'!C12</f>
        <v>6.4316420190750003</v>
      </c>
      <c r="BQ13" s="91">
        <f>'貼り付けシート（日別）'!D12</f>
        <v>3.4302090768399998</v>
      </c>
      <c r="BR13" s="91">
        <f>'貼り付けシート（日別）'!E12</f>
        <v>0</v>
      </c>
      <c r="BS13" s="91">
        <f>'貼り付けシート（日別）'!F12</f>
        <v>25.726568076300001</v>
      </c>
      <c r="BT13" s="91">
        <f>'貼り付けシート（日別）'!G12</f>
        <v>0</v>
      </c>
      <c r="BU13" s="91">
        <f>'貼り付けシート（日別）'!H12</f>
        <v>1.673125</v>
      </c>
      <c r="BV13" s="91">
        <f>'貼り付けシート（日別）'!I12</f>
        <v>61</v>
      </c>
      <c r="BW13" s="91">
        <f>'貼り付けシート（日別）'!J12</f>
        <v>45</v>
      </c>
      <c r="BX13" s="91">
        <f>'貼り付けシート（日別）'!K12</f>
        <v>24</v>
      </c>
      <c r="BY13" s="91">
        <f>'貼り付けシート（日別）'!L12</f>
        <v>0</v>
      </c>
      <c r="BZ13" s="91">
        <f>'貼り付けシート（日別）'!M12</f>
        <v>180</v>
      </c>
      <c r="CA13" s="91">
        <f>'貼り付けシート（日別）'!N12</f>
        <v>0</v>
      </c>
      <c r="CB13" s="91">
        <f>'貼り付けシート（日別）'!O12</f>
        <v>5.7166666666666686</v>
      </c>
      <c r="CC13" s="91">
        <f>'貼り付けシート（日別）'!Q12</f>
        <v>0</v>
      </c>
      <c r="CD13" s="126"/>
      <c r="CE13" s="112" t="s">
        <v>47</v>
      </c>
      <c r="CF13" s="114" t="s">
        <v>9</v>
      </c>
      <c r="CG13" s="12" t="s">
        <v>249</v>
      </c>
      <c r="CH13" s="115" t="s">
        <v>24</v>
      </c>
      <c r="CI13" s="111" t="s">
        <v>20</v>
      </c>
      <c r="CJ13" s="134">
        <f>IFERROR(IF(OR($CJ$4&lt;=2,$CJ$4=8),バックデータ一覧!E$6,バックデータ一覧!E$14)*$CJ$27,"-")</f>
        <v>2.799260251256281E-3</v>
      </c>
      <c r="CK13" s="28"/>
    </row>
    <row r="14" spans="1:89" x14ac:dyDescent="0.15">
      <c r="A14" s="24">
        <v>41647</v>
      </c>
      <c r="B14" s="93">
        <f t="shared" si="0"/>
        <v>0.10124074074074073</v>
      </c>
      <c r="C14" s="93">
        <f t="shared" si="1"/>
        <v>0</v>
      </c>
      <c r="D14" s="93">
        <f t="shared" ref="D14" si="30">K14</f>
        <v>10.752613744376939</v>
      </c>
      <c r="E14" s="96">
        <v>0</v>
      </c>
      <c r="F14" s="90">
        <f>IF(OR(計算過程!$CJ$4&lt;=4,計算過程!$CJ$4=8),G14+H14+I14,0)</f>
        <v>0.10124074074074073</v>
      </c>
      <c r="G14" s="90">
        <f>IF(AND($CJ$4&gt;4,$CJ$4&lt;&gt;8),0,((VLOOKUP(入力データと計算結果!$F$6,バックデータ一覧!$V$12:$AA$15,2)*CB14+VLOOKUP(入力データと計算結果!$F$6,バックデータ一覧!$V$12:$AA$15,3)*(BV14+BW14+BX14+BY14+CA14)+(VLOOKUP(入力データと計算結果!$F$6,バックデータ一覧!$V$12:$AA$15,4)))*10^3/3600))</f>
        <v>0.10124074074074073</v>
      </c>
      <c r="H14" s="90">
        <f>IF(AND(OR($CJ$4&gt;4,$CJ$4&lt;&gt;8),入力データと計算結果!$F$7&lt;&gt;バックデータ一覧!$A$20,BZ14&gt;0),0.07*10^3/3600,0)</f>
        <v>0</v>
      </c>
      <c r="I14" s="90">
        <f>IF(AND(OR($CJ$4&lt;=4),入力データと計算結果!$F$7=バックデータ一覧!$A$22,BU14&gt;0),(VLOOKUP(入力データと計算結果!$F$6,バックデータ一覧!$V$12:$AA$15,5,FALSE)*BU14+VLOOKUP(入力データと計算結果!$F$6,バックデータ一覧!$V$12:$AA$15,6,FALSE))*10^3/3600,0)</f>
        <v>0</v>
      </c>
      <c r="J14" s="90">
        <f>IF(OR(計算過程!$CJ$4&lt;=2,計算過程!$CJ$4=8),IF(入力データと計算結果!$F$7=バックデータ一覧!$A$20,BO14/L14+BP14/M14+BQ14/N14+BR14/O14+BT14/Q14,IF(入力データと計算結果!$F$7=バックデータ一覧!$A$21,BO14/L14+BP14/M14+BQ14/N14+BS14/P14+BT14/Q14,BO14/L14+BP14/M14+BQ14/N14+BS14/P14+BU14/R14)),0)</f>
        <v>0</v>
      </c>
      <c r="K14" s="90">
        <f>IF(OR(計算過程!$CJ$4=3,計算過程!$CJ$4=4),IF(入力データと計算結果!$F$7=バックデータ一覧!$A$20,BO14/L14+BP14/M14+BQ14/N14+BR14/O14+BT14/Q14,IF(入力データと計算結果!$F$7=バックデータ一覧!$A$21,BO14/L14+BP14/M14+BQ14/N14+BS14/P14+BT14/Q14,BO14/L14+BP14/M14+BQ14/N14+BS14/P14+BU14/R14)),0)</f>
        <v>10.752613744376939</v>
      </c>
      <c r="L14" s="167">
        <f>IFERROR(MIN(1,$CJ$6*CB14+計算過程!$CJ$13*(BO14+BQ14)+$CJ$20),"-")</f>
        <v>0.69919847625723397</v>
      </c>
      <c r="M14" s="167">
        <f t="shared" si="2"/>
        <v>0.77935829247348787</v>
      </c>
      <c r="N14" s="167">
        <f t="shared" si="3"/>
        <v>0.69919847625723397</v>
      </c>
      <c r="O14" s="134">
        <f t="shared" si="4"/>
        <v>0.90236153670854247</v>
      </c>
      <c r="P14" s="134">
        <f t="shared" si="5"/>
        <v>0.88826526187185906</v>
      </c>
      <c r="Q14" s="134">
        <f t="shared" si="6"/>
        <v>0.90236153670854247</v>
      </c>
      <c r="R14" s="134">
        <f t="shared" si="7"/>
        <v>0.44544894974455601</v>
      </c>
      <c r="S14" s="26">
        <f t="shared" si="8"/>
        <v>0</v>
      </c>
      <c r="T14" s="26">
        <f>'貼り付けシート（日別）'!P13</f>
        <v>4.7624999999999993</v>
      </c>
      <c r="U14" s="26">
        <f t="shared" ref="U14" si="31">IF(T14&lt;7,1+0.0133*(7-T14),1)</f>
        <v>1.0297587500000001</v>
      </c>
      <c r="V14" s="26">
        <f t="shared" ref="V14" si="32">IF(AND(T14&gt;=2,T14&lt;5),1.175-T14*0.035,IF(AND(T14&gt;=-2,T14&lt;2),1.12-T14*0.0075,IF(AND(T14&gt;=-15.5,T14&lt;-2),1.155+T14*0.01,1)))</f>
        <v>1.0083125000000002</v>
      </c>
      <c r="W14" s="26">
        <f t="shared" si="25"/>
        <v>7.810327661803333</v>
      </c>
      <c r="X14" s="26">
        <f t="shared" si="9"/>
        <v>0</v>
      </c>
      <c r="Y14" s="26">
        <f>IF(AND(入力データと計算結果!$F$6=バックデータ一覧!$A$7,入力データと計算結果!$F$27="種類を選択することで評価する"),MAX((($CJ$44*CB14+$CJ$45*SUM(BO14:BQ14,BS14)+$CJ$46)*Z14+(0.01723*BU14+0.06099))*10^3/3600,0),0)</f>
        <v>0</v>
      </c>
      <c r="Z14" s="26">
        <f t="shared" si="26"/>
        <v>1</v>
      </c>
      <c r="AA14" s="26">
        <f>IF(AND(入力データと計算結果!$F$6=バックデータ一覧!$A$7,入力データと計算結果!$F$27="種類を選択することで評価する"),MAX(($CJ$47*CB14+$CJ$48*SUM(BO14:BQ14,BS14)+$CJ$49)*AC14+BU14/AB14,0),0)</f>
        <v>0</v>
      </c>
      <c r="AB14" s="26">
        <f t="shared" si="10"/>
        <v>0.78959999999999997</v>
      </c>
      <c r="AC14" s="26">
        <f t="shared" si="27"/>
        <v>1</v>
      </c>
      <c r="AD14" s="91">
        <f>IF(AND(入力データと計算結果!$F$6=バックデータ一覧!$A$7,入力データと計算結果!$F$27="仕様を入力することで評価する"),AE14+AF14+AG14,0)</f>
        <v>0</v>
      </c>
      <c r="AE14" s="91">
        <f t="shared" si="28"/>
        <v>0.55489692196846818</v>
      </c>
      <c r="AF14" s="91">
        <f t="shared" si="11"/>
        <v>6.529578611597199E-2</v>
      </c>
      <c r="AG14" s="190">
        <f>IF(AND(入力データと計算結果!$F$7&lt;&gt;バックデータ一覧!$A$22,CA14&gt;0),(0.000393*計算過程!CA14)*10^3/3600,IF(AND(入力データと計算結果!$F$7=バックデータ一覧!$A$22,AX14&gt;0),(0.01723*計算過程!AX14+0.06099)*10^3/3600,0))</f>
        <v>0</v>
      </c>
      <c r="AH14" s="91">
        <f>IF(OR(入力データと計算結果!$F$6&lt;&gt;バックデータ一覧!$A$7,入力データと計算結果!$F$27&lt;&gt;"仕様を入力することで評価する"),0,IF(入力データと計算結果!$F$7=バックデータ一覧!$A$20,計算過程!AR14/計算過程!AI14+計算過程!AS14/計算過程!AJ14+計算過程!AT14/計算過程!AK14+計算過程!AU14/計算過程!AL14+計算過程!AW14/計算過程!AN14,IF(入力データと計算結果!$F$7=バックデータ一覧!$A$21,計算過程!AR14/計算過程!AI14+計算過程!AS14/計算過程!AJ14+計算過程!AT14/計算過程!AK14+計算過程!AV14/計算過程!AM14+計算過程!AW14/計算過程!AN14,計算過程!AR14/計算過程!AI14+計算過程!AS14/計算過程!AJ14+計算過程!AT14/計算過程!AK14+計算過程!AV14/計算過程!AM14+計算過程!AX14/計算過程!AO14)))</f>
        <v>0</v>
      </c>
      <c r="AI14" s="191" t="str">
        <f>IF(AND(入力データと計算結果!$F$6=バックデータ一覧!$A$7,入力データと計算結果!$F$27="仕様を入力することで評価する"),$CJ$65*CB14+$CJ$72*(AR14+AT14)+$CJ$79,"-")</f>
        <v>-</v>
      </c>
      <c r="AJ14" s="191" t="str">
        <f>IF(AND(入力データと計算結果!$F$6=バックデータ一覧!$A$7,入力データと計算結果!$F$27="仕様を入力することで評価する"),$CJ$66*CB14+$CJ$73*AS14+$CJ$80,"-")</f>
        <v>-</v>
      </c>
      <c r="AK14" s="191" t="str">
        <f>IF(AND(入力データと計算結果!$F$6=バックデータ一覧!$A$7,入力データと計算結果!$F$27="仕様を入力することで評価する"),$CJ$67*CB14+$CJ$74*(AR14+AT14)+$CJ$81,"-")</f>
        <v>-</v>
      </c>
      <c r="AL14" s="191" t="str">
        <f>IF(AND(入力データと計算結果!$F$6=バックデータ一覧!$A$7,入力データと計算結果!$F$27="仕様を入力することで評価する"),$CJ$68*CB14+$CJ$75*AU14+$CJ$82,"-")</f>
        <v>-</v>
      </c>
      <c r="AM14" s="191" t="str">
        <f>IF(AND(入力データと計算結果!$F$6=バックデータ一覧!$A$7,入力データと計算結果!$F$27="仕様を入力することで評価する"),$CJ$69*CB14+$CJ$76*AV14+$CJ$83,"-")</f>
        <v>-</v>
      </c>
      <c r="AN14" s="191" t="str">
        <f>IF(AND(入力データと計算結果!$F$6=バックデータ一覧!$A$7,入力データと計算結果!$F$27="仕様を入力することで評価する"),$CJ$70*CB14+$CJ$77*AW14+$CJ$84,"-")</f>
        <v>-</v>
      </c>
      <c r="AO14" s="191" t="str">
        <f>IF(AND(入力データと計算結果!$F$6=バックデータ一覧!$A$7,入力データと計算結果!$F$27="仕様を入力することで評価する"),$CJ$71*CB14+$CJ$78*AX14+$CJ$85,"-")</f>
        <v>-</v>
      </c>
      <c r="AP14" s="91">
        <f t="shared" si="12"/>
        <v>9.0356133518915236</v>
      </c>
      <c r="AQ14" s="91">
        <f t="shared" si="13"/>
        <v>4.5231690758779681</v>
      </c>
      <c r="AR14" s="91">
        <f t="shared" si="14"/>
        <v>0</v>
      </c>
      <c r="AS14" s="91">
        <f t="shared" si="15"/>
        <v>0</v>
      </c>
      <c r="AT14" s="91">
        <f t="shared" si="16"/>
        <v>0</v>
      </c>
      <c r="AU14" s="91">
        <f t="shared" si="17"/>
        <v>0</v>
      </c>
      <c r="AV14" s="91">
        <f t="shared" si="18"/>
        <v>0</v>
      </c>
      <c r="AW14" s="91">
        <f t="shared" si="19"/>
        <v>0</v>
      </c>
      <c r="AX14" s="91">
        <f t="shared" si="20"/>
        <v>0</v>
      </c>
      <c r="AY14" s="158">
        <f t="shared" si="21"/>
        <v>7.810327661803333</v>
      </c>
      <c r="AZ14" s="91">
        <f t="shared" si="29"/>
        <v>7.810327661803333</v>
      </c>
      <c r="BA14" s="26">
        <f>IF(計算過程!$CJ$4=9,((BF14*CB14+BG14*(BO14+BP14+BQ14+BS14)+BH14*BN14+BI14)*BB14+(0.01723*BU14+0.06099))*10^3/3600,0)</f>
        <v>0</v>
      </c>
      <c r="BB14" s="26">
        <f>IF(7&lt;='貼り付けシート（日別）'!O13,1,1+(7-'貼り付けシート（日別）'!O13)*0.0091)</f>
        <v>1</v>
      </c>
      <c r="BC14" s="26">
        <f>IF(計算過程!$CJ$4=9,((BJ14*計算過程!CB14+BK14*(BO14+BP14+BQ14+BS14)+BL14*BN14+BM14)*BE14+BU14/BD14),0)</f>
        <v>0</v>
      </c>
      <c r="BD14" s="26">
        <f>計算過程!$CJ$88*'貼り付けシート（日別）'!O13+計算過程!$CJ$89*BU14+計算過程!$CJ$90</f>
        <v>0.78959999999999997</v>
      </c>
      <c r="BE14" s="26">
        <f>IF(7&lt;='貼り付けシート（日別）'!O13,1,1+(7-'貼り付けシート（日別）'!O13)*0.0205)</f>
        <v>1</v>
      </c>
      <c r="BF14" s="89">
        <f>IF($BN14&gt;0,バックデータ一覧!$S$4,バックデータ一覧!$T$4)</f>
        <v>-0.51375000000000004</v>
      </c>
      <c r="BG14" s="89">
        <f>IF($BN14&gt;0,バックデータ一覧!$S$5,バックデータ一覧!$T$5)</f>
        <v>-1.7819999999999999E-2</v>
      </c>
      <c r="BH14" s="89">
        <f>IF($BN14&gt;0,バックデータ一覧!$S$6,バックデータ一覧!$T$6)</f>
        <v>0.27639999999999998</v>
      </c>
      <c r="BI14" s="89">
        <f>IF($BN14&gt;0,バックデータ一覧!$S$7,バックデータ一覧!$T$7)</f>
        <v>9.4067100000000003</v>
      </c>
      <c r="BJ14" s="89">
        <f>IF($BN14&gt;0,バックデータ一覧!$S$12,バックデータ一覧!$T$12)</f>
        <v>-0.19841</v>
      </c>
      <c r="BK14" s="89">
        <f>IF($BN14&gt;0,バックデータ一覧!$S$13,バックデータ一覧!$T$13)</f>
        <v>1.10632</v>
      </c>
      <c r="BL14" s="89">
        <f>IF($BN14&gt;0,バックデータ一覧!$S$14,バックデータ一覧!$T$14)</f>
        <v>0.19306999999999999</v>
      </c>
      <c r="BM14" s="132">
        <f>IF($BN14&gt;0,バックデータ一覧!$S$15,バックデータ一覧!$T$15)</f>
        <v>-10.36669</v>
      </c>
      <c r="BN14" s="26">
        <f>SUMIF('貼り付けシート（時刻別）'!$A$6:$A$8765,$A14,'貼り付けシート（時刻別）'!$C$6:$C$8765)</f>
        <v>2400</v>
      </c>
      <c r="BO14" s="91">
        <f>'貼り付けシート（日別）'!B13</f>
        <v>3.2661370222086665</v>
      </c>
      <c r="BP14" s="91">
        <f>'貼り付けシート（日別）'!C13</f>
        <v>2.8401191497466667</v>
      </c>
      <c r="BQ14" s="91">
        <f>'貼り付けシート（日別）'!D13</f>
        <v>1.7040714898479998</v>
      </c>
      <c r="BR14" s="91">
        <f>'貼り付けシート（日別）'!E13</f>
        <v>0</v>
      </c>
      <c r="BS14" s="91">
        <f>'貼り付けシート（日別）'!F13</f>
        <v>0</v>
      </c>
      <c r="BT14" s="91">
        <f>'貼り付けシート（日別）'!G13</f>
        <v>0</v>
      </c>
      <c r="BU14" s="91">
        <f>'貼り付けシート（日別）'!H13</f>
        <v>0</v>
      </c>
      <c r="BV14" s="91">
        <f>'貼り付けシート（日別）'!I13</f>
        <v>23</v>
      </c>
      <c r="BW14" s="91">
        <f>'貼り付けシート（日別）'!J13</f>
        <v>20</v>
      </c>
      <c r="BX14" s="91">
        <f>'貼り付けシート（日別）'!K13</f>
        <v>12</v>
      </c>
      <c r="BY14" s="91">
        <f>'貼り付けシート（日別）'!L13</f>
        <v>0</v>
      </c>
      <c r="BZ14" s="91">
        <f>'貼り付けシート（日別）'!M13</f>
        <v>0</v>
      </c>
      <c r="CA14" s="91">
        <f>'貼り付けシート（日別）'!N13</f>
        <v>0</v>
      </c>
      <c r="CB14" s="91">
        <f>'貼り付けシート（日別）'!O13</f>
        <v>7.3333333333333321</v>
      </c>
      <c r="CC14" s="91">
        <f>'貼り付けシート（日別）'!Q13</f>
        <v>0</v>
      </c>
      <c r="CD14" s="126"/>
      <c r="CE14" s="118"/>
      <c r="CF14" s="114" t="s">
        <v>10</v>
      </c>
      <c r="CG14" s="27"/>
      <c r="CH14" s="115" t="s">
        <v>34</v>
      </c>
      <c r="CI14" s="111" t="s">
        <v>20</v>
      </c>
      <c r="CJ14" s="134">
        <f>IFERROR(IF(OR($CJ$4&lt;=2,$CJ$4=8),バックデータ一覧!F$6,バックデータ一覧!F$14)*$CJ$27,"-")</f>
        <v>2.0994451884422103E-3</v>
      </c>
      <c r="CK14" s="28"/>
    </row>
    <row r="15" spans="1:89" x14ac:dyDescent="0.15">
      <c r="A15" s="24">
        <v>41648</v>
      </c>
      <c r="B15" s="93">
        <f t="shared" si="0"/>
        <v>0.18151045978009261</v>
      </c>
      <c r="C15" s="93">
        <f t="shared" si="1"/>
        <v>0</v>
      </c>
      <c r="D15" s="93">
        <f t="shared" ref="D15:D78" si="33">K15</f>
        <v>42.775495997677488</v>
      </c>
      <c r="E15" s="96">
        <v>0</v>
      </c>
      <c r="F15" s="90">
        <f>IF(OR(計算過程!$CJ$4&lt;=4,計算過程!$CJ$4=8),G15+H15+I15,0)</f>
        <v>0.18151045978009261</v>
      </c>
      <c r="G15" s="90">
        <f>IF(AND($CJ$4&gt;4,$CJ$4&lt;&gt;8),0,((VLOOKUP(入力データと計算結果!$F$6,バックデータ一覧!$V$12:$AA$15,2)*CB15+VLOOKUP(入力データと計算結果!$F$6,バックデータ一覧!$V$12:$AA$15,3)*(BV15+BW15+BX15+BY15+CA15)+(VLOOKUP(入力データと計算結果!$F$6,バックデータ一覧!$V$12:$AA$15,4)))*10^3/3600))</f>
        <v>0.11730387731481481</v>
      </c>
      <c r="H15" s="90">
        <f>IF(AND(OR($CJ$4&gt;4,$CJ$4&lt;&gt;8),入力データと計算結果!$F$7&lt;&gt;バックデータ一覧!$A$20,BZ15&gt;0),0.07*10^3/3600,0)</f>
        <v>1.9444444444444445E-2</v>
      </c>
      <c r="I15" s="90">
        <f>IF(AND(OR($CJ$4&lt;=4),入力データと計算結果!$F$7=バックデータ一覧!$A$22,BU15&gt;0),(VLOOKUP(入力データと計算結果!$F$6,バックデータ一覧!$V$12:$AA$15,5,FALSE)*BU15+VLOOKUP(入力データと計算結果!$F$6,バックデータ一覧!$V$12:$AA$15,6,FALSE))*10^3/3600,0)</f>
        <v>4.4762138020833328E-2</v>
      </c>
      <c r="J15" s="90">
        <f>IF(OR(計算過程!$CJ$4&lt;=2,計算過程!$CJ$4=8),IF(入力データと計算結果!$F$7=バックデータ一覧!$A$20,BO15/L15+BP15/M15+BQ15/N15+BR15/O15+BT15/Q15,IF(入力データと計算結果!$F$7=バックデータ一覧!$A$21,BO15/L15+BP15/M15+BQ15/N15+BS15/P15+BT15/Q15,BO15/L15+BP15/M15+BQ15/N15+BS15/P15+BU15/R15)),0)</f>
        <v>0</v>
      </c>
      <c r="K15" s="90">
        <f>IF(OR(計算過程!$CJ$4=3,計算過程!$CJ$4=4),IF(入力データと計算結果!$F$7=バックデータ一覧!$A$20,BO15/L15+BP15/M15+BQ15/N15+BR15/O15+BT15/Q15,IF(入力データと計算結果!$F$7=バックデータ一覧!$A$21,BO15/L15+BP15/M15+BQ15/N15+BS15/P15+BT15/Q15,BO15/L15+BP15/M15+BQ15/N15+BS15/P15+BU15/R15)),0)</f>
        <v>42.775495997677488</v>
      </c>
      <c r="L15" s="167">
        <f>IFERROR(MIN(1,$CJ$6*CB15+計算過程!$CJ$13*(BO15+BQ15)+$CJ$20),"-")</f>
        <v>0.71559792018933677</v>
      </c>
      <c r="M15" s="167">
        <f t="shared" si="2"/>
        <v>0.79566819905534192</v>
      </c>
      <c r="N15" s="167">
        <f t="shared" si="3"/>
        <v>0.71559792018933677</v>
      </c>
      <c r="O15" s="134">
        <f t="shared" si="4"/>
        <v>0.90236153670854247</v>
      </c>
      <c r="P15" s="134">
        <f t="shared" si="5"/>
        <v>0.8580872935393703</v>
      </c>
      <c r="Q15" s="134">
        <f t="shared" si="6"/>
        <v>0.90236153670854247</v>
      </c>
      <c r="R15" s="134">
        <f t="shared" si="7"/>
        <v>0.52919482898962644</v>
      </c>
      <c r="S15" s="26">
        <f t="shared" si="8"/>
        <v>0</v>
      </c>
      <c r="T15" s="26">
        <f>'貼り付けシート（日別）'!P14</f>
        <v>4.5750000000000002</v>
      </c>
      <c r="U15" s="26">
        <f t="shared" ref="U15:U78" si="34">IF(T15&lt;7,1+0.0133*(7-T15),1)</f>
        <v>1.0322525</v>
      </c>
      <c r="V15" s="26">
        <f t="shared" ref="V15:V78" si="35">IF(AND(T15&gt;=2,T15&lt;5),1.175-T15*0.035,IF(AND(T15&gt;=-2,T15&lt;2),1.12-T15*0.0075,IF(AND(T15&gt;=-15.5,T15&lt;-2),1.155+T15*0.01,1)))</f>
        <v>1.014875</v>
      </c>
      <c r="W15" s="26">
        <f t="shared" si="25"/>
        <v>32.995722226425002</v>
      </c>
      <c r="X15" s="26">
        <f t="shared" si="9"/>
        <v>0</v>
      </c>
      <c r="Y15" s="26">
        <f>IF(AND(入力データと計算結果!$F$6=バックデータ一覧!$A$7,入力データと計算結果!$F$27="種類を選択することで評価する"),MAX((($CJ$44*CB15+$CJ$45*SUM(BO15:BQ15,BS15)+$CJ$46)*Z15+(0.01723*BU15+0.06099))*10^3/3600,0),0)</f>
        <v>0</v>
      </c>
      <c r="Z15" s="26">
        <f t="shared" si="26"/>
        <v>1</v>
      </c>
      <c r="AA15" s="26">
        <f>IF(AND(入力データと計算結果!$F$6=バックデータ一覧!$A$7,入力データと計算結果!$F$27="種類を選択することで評価する"),MAX(($CJ$47*CB15+$CJ$48*SUM(BO15:BQ15,BS15)+$CJ$49)*AC15+BU15/AB15,0),0)</f>
        <v>0</v>
      </c>
      <c r="AB15" s="26">
        <f t="shared" si="10"/>
        <v>0.80825218749999994</v>
      </c>
      <c r="AC15" s="26">
        <f t="shared" si="27"/>
        <v>1</v>
      </c>
      <c r="AD15" s="91">
        <f>IF(AND(入力データと計算結果!$F$6=バックデータ一覧!$A$7,入力データと計算結果!$F$27="仕様を入力することで評価する"),AE15+AF15+AG15,0)</f>
        <v>0</v>
      </c>
      <c r="AE15" s="91">
        <f t="shared" si="28"/>
        <v>1.7385290933426785</v>
      </c>
      <c r="AF15" s="91">
        <f t="shared" si="11"/>
        <v>8.4943375715400532E-2</v>
      </c>
      <c r="AG15" s="190">
        <f>IF(AND(入力データと計算結果!$F$7&lt;&gt;バックデータ一覧!$A$22,CA15&gt;0),(0.000393*計算過程!CA15)*10^3/3600,IF(AND(入力データと計算結果!$F$7=バックデータ一覧!$A$22,AX15&gt;0),(0.01723*計算過程!AX15+0.06099)*10^3/3600,0))</f>
        <v>2.4369860677083331E-2</v>
      </c>
      <c r="AH15" s="91">
        <f>IF(OR(入力データと計算結果!$F$6&lt;&gt;バックデータ一覧!$A$7,入力データと計算結果!$F$27&lt;&gt;"仕様を入力することで評価する"),0,IF(入力データと計算結果!$F$7=バックデータ一覧!$A$20,計算過程!AR15/計算過程!AI15+計算過程!AS15/計算過程!AJ15+計算過程!AT15/計算過程!AK15+計算過程!AU15/計算過程!AL15+計算過程!AW15/計算過程!AN15,IF(入力データと計算結果!$F$7=バックデータ一覧!$A$21,計算過程!AR15/計算過程!AI15+計算過程!AS15/計算過程!AJ15+計算過程!AT15/計算過程!AK15+計算過程!AV15/計算過程!AM15+計算過程!AW15/計算過程!AN15,計算過程!AR15/計算過程!AI15+計算過程!AS15/計算過程!AJ15+計算過程!AT15/計算過程!AK15+計算過程!AV15/計算過程!AM15+計算過程!AX15/計算過程!AO15)))</f>
        <v>0</v>
      </c>
      <c r="AI15" s="191" t="str">
        <f>IF(AND(入力データと計算結果!$F$6=バックデータ一覧!$A$7,入力データと計算結果!$F$27="仕様を入力することで評価する"),$CJ$65*CB15+$CJ$72*(AR15+AT15)+$CJ$79,"-")</f>
        <v>-</v>
      </c>
      <c r="AJ15" s="191" t="str">
        <f>IF(AND(入力データと計算結果!$F$6=バックデータ一覧!$A$7,入力データと計算結果!$F$27="仕様を入力することで評価する"),$CJ$66*CB15+$CJ$73*AS15+$CJ$80,"-")</f>
        <v>-</v>
      </c>
      <c r="AK15" s="191" t="str">
        <f>IF(AND(入力データと計算結果!$F$6=バックデータ一覧!$A$7,入力データと計算結果!$F$27="仕様を入力することで評価する"),$CJ$67*CB15+$CJ$74*(AR15+AT15)+$CJ$81,"-")</f>
        <v>-</v>
      </c>
      <c r="AL15" s="191" t="str">
        <f>IF(AND(入力データと計算結果!$F$6=バックデータ一覧!$A$7,入力データと計算結果!$F$27="仕様を入力することで評価する"),$CJ$68*CB15+$CJ$75*AU15+$CJ$82,"-")</f>
        <v>-</v>
      </c>
      <c r="AM15" s="191" t="str">
        <f>IF(AND(入力データと計算結果!$F$6=バックデータ一覧!$A$7,入力データと計算結果!$F$27="仕様を入力することで評価する"),$CJ$69*CB15+$CJ$76*AV15+$CJ$83,"-")</f>
        <v>-</v>
      </c>
      <c r="AN15" s="191" t="str">
        <f>IF(AND(入力データと計算結果!$F$6=バックデータ一覧!$A$7,入力データと計算結果!$F$27="仕様を入力することで評価する"),$CJ$70*CB15+$CJ$77*AW15+$CJ$84,"-")</f>
        <v>-</v>
      </c>
      <c r="AO15" s="191" t="str">
        <f>IF(AND(入力データと計算結果!$F$6=バックデータ一覧!$A$7,入力データと計算結果!$F$27="仕様を入力することで評価する"),$CJ$71*CB15+$CJ$78*AX15+$CJ$85,"-")</f>
        <v>-</v>
      </c>
      <c r="AP15" s="91">
        <f t="shared" si="12"/>
        <v>29.37930455639615</v>
      </c>
      <c r="AQ15" s="91">
        <f t="shared" si="13"/>
        <v>4.6941509138861903</v>
      </c>
      <c r="AR15" s="91">
        <f t="shared" si="14"/>
        <v>1.3172079585523875</v>
      </c>
      <c r="AS15" s="91">
        <f t="shared" si="15"/>
        <v>1.6129077043498627</v>
      </c>
      <c r="AT15" s="91">
        <f t="shared" si="16"/>
        <v>0.69892667188493984</v>
      </c>
      <c r="AU15" s="91">
        <f t="shared" si="17"/>
        <v>0</v>
      </c>
      <c r="AV15" s="91">
        <f t="shared" si="18"/>
        <v>2.4193615565247928</v>
      </c>
      <c r="AW15" s="91">
        <f t="shared" si="19"/>
        <v>0</v>
      </c>
      <c r="AX15" s="91">
        <f t="shared" si="20"/>
        <v>1.55203125</v>
      </c>
      <c r="AY15" s="158">
        <f t="shared" si="21"/>
        <v>25.395287085113019</v>
      </c>
      <c r="AZ15" s="91">
        <f t="shared" si="29"/>
        <v>31.443690976425003</v>
      </c>
      <c r="BA15" s="26">
        <f>IF(計算過程!$CJ$4=9,((BF15*CB15+BG15*(BO15+BP15+BQ15+BS15)+BH15*BN15+BI15)*BB15+(0.01723*BU15+0.06099))*10^3/3600,0)</f>
        <v>0</v>
      </c>
      <c r="BB15" s="26">
        <f>IF(7&lt;='貼り付けシート（日別）'!O14,1,1+(7-'貼り付けシート（日別）'!O14)*0.0091)</f>
        <v>1</v>
      </c>
      <c r="BC15" s="26">
        <f>IF(計算過程!$CJ$4=9,((BJ15*計算過程!CB15+BK15*(BO15+BP15+BQ15+BS15)+BL15*BN15+BM15)*BE15+BU15/BD15),0)</f>
        <v>0</v>
      </c>
      <c r="BD15" s="26">
        <f>計算過程!$CJ$88*'貼り付けシート（日別）'!O14+計算過程!$CJ$89*BU15+計算過程!$CJ$90</f>
        <v>0.80825218749999994</v>
      </c>
      <c r="BE15" s="26">
        <f>IF(7&lt;='貼り付けシート（日別）'!O14,1,1+(7-'貼り付けシート（日別）'!O14)*0.0205)</f>
        <v>1</v>
      </c>
      <c r="BF15" s="89">
        <f>IF($BN15&gt;0,バックデータ一覧!$S$4,バックデータ一覧!$T$4)</f>
        <v>-0.51375000000000004</v>
      </c>
      <c r="BG15" s="89">
        <f>IF($BN15&gt;0,バックデータ一覧!$S$5,バックデータ一覧!$T$5)</f>
        <v>-1.7819999999999999E-2</v>
      </c>
      <c r="BH15" s="89">
        <f>IF($BN15&gt;0,バックデータ一覧!$S$6,バックデータ一覧!$T$6)</f>
        <v>0.27639999999999998</v>
      </c>
      <c r="BI15" s="89">
        <f>IF($BN15&gt;0,バックデータ一覧!$S$7,バックデータ一覧!$T$7)</f>
        <v>9.4067100000000003</v>
      </c>
      <c r="BJ15" s="89">
        <f>IF($BN15&gt;0,バックデータ一覧!$S$12,バックデータ一覧!$T$12)</f>
        <v>-0.19841</v>
      </c>
      <c r="BK15" s="89">
        <f>IF($BN15&gt;0,バックデータ一覧!$S$13,バックデータ一覧!$T$13)</f>
        <v>1.10632</v>
      </c>
      <c r="BL15" s="89">
        <f>IF($BN15&gt;0,バックデータ一覧!$S$14,バックデータ一覧!$T$14)</f>
        <v>0.19306999999999999</v>
      </c>
      <c r="BM15" s="132">
        <f>IF($BN15&gt;0,バックデータ一覧!$S$15,バックデータ一覧!$T$15)</f>
        <v>-10.36669</v>
      </c>
      <c r="BN15" s="26">
        <f>SUMIF('貼り付けシート（時刻別）'!$A$6:$A$8765,$A15,'貼り付けシート（時刻別）'!$C$6:$C$8765)</f>
        <v>2400</v>
      </c>
      <c r="BO15" s="91">
        <f>'貼り付けシート（日別）'!B14</f>
        <v>6.8477371459769998</v>
      </c>
      <c r="BP15" s="91">
        <f>'貼り付けシート（日別）'!C14</f>
        <v>8.3849842603800013</v>
      </c>
      <c r="BQ15" s="91">
        <f>'貼り付けシート（日別）'!D14</f>
        <v>3.6334931794979992</v>
      </c>
      <c r="BR15" s="91">
        <f>'貼り付けシート（日別）'!E14</f>
        <v>0</v>
      </c>
      <c r="BS15" s="91">
        <f>'貼り付けシート（日別）'!F14</f>
        <v>12.57747639057</v>
      </c>
      <c r="BT15" s="91">
        <f>'貼り付けシート（日別）'!G14</f>
        <v>0</v>
      </c>
      <c r="BU15" s="91">
        <f>'貼り付けシート（日別）'!H14</f>
        <v>1.55203125</v>
      </c>
      <c r="BV15" s="91">
        <f>'貼り付けシート（日別）'!I14</f>
        <v>49</v>
      </c>
      <c r="BW15" s="91">
        <f>'貼り付けシート（日別）'!J14</f>
        <v>60</v>
      </c>
      <c r="BX15" s="91">
        <f>'貼り付けシート（日別）'!K14</f>
        <v>26</v>
      </c>
      <c r="BY15" s="91">
        <f>'貼り付けシート（日別）'!L14</f>
        <v>0</v>
      </c>
      <c r="BZ15" s="91">
        <f>'貼り付けシート（日別）'!M14</f>
        <v>90</v>
      </c>
      <c r="CA15" s="91">
        <f>'貼り付けシート（日別）'!N14</f>
        <v>0</v>
      </c>
      <c r="CB15" s="91">
        <f>'貼り付けシート（日別）'!O14</f>
        <v>9.2791666666666668</v>
      </c>
      <c r="CC15" s="91">
        <f>'貼り付けシート（日別）'!Q14</f>
        <v>0</v>
      </c>
      <c r="CD15" s="126"/>
      <c r="CE15" s="118"/>
      <c r="CF15" s="114" t="s">
        <v>11</v>
      </c>
      <c r="CG15" s="27"/>
      <c r="CH15" s="115" t="s">
        <v>35</v>
      </c>
      <c r="CI15" s="111" t="s">
        <v>20</v>
      </c>
      <c r="CJ15" s="134">
        <f>IFERROR(IF(OR($CJ$4&lt;=2,$CJ$4=8),バックデータ一覧!G$6,バックデータ一覧!G$14)*$CJ$27,"-")</f>
        <v>2.799260251256281E-3</v>
      </c>
      <c r="CK15" s="28"/>
    </row>
    <row r="16" spans="1:89" x14ac:dyDescent="0.15">
      <c r="A16" s="24">
        <v>41649</v>
      </c>
      <c r="B16" s="93">
        <f t="shared" si="0"/>
        <v>0.12084872685185184</v>
      </c>
      <c r="C16" s="93">
        <f t="shared" si="1"/>
        <v>0</v>
      </c>
      <c r="D16" s="93">
        <f t="shared" si="33"/>
        <v>25.323242418808217</v>
      </c>
      <c r="E16" s="96">
        <v>0</v>
      </c>
      <c r="F16" s="90">
        <f>IF(OR(計算過程!$CJ$4&lt;=4,計算過程!$CJ$4=8),G16+H16+I16,0)</f>
        <v>0.12084872685185184</v>
      </c>
      <c r="G16" s="90">
        <f>IF(AND($CJ$4&gt;4,$CJ$4&lt;&gt;8),0,((VLOOKUP(入力データと計算結果!$F$6,バックデータ一覧!$V$12:$AA$15,2)*CB16+VLOOKUP(入力データと計算結果!$F$6,バックデータ一覧!$V$12:$AA$15,3)*(BV16+BW16+BX16+BY16+CA16)+(VLOOKUP(入力データと計算結果!$F$6,バックデータ一覧!$V$12:$AA$15,4)))*10^3/3600))</f>
        <v>0.12084872685185184</v>
      </c>
      <c r="H16" s="90">
        <f>IF(AND(OR($CJ$4&gt;4,$CJ$4&lt;&gt;8),入力データと計算結果!$F$7&lt;&gt;バックデータ一覧!$A$20,BZ16&gt;0),0.07*10^3/3600,0)</f>
        <v>0</v>
      </c>
      <c r="I16" s="90">
        <f>IF(AND(OR($CJ$4&lt;=4),入力データと計算結果!$F$7=バックデータ一覧!$A$22,BU16&gt;0),(VLOOKUP(入力データと計算結果!$F$6,バックデータ一覧!$V$12:$AA$15,5,FALSE)*BU16+VLOOKUP(入力データと計算結果!$F$6,バックデータ一覧!$V$12:$AA$15,6,FALSE))*10^3/3600,0)</f>
        <v>0</v>
      </c>
      <c r="J16" s="90">
        <f>IF(OR(計算過程!$CJ$4&lt;=2,計算過程!$CJ$4=8),IF(入力データと計算結果!$F$7=バックデータ一覧!$A$20,BO16/L16+BP16/M16+BQ16/N16+BR16/O16+BT16/Q16,IF(入力データと計算結果!$F$7=バックデータ一覧!$A$21,BO16/L16+BP16/M16+BQ16/N16+BS16/P16+BT16/Q16,BO16/L16+BP16/M16+BQ16/N16+BS16/P16+BU16/R16)),0)</f>
        <v>0</v>
      </c>
      <c r="K16" s="90">
        <f>IF(OR(計算過程!$CJ$4=3,計算過程!$CJ$4=4),IF(入力データと計算結果!$F$7=バックデータ一覧!$A$20,BO16/L16+BP16/M16+BQ16/N16+BR16/O16+BT16/Q16,IF(入力データと計算結果!$F$7=バックデータ一覧!$A$21,BO16/L16+BP16/M16+BQ16/N16+BS16/P16+BT16/Q16,BO16/L16+BP16/M16+BQ16/N16+BS16/P16+BU16/R16)),0)</f>
        <v>25.323242418808217</v>
      </c>
      <c r="L16" s="167">
        <f>IFERROR(MIN(1,$CJ$6*CB16+計算過程!$CJ$13*(BO16+BQ16)+$CJ$20),"-")</f>
        <v>0.70543675340910716</v>
      </c>
      <c r="M16" s="167">
        <f t="shared" si="2"/>
        <v>0.79343122069711802</v>
      </c>
      <c r="N16" s="167">
        <f t="shared" si="3"/>
        <v>0.70543675340910716</v>
      </c>
      <c r="O16" s="134">
        <f t="shared" si="4"/>
        <v>0.90236153670854247</v>
      </c>
      <c r="P16" s="134">
        <f t="shared" si="5"/>
        <v>0.88826526187185906</v>
      </c>
      <c r="Q16" s="134">
        <f t="shared" si="6"/>
        <v>0.90236153670854247</v>
      </c>
      <c r="R16" s="134">
        <f t="shared" si="7"/>
        <v>0.43413693912206863</v>
      </c>
      <c r="S16" s="26">
        <f t="shared" si="8"/>
        <v>0</v>
      </c>
      <c r="T16" s="26">
        <f>'貼り付けシート（日別）'!P15</f>
        <v>6.375</v>
      </c>
      <c r="U16" s="26">
        <f t="shared" si="34"/>
        <v>1.0083124999999999</v>
      </c>
      <c r="V16" s="26">
        <f t="shared" si="35"/>
        <v>1</v>
      </c>
      <c r="W16" s="26">
        <f t="shared" si="25"/>
        <v>19.153645044473333</v>
      </c>
      <c r="X16" s="26">
        <f t="shared" si="9"/>
        <v>0</v>
      </c>
      <c r="Y16" s="26">
        <f>IF(AND(入力データと計算結果!$F$6=バックデータ一覧!$A$7,入力データと計算結果!$F$27="種類を選択することで評価する"),MAX((($CJ$44*CB16+$CJ$45*SUM(BO16:BQ16,BS16)+$CJ$46)*Z16+(0.01723*BU16+0.06099))*10^3/3600,0),0)</f>
        <v>0</v>
      </c>
      <c r="Z16" s="26">
        <f t="shared" si="26"/>
        <v>1.0135741666666667</v>
      </c>
      <c r="AA16" s="26">
        <f>IF(AND(入力データと計算結果!$F$6=バックデータ一覧!$A$7,入力データと計算結果!$F$27="種類を選択することで評価する"),MAX(($CJ$47*CB16+$CJ$48*SUM(BO16:BQ16,BS16)+$CJ$49)*AC16+BU16/AB16,0),0)</f>
        <v>0</v>
      </c>
      <c r="AB16" s="26">
        <f t="shared" si="10"/>
        <v>0.78083999999999998</v>
      </c>
      <c r="AC16" s="26">
        <f t="shared" si="27"/>
        <v>1.0305791666666666</v>
      </c>
      <c r="AD16" s="91">
        <f>IF(AND(入力データと計算結果!$F$6=バックデータ一覧!$A$7,入力データと計算結果!$F$27="仕様を入力することで評価する"),AE16+AF16+AG16,0)</f>
        <v>0</v>
      </c>
      <c r="AE16" s="91">
        <f t="shared" si="28"/>
        <v>1.495707011175007</v>
      </c>
      <c r="AF16" s="91">
        <f t="shared" si="11"/>
        <v>7.4726049666013469E-2</v>
      </c>
      <c r="AG16" s="190">
        <f>IF(AND(入力データと計算結果!$F$7&lt;&gt;バックデータ一覧!$A$22,CA16&gt;0),(0.000393*計算過程!CA16)*10^3/3600,IF(AND(入力データと計算結果!$F$7=バックデータ一覧!$A$22,AX16&gt;0),(0.01723*計算過程!AX16+0.06099)*10^3/3600,0))</f>
        <v>0</v>
      </c>
      <c r="AH16" s="91">
        <f>IF(OR(入力データと計算結果!$F$6&lt;&gt;バックデータ一覧!$A$7,入力データと計算結果!$F$27&lt;&gt;"仕様を入力することで評価する"),0,IF(入力データと計算結果!$F$7=バックデータ一覧!$A$20,計算過程!AR16/計算過程!AI16+計算過程!AS16/計算過程!AJ16+計算過程!AT16/計算過程!AK16+計算過程!AU16/計算過程!AL16+計算過程!AW16/計算過程!AN16,IF(入力データと計算結果!$F$7=バックデータ一覧!$A$21,計算過程!AR16/計算過程!AI16+計算過程!AS16/計算過程!AJ16+計算過程!AT16/計算過程!AK16+計算過程!AV16/計算過程!AM16+計算過程!AW16/計算過程!AN16,計算過程!AR16/計算過程!AI16+計算過程!AS16/計算過程!AJ16+計算過程!AT16/計算過程!AK16+計算過程!AV16/計算過程!AM16+計算過程!AX16/計算過程!AO16)))</f>
        <v>0</v>
      </c>
      <c r="AI16" s="191" t="str">
        <f>IF(AND(入力データと計算結果!$F$6=バックデータ一覧!$A$7,入力データと計算結果!$F$27="仕様を入力することで評価する"),$CJ$65*CB16+$CJ$72*(AR16+AT16)+$CJ$79,"-")</f>
        <v>-</v>
      </c>
      <c r="AJ16" s="191" t="str">
        <f>IF(AND(入力データと計算結果!$F$6=バックデータ一覧!$A$7,入力データと計算結果!$F$27="仕様を入力することで評価する"),$CJ$66*CB16+$CJ$73*AS16+$CJ$80,"-")</f>
        <v>-</v>
      </c>
      <c r="AK16" s="191" t="str">
        <f>IF(AND(入力データと計算結果!$F$6=バックデータ一覧!$A$7,入力データと計算結果!$F$27="仕様を入力することで評価する"),$CJ$67*CB16+$CJ$74*(AR16+AT16)+$CJ$81,"-")</f>
        <v>-</v>
      </c>
      <c r="AL16" s="191" t="str">
        <f>IF(AND(入力データと計算結果!$F$6=バックデータ一覧!$A$7,入力データと計算結果!$F$27="仕様を入力することで評価する"),$CJ$68*CB16+$CJ$75*AU16+$CJ$82,"-")</f>
        <v>-</v>
      </c>
      <c r="AM16" s="191" t="str">
        <f>IF(AND(入力データと計算結果!$F$6=バックデータ一覧!$A$7,入力データと計算結果!$F$27="仕様を入力することで評価する"),$CJ$69*CB16+$CJ$76*AV16+$CJ$83,"-")</f>
        <v>-</v>
      </c>
      <c r="AN16" s="191" t="str">
        <f>IF(AND(入力データと計算結果!$F$6=バックデータ一覧!$A$7,入力データと計算結果!$F$27="仕様を入力することで評価する"),$CJ$70*CB16+$CJ$77*AW16+$CJ$84,"-")</f>
        <v>-</v>
      </c>
      <c r="AO16" s="191" t="str">
        <f>IF(AND(入力データと計算結果!$F$6=バックデータ一覧!$A$7,入力データと計算結果!$F$27="仕様を入力することで評価する"),$CJ$71*CB16+$CJ$78*AX16+$CJ$85,"-")</f>
        <v>-</v>
      </c>
      <c r="AP16" s="91">
        <f t="shared" si="12"/>
        <v>22.158472524477297</v>
      </c>
      <c r="AQ16" s="91">
        <f t="shared" si="13"/>
        <v>4.1151985053301727</v>
      </c>
      <c r="AR16" s="91">
        <f t="shared" si="14"/>
        <v>0</v>
      </c>
      <c r="AS16" s="91">
        <f t="shared" si="15"/>
        <v>0</v>
      </c>
      <c r="AT16" s="91">
        <f t="shared" si="16"/>
        <v>0</v>
      </c>
      <c r="AU16" s="91">
        <f t="shared" si="17"/>
        <v>0</v>
      </c>
      <c r="AV16" s="91">
        <f t="shared" si="18"/>
        <v>0</v>
      </c>
      <c r="AW16" s="91">
        <f t="shared" si="19"/>
        <v>0</v>
      </c>
      <c r="AX16" s="91">
        <f t="shared" si="20"/>
        <v>0</v>
      </c>
      <c r="AY16" s="158">
        <f t="shared" si="21"/>
        <v>19.153645044473333</v>
      </c>
      <c r="AZ16" s="91">
        <f t="shared" si="29"/>
        <v>19.153645044473333</v>
      </c>
      <c r="BA16" s="26">
        <f>IF(計算過程!$CJ$4=9,((BF16*CB16+BG16*(BO16+BP16+BQ16+BS16)+BH16*BN16+BI16)*BB16+(0.01723*BU16+0.06099))*10^3/3600,0)</f>
        <v>0</v>
      </c>
      <c r="BB16" s="26">
        <f>IF(7&lt;='貼り付けシート（日別）'!O15,1,1+(7-'貼り付けシート（日別）'!O15)*0.0091)</f>
        <v>1.0135741666666667</v>
      </c>
      <c r="BC16" s="26">
        <f>IF(計算過程!$CJ$4=9,((BJ16*計算過程!CB16+BK16*(BO16+BP16+BQ16+BS16)+BL16*BN16+BM16)*BE16+BU16/BD16),0)</f>
        <v>0</v>
      </c>
      <c r="BD16" s="26">
        <f>計算過程!$CJ$88*'貼り付けシート（日別）'!O15+計算過程!$CJ$89*BU16+計算過程!$CJ$90</f>
        <v>0.78083999999999998</v>
      </c>
      <c r="BE16" s="26">
        <f>IF(7&lt;='貼り付けシート（日別）'!O15,1,1+(7-'貼り付けシート（日別）'!O15)*0.0205)</f>
        <v>1.0305791666666666</v>
      </c>
      <c r="BF16" s="89">
        <f>IF($BN16&gt;0,バックデータ一覧!$S$4,バックデータ一覧!$T$4)</f>
        <v>-0.51375000000000004</v>
      </c>
      <c r="BG16" s="89">
        <f>IF($BN16&gt;0,バックデータ一覧!$S$5,バックデータ一覧!$T$5)</f>
        <v>-1.7819999999999999E-2</v>
      </c>
      <c r="BH16" s="89">
        <f>IF($BN16&gt;0,バックデータ一覧!$S$6,バックデータ一覧!$T$6)</f>
        <v>0.27639999999999998</v>
      </c>
      <c r="BI16" s="89">
        <f>IF($BN16&gt;0,バックデータ一覧!$S$7,バックデータ一覧!$T$7)</f>
        <v>9.4067100000000003</v>
      </c>
      <c r="BJ16" s="89">
        <f>IF($BN16&gt;0,バックデータ一覧!$S$12,バックデータ一覧!$T$12)</f>
        <v>-0.19841</v>
      </c>
      <c r="BK16" s="89">
        <f>IF($BN16&gt;0,バックデータ一覧!$S$13,バックデータ一覧!$T$13)</f>
        <v>1.10632</v>
      </c>
      <c r="BL16" s="89">
        <f>IF($BN16&gt;0,バックデータ一覧!$S$14,バックデータ一覧!$T$14)</f>
        <v>0.19306999999999999</v>
      </c>
      <c r="BM16" s="132">
        <f>IF($BN16&gt;0,バックデータ一覧!$S$15,バックデータ一覧!$T$15)</f>
        <v>-10.36669</v>
      </c>
      <c r="BN16" s="26">
        <f>SUMIF('貼り付けシート（時刻別）'!$A$6:$A$8765,$A16,'貼り付けシート（時刻別）'!$C$6:$C$8765)</f>
        <v>2400</v>
      </c>
      <c r="BO16" s="91">
        <f>'貼り付けシート（日別）'!B15</f>
        <v>5.3356582623889999</v>
      </c>
      <c r="BP16" s="91">
        <f>'貼り付けシート（日別）'!C15</f>
        <v>11.628998777001666</v>
      </c>
      <c r="BQ16" s="91">
        <f>'貼り付けシート（日別）'!D15</f>
        <v>2.1889880050826664</v>
      </c>
      <c r="BR16" s="91">
        <f>'貼り付けシート（日別）'!E15</f>
        <v>0</v>
      </c>
      <c r="BS16" s="91">
        <f>'貼り付けシート（日別）'!F15</f>
        <v>0</v>
      </c>
      <c r="BT16" s="91">
        <f>'貼り付けシート（日別）'!G15</f>
        <v>0</v>
      </c>
      <c r="BU16" s="91">
        <f>'貼り付けシート（日別）'!H15</f>
        <v>0</v>
      </c>
      <c r="BV16" s="91">
        <f>'貼り付けシート（日別）'!I15</f>
        <v>39</v>
      </c>
      <c r="BW16" s="91">
        <f>'貼り付けシート（日別）'!J15</f>
        <v>85</v>
      </c>
      <c r="BX16" s="91">
        <f>'貼り付けシート（日別）'!K15</f>
        <v>16</v>
      </c>
      <c r="BY16" s="91">
        <f>'貼り付けシート（日別）'!L15</f>
        <v>0</v>
      </c>
      <c r="BZ16" s="91">
        <f>'貼り付けシート（日別）'!M15</f>
        <v>0</v>
      </c>
      <c r="CA16" s="91">
        <f>'貼り付けシート（日別）'!N15</f>
        <v>0</v>
      </c>
      <c r="CB16" s="91">
        <f>'貼り付けシート（日別）'!O15</f>
        <v>5.5083333333333329</v>
      </c>
      <c r="CC16" s="91">
        <f>'貼り付けシート（日別）'!Q15</f>
        <v>0</v>
      </c>
      <c r="CD16" s="126"/>
      <c r="CE16" s="118"/>
      <c r="CF16" s="114" t="s">
        <v>12</v>
      </c>
      <c r="CG16" s="27"/>
      <c r="CH16" s="115" t="s">
        <v>36</v>
      </c>
      <c r="CI16" s="111" t="s">
        <v>20</v>
      </c>
      <c r="CJ16" s="134">
        <f>IFERROR(IF(OR($CJ$4&lt;=2,$CJ$4=8),バックデータ一覧!H$6,バックデータ一覧!H$14)*$CJ$27,"-")</f>
        <v>-2.699286670854271E-3</v>
      </c>
      <c r="CK16" s="28"/>
    </row>
    <row r="17" spans="1:89" x14ac:dyDescent="0.15">
      <c r="A17" s="24">
        <v>41650</v>
      </c>
      <c r="B17" s="93">
        <f t="shared" si="0"/>
        <v>0.18530124276620369</v>
      </c>
      <c r="C17" s="93">
        <f t="shared" si="1"/>
        <v>0</v>
      </c>
      <c r="D17" s="93">
        <f t="shared" si="33"/>
        <v>57.032727965291642</v>
      </c>
      <c r="E17" s="96">
        <v>0</v>
      </c>
      <c r="F17" s="90">
        <f>IF(OR(計算過程!$CJ$4&lt;=4,計算過程!$CJ$4=8),G17+H17+I17,0)</f>
        <v>0.18530124276620369</v>
      </c>
      <c r="G17" s="90">
        <f>IF(AND($CJ$4&gt;4,$CJ$4&lt;&gt;8),0,((VLOOKUP(入力データと計算結果!$F$6,バックデータ一覧!$V$12:$AA$15,2)*CB17+VLOOKUP(入力データと計算結果!$F$6,バックデータ一覧!$V$12:$AA$15,3)*(BV17+BW17+BX17+BY17+CA17)+(VLOOKUP(入力データと計算結果!$F$6,バックデータ一覧!$V$12:$AA$15,4)))*10^3/3600))</f>
        <v>0.11992505787037037</v>
      </c>
      <c r="H17" s="90">
        <f>IF(AND(OR($CJ$4&gt;4,$CJ$4&lt;&gt;8),入力データと計算結果!$F$7&lt;&gt;バックデータ一覧!$A$20,BZ17&gt;0),0.07*10^3/3600,0)</f>
        <v>1.9444444444444445E-2</v>
      </c>
      <c r="I17" s="90">
        <f>IF(AND(OR($CJ$4&lt;=4),入力データと計算結果!$F$7=バックデータ一覧!$A$22,BU17&gt;0),(VLOOKUP(入力データと計算結果!$F$6,バックデータ一覧!$V$12:$AA$15,5,FALSE)*BU17+VLOOKUP(入力データと計算結果!$F$6,バックデータ一覧!$V$12:$AA$15,6,FALSE))*10^3/3600,0)</f>
        <v>4.5931740451388883E-2</v>
      </c>
      <c r="J17" s="90">
        <f>IF(OR(計算過程!$CJ$4&lt;=2,計算過程!$CJ$4=8),IF(入力データと計算結果!$F$7=バックデータ一覧!$A$20,BO17/L17+BP17/M17+BQ17/N17+BR17/O17+BT17/Q17,IF(入力データと計算結果!$F$7=バックデータ一覧!$A$21,BO17/L17+BP17/M17+BQ17/N17+BS17/P17+BT17/Q17,BO17/L17+BP17/M17+BQ17/N17+BS17/P17+BU17/R17)),0)</f>
        <v>0</v>
      </c>
      <c r="K17" s="90">
        <f>IF(OR(計算過程!$CJ$4=3,計算過程!$CJ$4=4),IF(入力データと計算結果!$F$7=バックデータ一覧!$A$20,BO17/L17+BP17/M17+BQ17/N17+BR17/O17+BT17/Q17,IF(入力データと計算結果!$F$7=バックデータ一覧!$A$21,BO17/L17+BP17/M17+BQ17/N17+BS17/P17+BT17/Q17,BO17/L17+BP17/M17+BQ17/N17+BS17/P17+BU17/R17)),0)</f>
        <v>57.032727965291642</v>
      </c>
      <c r="L17" s="167">
        <f>IFERROR(MIN(1,$CJ$6*CB17+計算過程!$CJ$13*(BO17+BQ17)+$CJ$20),"-")</f>
        <v>0.71579064970131512</v>
      </c>
      <c r="M17" s="167">
        <f t="shared" si="2"/>
        <v>0.7773004476150982</v>
      </c>
      <c r="N17" s="167">
        <f t="shared" si="3"/>
        <v>0.71579064970131512</v>
      </c>
      <c r="O17" s="134">
        <f t="shared" si="4"/>
        <v>0.90236153670854247</v>
      </c>
      <c r="P17" s="134">
        <f t="shared" si="5"/>
        <v>0.82951113583241454</v>
      </c>
      <c r="Q17" s="134">
        <f t="shared" si="6"/>
        <v>0.90236153670854247</v>
      </c>
      <c r="R17" s="134">
        <f t="shared" si="7"/>
        <v>0.50327111723999551</v>
      </c>
      <c r="S17" s="26">
        <f t="shared" si="8"/>
        <v>0</v>
      </c>
      <c r="T17" s="26">
        <f>'貼り付けシート（日別）'!P16</f>
        <v>0.92500000000000016</v>
      </c>
      <c r="U17" s="26">
        <f t="shared" si="34"/>
        <v>1.0807975000000001</v>
      </c>
      <c r="V17" s="26">
        <f t="shared" si="35"/>
        <v>1.1130625000000001</v>
      </c>
      <c r="W17" s="26">
        <f t="shared" si="25"/>
        <v>43.925011229366667</v>
      </c>
      <c r="X17" s="26">
        <f t="shared" si="9"/>
        <v>0</v>
      </c>
      <c r="Y17" s="26">
        <f>IF(AND(入力データと計算結果!$F$6=バックデータ一覧!$A$7,入力データと計算結果!$F$27="種類を選択することで評価する"),MAX((($CJ$44*CB17+$CJ$45*SUM(BO17:BQ17,BS17)+$CJ$46)*Z17+(0.01723*BU17+0.06099))*10^3/3600,0),0)</f>
        <v>0</v>
      </c>
      <c r="Z17" s="26">
        <f t="shared" si="26"/>
        <v>1.0309020833333333</v>
      </c>
      <c r="AA17" s="26">
        <f>IF(AND(入力データと計算結果!$F$6=バックデータ一覧!$A$7,入力データと計算結果!$F$27="種類を選択することで評価する"),MAX(($CJ$47*CB17+$CJ$48*SUM(BO17:BQ17,BS17)+$CJ$49)*AC17+BU17/AB17,0),0)</f>
        <v>0</v>
      </c>
      <c r="AB17" s="26">
        <f t="shared" si="10"/>
        <v>0.78221406249999992</v>
      </c>
      <c r="AC17" s="26">
        <f t="shared" si="27"/>
        <v>1.0696145833333333</v>
      </c>
      <c r="AD17" s="91">
        <f>IF(AND(入力データと計算結果!$F$6=バックデータ一覧!$A$7,入力データと計算結果!$F$27="仕様を入力することで評価する"),AE17+AF17+AG17,0)</f>
        <v>0</v>
      </c>
      <c r="AE17" s="91">
        <f t="shared" si="28"/>
        <v>2.695845879685248</v>
      </c>
      <c r="AF17" s="91">
        <f t="shared" si="11"/>
        <v>9.3862907156839148E-2</v>
      </c>
      <c r="AG17" s="190">
        <f>IF(AND(入力データと計算結果!$F$7&lt;&gt;バックデータ一覧!$A$22,CA17&gt;0),(0.000393*計算過程!CA17)*10^3/3600,IF(AND(入力データと計算結果!$F$7=バックデータ一覧!$A$22,AX17&gt;0),(0.01723*計算過程!AX17+0.06099)*10^3/3600,0))</f>
        <v>2.532857855902778E-2</v>
      </c>
      <c r="AH17" s="91">
        <f>IF(OR(入力データと計算結果!$F$6&lt;&gt;バックデータ一覧!$A$7,入力データと計算結果!$F$27&lt;&gt;"仕様を入力することで評価する"),0,IF(入力データと計算結果!$F$7=バックデータ一覧!$A$20,計算過程!AR17/計算過程!AI17+計算過程!AS17/計算過程!AJ17+計算過程!AT17/計算過程!AK17+計算過程!AU17/計算過程!AL17+計算過程!AW17/計算過程!AN17,IF(入力データと計算結果!$F$7=バックデータ一覧!$A$21,計算過程!AR17/計算過程!AI17+計算過程!AS17/計算過程!AJ17+計算過程!AT17/計算過程!AK17+計算過程!AV17/計算過程!AM17+計算過程!AW17/計算過程!AN17,計算過程!AR17/計算過程!AI17+計算過程!AS17/計算過程!AJ17+計算過程!AT17/計算過程!AK17+計算過程!AV17/計算過程!AM17+計算過程!AX17/計算過程!AO17)))</f>
        <v>0</v>
      </c>
      <c r="AI17" s="191" t="str">
        <f>IF(AND(入力データと計算結果!$F$6=バックデータ一覧!$A$7,入力データと計算結果!$F$27="仕様を入力することで評価する"),$CJ$65*CB17+$CJ$72*(AR17+AT17)+$CJ$79,"-")</f>
        <v>-</v>
      </c>
      <c r="AJ17" s="191" t="str">
        <f>IF(AND(入力データと計算結果!$F$6=バックデータ一覧!$A$7,入力データと計算結果!$F$27="仕様を入力することで評価する"),$CJ$66*CB17+$CJ$73*AS17+$CJ$80,"-")</f>
        <v>-</v>
      </c>
      <c r="AK17" s="191" t="str">
        <f>IF(AND(入力データと計算結果!$F$6=バックデータ一覧!$A$7,入力データと計算結果!$F$27="仕様を入力することで評価する"),$CJ$67*CB17+$CJ$74*(AR17+AT17)+$CJ$81,"-")</f>
        <v>-</v>
      </c>
      <c r="AL17" s="191" t="str">
        <f>IF(AND(入力データと計算結果!$F$6=バックデータ一覧!$A$7,入力データと計算結果!$F$27="仕様を入力することで評価する"),$CJ$68*CB17+$CJ$75*AU17+$CJ$82,"-")</f>
        <v>-</v>
      </c>
      <c r="AM17" s="191" t="str">
        <f>IF(AND(入力データと計算結果!$F$6=バックデータ一覧!$A$7,入力データと計算結果!$F$27="仕様を入力することで評価する"),$CJ$69*CB17+$CJ$76*AV17+$CJ$83,"-")</f>
        <v>-</v>
      </c>
      <c r="AN17" s="191" t="str">
        <f>IF(AND(入力データと計算結果!$F$6=バックデータ一覧!$A$7,入力データと計算結果!$F$27="仕様を入力することで評価する"),$CJ$70*CB17+$CJ$77*AW17+$CJ$84,"-")</f>
        <v>-</v>
      </c>
      <c r="AO17" s="191" t="str">
        <f>IF(AND(入力データと計算結果!$F$6=バックデータ一覧!$A$7,入力データと計算結果!$F$27="仕様を入力することで評価する"),$CJ$71*CB17+$CJ$78*AX17+$CJ$85,"-")</f>
        <v>-</v>
      </c>
      <c r="AP17" s="91">
        <f t="shared" si="12"/>
        <v>35.24677649567203</v>
      </c>
      <c r="AQ17" s="91">
        <f t="shared" si="13"/>
        <v>3.6317993259840589</v>
      </c>
      <c r="AR17" s="91">
        <f t="shared" si="14"/>
        <v>2.3033549531661883</v>
      </c>
      <c r="AS17" s="91">
        <f t="shared" si="15"/>
        <v>1.6991962769258766</v>
      </c>
      <c r="AT17" s="91">
        <f t="shared" si="16"/>
        <v>0.90623801436046758</v>
      </c>
      <c r="AU17" s="91">
        <f t="shared" si="17"/>
        <v>0</v>
      </c>
      <c r="AV17" s="91">
        <f t="shared" si="18"/>
        <v>6.7967851077035064</v>
      </c>
      <c r="AW17" s="91">
        <f t="shared" si="19"/>
        <v>0</v>
      </c>
      <c r="AX17" s="91">
        <f t="shared" si="20"/>
        <v>1.7523437500000001</v>
      </c>
      <c r="AY17" s="158">
        <f t="shared" si="21"/>
        <v>30.467093127210628</v>
      </c>
      <c r="AZ17" s="91">
        <f t="shared" si="29"/>
        <v>42.172667479366666</v>
      </c>
      <c r="BA17" s="26">
        <f>IF(計算過程!$CJ$4=9,((BF17*CB17+BG17*(BO17+BP17+BQ17+BS17)+BH17*BN17+BI17)*BB17+(0.01723*BU17+0.06099))*10^3/3600,0)</f>
        <v>0</v>
      </c>
      <c r="BB17" s="26">
        <f>IF(7&lt;='貼り付けシート（日別）'!O16,1,1+(7-'貼り付けシート（日別）'!O16)*0.0091)</f>
        <v>1.0309020833333333</v>
      </c>
      <c r="BC17" s="26">
        <f>IF(計算過程!$CJ$4=9,((BJ17*計算過程!CB17+BK17*(BO17+BP17+BQ17+BS17)+BL17*BN17+BM17)*BE17+BU17/BD17),0)</f>
        <v>0</v>
      </c>
      <c r="BD17" s="26">
        <f>計算過程!$CJ$88*'貼り付けシート（日別）'!O16+計算過程!$CJ$89*BU17+計算過程!$CJ$90</f>
        <v>0.78221406249999992</v>
      </c>
      <c r="BE17" s="26">
        <f>IF(7&lt;='貼り付けシート（日別）'!O16,1,1+(7-'貼り付けシート（日別）'!O16)*0.0205)</f>
        <v>1.0696145833333333</v>
      </c>
      <c r="BF17" s="89">
        <f>IF($BN17&gt;0,バックデータ一覧!$S$4,バックデータ一覧!$T$4)</f>
        <v>-0.51375000000000004</v>
      </c>
      <c r="BG17" s="89">
        <f>IF($BN17&gt;0,バックデータ一覧!$S$5,バックデータ一覧!$T$5)</f>
        <v>-1.7819999999999999E-2</v>
      </c>
      <c r="BH17" s="89">
        <f>IF($BN17&gt;0,バックデータ一覧!$S$6,バックデータ一覧!$T$6)</f>
        <v>0.27639999999999998</v>
      </c>
      <c r="BI17" s="89">
        <f>IF($BN17&gt;0,バックデータ一覧!$S$7,バックデータ一覧!$T$7)</f>
        <v>9.4067100000000003</v>
      </c>
      <c r="BJ17" s="89">
        <f>IF($BN17&gt;0,バックデータ一覧!$S$12,バックデータ一覧!$T$12)</f>
        <v>-0.19841</v>
      </c>
      <c r="BK17" s="89">
        <f>IF($BN17&gt;0,バックデータ一覧!$S$13,バックデータ一覧!$T$13)</f>
        <v>1.10632</v>
      </c>
      <c r="BL17" s="89">
        <f>IF($BN17&gt;0,バックデータ一覧!$S$14,バックデータ一覧!$T$14)</f>
        <v>0.19306999999999999</v>
      </c>
      <c r="BM17" s="132">
        <f>IF($BN17&gt;0,バックデータ一覧!$S$15,バックデータ一覧!$T$15)</f>
        <v>-10.36669</v>
      </c>
      <c r="BN17" s="26">
        <f>SUMIF('貼り付けシート（時刻別）'!$A$6:$A$8765,$A17,'貼り付けシート（時刻別）'!$C$6:$C$8765)</f>
        <v>2400</v>
      </c>
      <c r="BO17" s="91">
        <f>'貼り付けシート（日別）'!B16</f>
        <v>8.2984926330366662</v>
      </c>
      <c r="BP17" s="91">
        <f>'貼り付けシート（日別）'!C16</f>
        <v>6.1218388276500004</v>
      </c>
      <c r="BQ17" s="91">
        <f>'貼り付けシート（日別）'!D16</f>
        <v>3.26498070808</v>
      </c>
      <c r="BR17" s="91">
        <f>'貼り付けシート（日別）'!E16</f>
        <v>0</v>
      </c>
      <c r="BS17" s="91">
        <f>'貼り付けシート（日別）'!F16</f>
        <v>24.487355310600002</v>
      </c>
      <c r="BT17" s="91">
        <f>'貼り付けシート（日別）'!G16</f>
        <v>0</v>
      </c>
      <c r="BU17" s="91">
        <f>'貼り付けシート（日別）'!H16</f>
        <v>1.7523437500000001</v>
      </c>
      <c r="BV17" s="91">
        <f>'貼り付けシート（日別）'!I16</f>
        <v>61</v>
      </c>
      <c r="BW17" s="91">
        <f>'貼り付けシート（日別）'!J16</f>
        <v>45</v>
      </c>
      <c r="BX17" s="91">
        <f>'貼り付けシート（日別）'!K16</f>
        <v>24</v>
      </c>
      <c r="BY17" s="91">
        <f>'貼り付けシート（日別）'!L16</f>
        <v>0</v>
      </c>
      <c r="BZ17" s="91">
        <f>'貼り付けシート（日別）'!M16</f>
        <v>180</v>
      </c>
      <c r="CA17" s="91">
        <f>'貼り付けシート（日別）'!N16</f>
        <v>0</v>
      </c>
      <c r="CB17" s="91">
        <f>'貼り付けシート（日別）'!O16</f>
        <v>3.6041666666666665</v>
      </c>
      <c r="CC17" s="91">
        <f>'貼り付けシート（日別）'!Q16</f>
        <v>0</v>
      </c>
      <c r="CD17" s="126"/>
      <c r="CE17" s="118"/>
      <c r="CF17" s="114" t="s">
        <v>13</v>
      </c>
      <c r="CG17" s="27"/>
      <c r="CH17" s="115" t="s">
        <v>37</v>
      </c>
      <c r="CI17" s="111" t="s">
        <v>20</v>
      </c>
      <c r="CJ17" s="134">
        <f>IFERROR(IF(OR($CJ$4&lt;=2,$CJ$4=8),バックデータ一覧!I$6,バックデータ一覧!I$14)*$CJ$27,"-")</f>
        <v>-2.3993659296482404E-3</v>
      </c>
      <c r="CK17" s="28"/>
    </row>
    <row r="18" spans="1:89" x14ac:dyDescent="0.15">
      <c r="A18" s="24">
        <v>41651</v>
      </c>
      <c r="B18" s="93">
        <f t="shared" si="0"/>
        <v>0.12168101851851851</v>
      </c>
      <c r="C18" s="93">
        <f t="shared" si="1"/>
        <v>0</v>
      </c>
      <c r="D18" s="93">
        <f t="shared" si="33"/>
        <v>25.383470572567663</v>
      </c>
      <c r="E18" s="96">
        <v>0</v>
      </c>
      <c r="F18" s="90">
        <f>IF(OR(計算過程!$CJ$4&lt;=4,計算過程!$CJ$4=8),G18+H18+I18,0)</f>
        <v>0.12168101851851851</v>
      </c>
      <c r="G18" s="90">
        <f>IF(AND($CJ$4&gt;4,$CJ$4&lt;&gt;8),0,((VLOOKUP(入力データと計算結果!$F$6,バックデータ一覧!$V$12:$AA$15,2)*CB18+VLOOKUP(入力データと計算結果!$F$6,バックデータ一覧!$V$12:$AA$15,3)*(BV18+BW18+BX18+BY18+CA18)+(VLOOKUP(入力データと計算結果!$F$6,バックデータ一覧!$V$12:$AA$15,4)))*10^3/3600))</f>
        <v>0.12168101851851851</v>
      </c>
      <c r="H18" s="90">
        <f>IF(AND(OR($CJ$4&gt;4,$CJ$4&lt;&gt;8),入力データと計算結果!$F$7&lt;&gt;バックデータ一覧!$A$20,BZ18&gt;0),0.07*10^3/3600,0)</f>
        <v>0</v>
      </c>
      <c r="I18" s="90">
        <f>IF(AND(OR($CJ$4&lt;=4),入力データと計算結果!$F$7=バックデータ一覧!$A$22,BU18&gt;0),(VLOOKUP(入力データと計算結果!$F$6,バックデータ一覧!$V$12:$AA$15,5,FALSE)*BU18+VLOOKUP(入力データと計算結果!$F$6,バックデータ一覧!$V$12:$AA$15,6,FALSE))*10^3/3600,0)</f>
        <v>0</v>
      </c>
      <c r="J18" s="90">
        <f>IF(OR(計算過程!$CJ$4&lt;=2,計算過程!$CJ$4=8),IF(入力データと計算結果!$F$7=バックデータ一覧!$A$20,BO18/L18+BP18/M18+BQ18/N18+BR18/O18+BT18/Q18,IF(入力データと計算結果!$F$7=バックデータ一覧!$A$21,BO18/L18+BP18/M18+BQ18/N18+BS18/P18+BT18/Q18,BO18/L18+BP18/M18+BQ18/N18+BS18/P18+BU18/R18)),0)</f>
        <v>0</v>
      </c>
      <c r="K18" s="90">
        <f>IF(OR(計算過程!$CJ$4=3,計算過程!$CJ$4=4),IF(入力データと計算結果!$F$7=バックデータ一覧!$A$20,BO18/L18+BP18/M18+BQ18/N18+BR18/O18+BT18/Q18,IF(入力データと計算結果!$F$7=バックデータ一覧!$A$21,BO18/L18+BP18/M18+BQ18/N18+BS18/P18+BT18/Q18,BO18/L18+BP18/M18+BQ18/N18+BS18/P18+BU18/R18)),0)</f>
        <v>25.383470572567663</v>
      </c>
      <c r="L18" s="167">
        <f>IFERROR(MIN(1,$CJ$6*CB18+計算過程!$CJ$13*(BO18+BQ18)+$CJ$20),"-")</f>
        <v>0.70479416217686719</v>
      </c>
      <c r="M18" s="167">
        <f t="shared" si="2"/>
        <v>0.79036593271599753</v>
      </c>
      <c r="N18" s="167">
        <f t="shared" si="3"/>
        <v>0.70479416217686719</v>
      </c>
      <c r="O18" s="134">
        <f t="shared" si="4"/>
        <v>0.90236153670854247</v>
      </c>
      <c r="P18" s="134">
        <f t="shared" si="5"/>
        <v>0.88826526187185906</v>
      </c>
      <c r="Q18" s="134">
        <f t="shared" si="6"/>
        <v>0.90236153670854247</v>
      </c>
      <c r="R18" s="134">
        <f t="shared" si="7"/>
        <v>0.4262340275912897</v>
      </c>
      <c r="S18" s="26">
        <f t="shared" si="8"/>
        <v>0</v>
      </c>
      <c r="T18" s="26">
        <f>'貼り付けシート（日別）'!P17</f>
        <v>2.8125</v>
      </c>
      <c r="U18" s="26">
        <f t="shared" si="34"/>
        <v>1.0556937500000001</v>
      </c>
      <c r="V18" s="26">
        <f t="shared" si="35"/>
        <v>1.0765625000000001</v>
      </c>
      <c r="W18" s="26">
        <f t="shared" si="25"/>
        <v>19.148862274360003</v>
      </c>
      <c r="X18" s="26">
        <f t="shared" si="9"/>
        <v>0</v>
      </c>
      <c r="Y18" s="26">
        <f>IF(AND(入力データと計算結果!$F$6=バックデータ一覧!$A$7,入力データと計算結果!$F$27="種類を選択することで評価する"),MAX((($CJ$44*CB18+$CJ$45*SUM(BO18:BQ18,BS18)+$CJ$46)*Z18+(0.01723*BU18+0.06099))*10^3/3600,0),0)</f>
        <v>0</v>
      </c>
      <c r="Z18" s="26">
        <f t="shared" si="26"/>
        <v>1.0251766666666666</v>
      </c>
      <c r="AA18" s="26">
        <f>IF(AND(入力データと計算結果!$F$6=バックデータ一覧!$A$7,入力データと計算結果!$F$27="種類を選択することで評価する"),MAX(($CJ$47*CB18+$CJ$48*SUM(BO18:BQ18,BS18)+$CJ$49)*AC18+BU18/AB18,0),0)</f>
        <v>0</v>
      </c>
      <c r="AB18" s="26">
        <f t="shared" si="10"/>
        <v>0.77471999999999996</v>
      </c>
      <c r="AC18" s="26">
        <f t="shared" si="27"/>
        <v>1.0567166666666667</v>
      </c>
      <c r="AD18" s="91">
        <f>IF(AND(入力データと計算結果!$F$6=バックデータ一覧!$A$7,入力データと計算結果!$F$27="仕様を入力することで評価する"),AE18+AF18+AG18,0)</f>
        <v>0</v>
      </c>
      <c r="AE18" s="91">
        <f t="shared" si="28"/>
        <v>1.6229878758137728</v>
      </c>
      <c r="AF18" s="91">
        <f t="shared" si="11"/>
        <v>7.4722073511494791E-2</v>
      </c>
      <c r="AG18" s="190">
        <f>IF(AND(入力データと計算結果!$F$7&lt;&gt;バックデータ一覧!$A$22,CA18&gt;0),(0.000393*計算過程!CA18)*10^3/3600,IF(AND(入力データと計算結果!$F$7=バックデータ一覧!$A$22,AX18&gt;0),(0.01723*計算過程!AX18+0.06099)*10^3/3600,0))</f>
        <v>0</v>
      </c>
      <c r="AH18" s="91">
        <f>IF(OR(入力データと計算結果!$F$6&lt;&gt;バックデータ一覧!$A$7,入力データと計算結果!$F$27&lt;&gt;"仕様を入力することで評価する"),0,IF(入力データと計算結果!$F$7=バックデータ一覧!$A$20,計算過程!AR18/計算過程!AI18+計算過程!AS18/計算過程!AJ18+計算過程!AT18/計算過程!AK18+計算過程!AU18/計算過程!AL18+計算過程!AW18/計算過程!AN18,IF(入力データと計算結果!$F$7=バックデータ一覧!$A$21,計算過程!AR18/計算過程!AI18+計算過程!AS18/計算過程!AJ18+計算過程!AT18/計算過程!AK18+計算過程!AV18/計算過程!AM18+計算過程!AW18/計算過程!AN18,計算過程!AR18/計算過程!AI18+計算過程!AS18/計算過程!AJ18+計算過程!AT18/計算過程!AK18+計算過程!AV18/計算過程!AM18+計算過程!AX18/計算過程!AO18)))</f>
        <v>0</v>
      </c>
      <c r="AI18" s="191" t="str">
        <f>IF(AND(入力データと計算結果!$F$6=バックデータ一覧!$A$7,入力データと計算結果!$F$27="仕様を入力することで評価する"),$CJ$65*CB18+$CJ$72*(AR18+AT18)+$CJ$79,"-")</f>
        <v>-</v>
      </c>
      <c r="AJ18" s="191" t="str">
        <f>IF(AND(入力データと計算結果!$F$6=バックデータ一覧!$A$7,入力データと計算結果!$F$27="仕様を入力することで評価する"),$CJ$66*CB18+$CJ$73*AS18+$CJ$80,"-")</f>
        <v>-</v>
      </c>
      <c r="AK18" s="191" t="str">
        <f>IF(AND(入力データと計算結果!$F$6=バックデータ一覧!$A$7,入力データと計算結果!$F$27="仕様を入力することで評価する"),$CJ$67*CB18+$CJ$74*(AR18+AT18)+$CJ$81,"-")</f>
        <v>-</v>
      </c>
      <c r="AL18" s="191" t="str">
        <f>IF(AND(入力データと計算結果!$F$6=バックデータ一覧!$A$7,入力データと計算結果!$F$27="仕様を入力することで評価する"),$CJ$68*CB18+$CJ$75*AU18+$CJ$82,"-")</f>
        <v>-</v>
      </c>
      <c r="AM18" s="191" t="str">
        <f>IF(AND(入力データと計算結果!$F$6=バックデータ一覧!$A$7,入力データと計算結果!$F$27="仕様を入力することで評価する"),$CJ$69*CB18+$CJ$76*AV18+$CJ$83,"-")</f>
        <v>-</v>
      </c>
      <c r="AN18" s="191" t="str">
        <f>IF(AND(入力データと計算結果!$F$6=バックデータ一覧!$A$7,入力データと計算結果!$F$27="仕様を入力することで評価する"),$CJ$70*CB18+$CJ$77*AW18+$CJ$84,"-")</f>
        <v>-</v>
      </c>
      <c r="AO18" s="191" t="str">
        <f>IF(AND(入力データと計算結果!$F$6=バックデータ一覧!$A$7,入力データと計算結果!$F$27="仕様を入力することで評価する"),$CJ$71*CB18+$CJ$78*AX18+$CJ$85,"-")</f>
        <v>-</v>
      </c>
      <c r="AP18" s="91">
        <f t="shared" si="12"/>
        <v>22.152939432478302</v>
      </c>
      <c r="AQ18" s="91">
        <f t="shared" si="13"/>
        <v>3.7915220307570636</v>
      </c>
      <c r="AR18" s="91">
        <f t="shared" si="14"/>
        <v>0</v>
      </c>
      <c r="AS18" s="91">
        <f t="shared" si="15"/>
        <v>0</v>
      </c>
      <c r="AT18" s="91">
        <f t="shared" si="16"/>
        <v>0</v>
      </c>
      <c r="AU18" s="91">
        <f t="shared" si="17"/>
        <v>0</v>
      </c>
      <c r="AV18" s="91">
        <f t="shared" si="18"/>
        <v>0</v>
      </c>
      <c r="AW18" s="91">
        <f t="shared" si="19"/>
        <v>0</v>
      </c>
      <c r="AX18" s="91">
        <f t="shared" si="20"/>
        <v>0</v>
      </c>
      <c r="AY18" s="158">
        <f t="shared" si="21"/>
        <v>19.148862274360003</v>
      </c>
      <c r="AZ18" s="91">
        <f t="shared" si="29"/>
        <v>19.148862274360003</v>
      </c>
      <c r="BA18" s="26">
        <f>IF(計算過程!$CJ$4=9,((BF18*CB18+BG18*(BO18+BP18+BQ18+BS18)+BH18*BN18+BI18)*BB18+(0.01723*BU18+0.06099))*10^3/3600,0)</f>
        <v>0</v>
      </c>
      <c r="BB18" s="26">
        <f>IF(7&lt;='貼り付けシート（日別）'!O17,1,1+(7-'貼り付けシート（日別）'!O17)*0.0091)</f>
        <v>1.0251766666666666</v>
      </c>
      <c r="BC18" s="26">
        <f>IF(計算過程!$CJ$4=9,((BJ18*計算過程!CB18+BK18*(BO18+BP18+BQ18+BS18)+BL18*BN18+BM18)*BE18+BU18/BD18),0)</f>
        <v>0</v>
      </c>
      <c r="BD18" s="26">
        <f>計算過程!$CJ$88*'貼り付けシート（日別）'!O17+計算過程!$CJ$89*BU18+計算過程!$CJ$90</f>
        <v>0.77471999999999996</v>
      </c>
      <c r="BE18" s="26">
        <f>IF(7&lt;='貼り付けシート（日別）'!O17,1,1+(7-'貼り付けシート（日別）'!O17)*0.0205)</f>
        <v>1.0567166666666667</v>
      </c>
      <c r="BF18" s="89">
        <f>IF($BN18&gt;0,バックデータ一覧!$S$4,バックデータ一覧!$T$4)</f>
        <v>-0.51375000000000004</v>
      </c>
      <c r="BG18" s="89">
        <f>IF($BN18&gt;0,バックデータ一覧!$S$5,バックデータ一覧!$T$5)</f>
        <v>-1.7819999999999999E-2</v>
      </c>
      <c r="BH18" s="89">
        <f>IF($BN18&gt;0,バックデータ一覧!$S$6,バックデータ一覧!$T$6)</f>
        <v>0.27639999999999998</v>
      </c>
      <c r="BI18" s="89">
        <f>IF($BN18&gt;0,バックデータ一覧!$S$7,バックデータ一覧!$T$7)</f>
        <v>9.4067100000000003</v>
      </c>
      <c r="BJ18" s="89">
        <f>IF($BN18&gt;0,バックデータ一覧!$S$12,バックデータ一覧!$T$12)</f>
        <v>-0.19841</v>
      </c>
      <c r="BK18" s="89">
        <f>IF($BN18&gt;0,バックデータ一覧!$S$13,バックデータ一覧!$T$13)</f>
        <v>1.10632</v>
      </c>
      <c r="BL18" s="89">
        <f>IF($BN18&gt;0,バックデータ一覧!$S$14,バックデータ一覧!$T$14)</f>
        <v>0.19306999999999999</v>
      </c>
      <c r="BM18" s="132">
        <f>IF($BN18&gt;0,バックデータ一覧!$S$15,バックデータ一覧!$T$15)</f>
        <v>-10.36669</v>
      </c>
      <c r="BN18" s="26">
        <f>SUMIF('貼り付けシート（時刻別）'!$A$6:$A$8765,$A18,'貼り付けシート（時刻別）'!$C$6:$C$8765)</f>
        <v>2400</v>
      </c>
      <c r="BO18" s="91">
        <f>'貼り付けシート（日別）'!B17</f>
        <v>5.3343259192860009</v>
      </c>
      <c r="BP18" s="91">
        <f>'貼り付けシート（日別）'!C17</f>
        <v>11.62609495229</v>
      </c>
      <c r="BQ18" s="91">
        <f>'貼り付けシート（日別）'!D17</f>
        <v>2.1884414027840005</v>
      </c>
      <c r="BR18" s="91">
        <f>'貼り付けシート（日別）'!E17</f>
        <v>0</v>
      </c>
      <c r="BS18" s="91">
        <f>'貼り付けシート（日別）'!F17</f>
        <v>0</v>
      </c>
      <c r="BT18" s="91">
        <f>'貼り付けシート（日別）'!G17</f>
        <v>0</v>
      </c>
      <c r="BU18" s="91">
        <f>'貼り付けシート（日別）'!H17</f>
        <v>0</v>
      </c>
      <c r="BV18" s="91">
        <f>'貼り付けシート（日別）'!I17</f>
        <v>39</v>
      </c>
      <c r="BW18" s="91">
        <f>'貼り付けシート（日別）'!J17</f>
        <v>85</v>
      </c>
      <c r="BX18" s="91">
        <f>'貼り付けシート（日別）'!K17</f>
        <v>16</v>
      </c>
      <c r="BY18" s="91">
        <f>'貼り付けシート（日別）'!L17</f>
        <v>0</v>
      </c>
      <c r="BZ18" s="91">
        <f>'貼り付けシート（日別）'!M17</f>
        <v>0</v>
      </c>
      <c r="CA18" s="91">
        <f>'貼り付けシート（日別）'!N17</f>
        <v>0</v>
      </c>
      <c r="CB18" s="91">
        <f>'貼り付けシート（日別）'!O17</f>
        <v>4.2333333333333334</v>
      </c>
      <c r="CC18" s="91">
        <f>'貼り付けシート（日別）'!Q17</f>
        <v>0</v>
      </c>
      <c r="CD18" s="126"/>
      <c r="CE18" s="118"/>
      <c r="CF18" s="114" t="s">
        <v>14</v>
      </c>
      <c r="CG18" s="27"/>
      <c r="CH18" s="115" t="s">
        <v>38</v>
      </c>
      <c r="CI18" s="111" t="s">
        <v>20</v>
      </c>
      <c r="CJ18" s="134">
        <f>IFERROR(IF(OR($CJ$4&lt;=2,$CJ$4=8),バックデータ一覧!J$6,バックデータ一覧!J$14)*$CJ$27,"-")</f>
        <v>-2.699286670854271E-3</v>
      </c>
      <c r="CK18" s="28"/>
    </row>
    <row r="19" spans="1:89" x14ac:dyDescent="0.15">
      <c r="A19" s="24">
        <v>41652</v>
      </c>
      <c r="B19" s="93">
        <f t="shared" si="0"/>
        <v>0.18693667563657407</v>
      </c>
      <c r="C19" s="93">
        <f t="shared" si="1"/>
        <v>0</v>
      </c>
      <c r="D19" s="93">
        <f t="shared" si="33"/>
        <v>42.94841258671795</v>
      </c>
      <c r="E19" s="96">
        <v>0</v>
      </c>
      <c r="F19" s="90">
        <f>IF(OR(計算過程!$CJ$4&lt;=4,計算過程!$CJ$4=8),G19+H19+I19,0)</f>
        <v>0.18693667563657407</v>
      </c>
      <c r="G19" s="90">
        <f>IF(AND($CJ$4&gt;4,$CJ$4&lt;&gt;8),0,((VLOOKUP(入力データと計算結果!$F$6,バックデータ一覧!$V$12:$AA$15,2)*CB19+VLOOKUP(入力データと計算結果!$F$6,バックデータ一覧!$V$12:$AA$15,3)*(BV19+BW19+BX19+BY19+CA19)+(VLOOKUP(入力データと計算結果!$F$6,バックデータ一覧!$V$12:$AA$15,4)))*10^3/3600))</f>
        <v>0.12142181712962963</v>
      </c>
      <c r="H19" s="90">
        <f>IF(AND(OR($CJ$4&gt;4,$CJ$4&lt;&gt;8),入力データと計算結果!$F$7&lt;&gt;バックデータ一覧!$A$20,BZ19&gt;0),0.07*10^3/3600,0)</f>
        <v>1.9444444444444445E-2</v>
      </c>
      <c r="I19" s="90">
        <f>IF(AND(OR($CJ$4&lt;=4),入力データと計算結果!$F$7=バックデータ一覧!$A$22,BU19&gt;0),(VLOOKUP(入力データと計算結果!$F$6,バックデータ一覧!$V$12:$AA$15,5,FALSE)*BU19+VLOOKUP(入力データと計算結果!$F$6,バックデータ一覧!$V$12:$AA$15,6,FALSE))*10^3/3600,0)</f>
        <v>4.6070414062499995E-2</v>
      </c>
      <c r="J19" s="90">
        <f>IF(OR(計算過程!$CJ$4&lt;=2,計算過程!$CJ$4=8),IF(入力データと計算結果!$F$7=バックデータ一覧!$A$20,BO19/L19+BP19/M19+BQ19/N19+BR19/O19+BT19/Q19,IF(入力データと計算結果!$F$7=バックデータ一覧!$A$21,BO19/L19+BP19/M19+BQ19/N19+BS19/P19+BT19/Q19,BO19/L19+BP19/M19+BQ19/N19+BS19/P19+BU19/R19)),0)</f>
        <v>0</v>
      </c>
      <c r="K19" s="90">
        <f>IF(OR(計算過程!$CJ$4=3,計算過程!$CJ$4=4),IF(入力データと計算結果!$F$7=バックデータ一覧!$A$20,BO19/L19+BP19/M19+BQ19/N19+BR19/O19+BT19/Q19,IF(入力データと計算結果!$F$7=バックデータ一覧!$A$21,BO19/L19+BP19/M19+BQ19/N19+BS19/P19+BT19/Q19,BO19/L19+BP19/M19+BQ19/N19+BS19/P19+BU19/R19)),0)</f>
        <v>42.94841258671795</v>
      </c>
      <c r="L19" s="167">
        <f>IFERROR(MIN(1,$CJ$6*CB19+計算過程!$CJ$13*(BO19+BQ19)+$CJ$20),"-")</f>
        <v>0.71191914085207675</v>
      </c>
      <c r="M19" s="167">
        <f t="shared" si="2"/>
        <v>0.78021693138922965</v>
      </c>
      <c r="N19" s="167">
        <f t="shared" si="3"/>
        <v>0.71191914085207675</v>
      </c>
      <c r="O19" s="134">
        <f t="shared" si="4"/>
        <v>0.90236153670854247</v>
      </c>
      <c r="P19" s="134">
        <f t="shared" si="5"/>
        <v>0.85862775227065247</v>
      </c>
      <c r="Q19" s="134">
        <f t="shared" si="6"/>
        <v>0.90236153670854247</v>
      </c>
      <c r="R19" s="134">
        <f t="shared" si="7"/>
        <v>0.50044244809383764</v>
      </c>
      <c r="S19" s="26">
        <f t="shared" si="8"/>
        <v>0</v>
      </c>
      <c r="T19" s="26">
        <f>'貼り付けシート（日別）'!P18</f>
        <v>1.1749999999999998</v>
      </c>
      <c r="U19" s="26">
        <f t="shared" si="34"/>
        <v>1.0774725000000001</v>
      </c>
      <c r="V19" s="26">
        <f t="shared" si="35"/>
        <v>1.1111875000000002</v>
      </c>
      <c r="W19" s="26">
        <f t="shared" si="25"/>
        <v>32.656658105550001</v>
      </c>
      <c r="X19" s="26">
        <f t="shared" si="9"/>
        <v>0</v>
      </c>
      <c r="Y19" s="26">
        <f>IF(AND(入力データと計算結果!$F$6=バックデータ一覧!$A$7,入力データと計算結果!$F$27="種類を選択することで評価する"),MAX((($CJ$44*CB19+$CJ$45*SUM(BO19:BQ19,BS19)+$CJ$46)*Z19+(0.01723*BU19+0.06099))*10^3/3600,0),0)</f>
        <v>0</v>
      </c>
      <c r="Z19" s="26">
        <f t="shared" si="26"/>
        <v>1.0366654166666667</v>
      </c>
      <c r="AA19" s="26">
        <f>IF(AND(入力データと計算結果!$F$6=バックデータ一覧!$A$7,入力データと計算結果!$F$27="種類を選択することで評価する"),MAX(($CJ$47*CB19+$CJ$48*SUM(BO19:BQ19,BS19)+$CJ$49)*AC19+BU19/AB19,0),0)</f>
        <v>0</v>
      </c>
      <c r="AB19" s="26">
        <f t="shared" si="10"/>
        <v>0.77931656249999992</v>
      </c>
      <c r="AC19" s="26">
        <f t="shared" si="27"/>
        <v>1.0825979166666666</v>
      </c>
      <c r="AD19" s="91">
        <f>IF(AND(入力データと計算結果!$F$6=バックデータ一覧!$A$7,入力データと計算結果!$F$27="仕様を入力することで評価する"),AE19+AF19+AG19,0)</f>
        <v>0</v>
      </c>
      <c r="AE19" s="91">
        <f t="shared" si="28"/>
        <v>2.3265136099705805</v>
      </c>
      <c r="AF19" s="91">
        <f t="shared" si="11"/>
        <v>8.4475220565743109E-2</v>
      </c>
      <c r="AG19" s="190">
        <f>IF(AND(入力データと計算結果!$F$7&lt;&gt;バックデータ一覧!$A$22,CA19&gt;0),(0.000393*計算過程!CA19)*10^3/3600,IF(AND(入力データと計算結果!$F$7=バックデータ一覧!$A$22,AX19&gt;0),(0.01723*計算過程!AX19+0.06099)*10^3/3600,0))</f>
        <v>2.544224869791667E-2</v>
      </c>
      <c r="AH19" s="91">
        <f>IF(OR(入力データと計算結果!$F$6&lt;&gt;バックデータ一覧!$A$7,入力データと計算結果!$F$27&lt;&gt;"仕様を入力することで評価する"),0,IF(入力データと計算結果!$F$7=バックデータ一覧!$A$20,計算過程!AR19/計算過程!AI19+計算過程!AS19/計算過程!AJ19+計算過程!AT19/計算過程!AK19+計算過程!AU19/計算過程!AL19+計算過程!AW19/計算過程!AN19,IF(入力データと計算結果!$F$7=バックデータ一覧!$A$21,計算過程!AR19/計算過程!AI19+計算過程!AS19/計算過程!AJ19+計算過程!AT19/計算過程!AK19+計算過程!AV19/計算過程!AM19+計算過程!AW19/計算過程!AN19,計算過程!AR19/計算過程!AI19+計算過程!AS19/計算過程!AJ19+計算過程!AT19/計算過程!AK19+計算過程!AV19/計算過程!AM19+計算過程!AX19/計算過程!AO19)))</f>
        <v>0</v>
      </c>
      <c r="AI19" s="191" t="str">
        <f>IF(AND(入力データと計算結果!$F$6=バックデータ一覧!$A$7,入力データと計算結果!$F$27="仕様を入力することで評価する"),$CJ$65*CB19+$CJ$72*(AR19+AT19)+$CJ$79,"-")</f>
        <v>-</v>
      </c>
      <c r="AJ19" s="191" t="str">
        <f>IF(AND(入力データと計算結果!$F$6=バックデータ一覧!$A$7,入力データと計算結果!$F$27="仕様を入力することで評価する"),$CJ$66*CB19+$CJ$73*AS19+$CJ$80,"-")</f>
        <v>-</v>
      </c>
      <c r="AK19" s="191" t="str">
        <f>IF(AND(入力データと計算結果!$F$6=バックデータ一覧!$A$7,入力データと計算結果!$F$27="仕様を入力することで評価する"),$CJ$67*CB19+$CJ$74*(AR19+AT19)+$CJ$81,"-")</f>
        <v>-</v>
      </c>
      <c r="AL19" s="191" t="str">
        <f>IF(AND(入力データと計算結果!$F$6=バックデータ一覧!$A$7,入力データと計算結果!$F$27="仕様を入力することで評価する"),$CJ$68*CB19+$CJ$75*AU19+$CJ$82,"-")</f>
        <v>-</v>
      </c>
      <c r="AM19" s="191" t="str">
        <f>IF(AND(入力データと計算結果!$F$6=バックデータ一覧!$A$7,入力データと計算結果!$F$27="仕様を入力することで評価する"),$CJ$69*CB19+$CJ$76*AV19+$CJ$83,"-")</f>
        <v>-</v>
      </c>
      <c r="AN19" s="191" t="str">
        <f>IF(AND(入力データと計算結果!$F$6=バックデータ一覧!$A$7,入力データと計算結果!$F$27="仕様を入力することで評価する"),$CJ$70*CB19+$CJ$77*AW19+$CJ$84,"-")</f>
        <v>-</v>
      </c>
      <c r="AO19" s="191" t="str">
        <f>IF(AND(入力データと計算結果!$F$6=バックデータ一覧!$A$7,入力データと計算結果!$F$27="仕様を入力することで評価する"),$CJ$71*CB19+$CJ$78*AX19+$CJ$85,"-")</f>
        <v>-</v>
      </c>
      <c r="AP19" s="91">
        <f t="shared" si="12"/>
        <v>29.071341383456272</v>
      </c>
      <c r="AQ19" s="91">
        <f t="shared" si="13"/>
        <v>3.4710188549542793</v>
      </c>
      <c r="AR19" s="91">
        <f t="shared" si="14"/>
        <v>1.2525442525643937</v>
      </c>
      <c r="AS19" s="91">
        <f t="shared" si="15"/>
        <v>1.5337276562012976</v>
      </c>
      <c r="AT19" s="91">
        <f t="shared" si="16"/>
        <v>0.66461531768722937</v>
      </c>
      <c r="AU19" s="91">
        <f t="shared" si="17"/>
        <v>0</v>
      </c>
      <c r="AV19" s="91">
        <f t="shared" si="18"/>
        <v>2.3005914843019468</v>
      </c>
      <c r="AW19" s="91">
        <f t="shared" si="19"/>
        <v>0</v>
      </c>
      <c r="AX19" s="91">
        <f t="shared" si="20"/>
        <v>1.7760937500000002</v>
      </c>
      <c r="AY19" s="158">
        <f t="shared" si="21"/>
        <v>25.129085644795133</v>
      </c>
      <c r="AZ19" s="91">
        <f t="shared" si="29"/>
        <v>30.88056435555</v>
      </c>
      <c r="BA19" s="26">
        <f>IF(計算過程!$CJ$4=9,((BF19*CB19+BG19*(BO19+BP19+BQ19+BS19)+BH19*BN19+BI19)*BB19+(0.01723*BU19+0.06099))*10^3/3600,0)</f>
        <v>0</v>
      </c>
      <c r="BB19" s="26">
        <f>IF(7&lt;='貼り付けシート（日別）'!O18,1,1+(7-'貼り付けシート（日別）'!O18)*0.0091)</f>
        <v>1.0366654166666667</v>
      </c>
      <c r="BC19" s="26">
        <f>IF(計算過程!$CJ$4=9,((BJ19*計算過程!CB19+BK19*(BO19+BP19+BQ19+BS19)+BL19*BN19+BM19)*BE19+BU19/BD19),0)</f>
        <v>0</v>
      </c>
      <c r="BD19" s="26">
        <f>計算過程!$CJ$88*'貼り付けシート（日別）'!O18+計算過程!$CJ$89*BU19+計算過程!$CJ$90</f>
        <v>0.77931656249999992</v>
      </c>
      <c r="BE19" s="26">
        <f>IF(7&lt;='貼り付けシート（日別）'!O18,1,1+(7-'貼り付けシート（日別）'!O18)*0.0205)</f>
        <v>1.0825979166666666</v>
      </c>
      <c r="BF19" s="89">
        <f>IF($BN19&gt;0,バックデータ一覧!$S$4,バックデータ一覧!$T$4)</f>
        <v>-0.51375000000000004</v>
      </c>
      <c r="BG19" s="89">
        <f>IF($BN19&gt;0,バックデータ一覧!$S$5,バックデータ一覧!$T$5)</f>
        <v>-1.7819999999999999E-2</v>
      </c>
      <c r="BH19" s="89">
        <f>IF($BN19&gt;0,バックデータ一覧!$S$6,バックデータ一覧!$T$6)</f>
        <v>0.27639999999999998</v>
      </c>
      <c r="BI19" s="89">
        <f>IF($BN19&gt;0,バックデータ一覧!$S$7,バックデータ一覧!$T$7)</f>
        <v>9.4067100000000003</v>
      </c>
      <c r="BJ19" s="89">
        <f>IF($BN19&gt;0,バックデータ一覧!$S$12,バックデータ一覧!$T$12)</f>
        <v>-0.19841</v>
      </c>
      <c r="BK19" s="89">
        <f>IF($BN19&gt;0,バックデータ一覧!$S$13,バックデータ一覧!$T$13)</f>
        <v>1.10632</v>
      </c>
      <c r="BL19" s="89">
        <f>IF($BN19&gt;0,バックデータ一覧!$S$14,バックデータ一覧!$T$14)</f>
        <v>0.19306999999999999</v>
      </c>
      <c r="BM19" s="132">
        <f>IF($BN19&gt;0,バックデータ一覧!$S$15,バックデータ一覧!$T$15)</f>
        <v>-10.36669</v>
      </c>
      <c r="BN19" s="26">
        <f>SUMIF('貼り付けシート（時刻別）'!$A$6:$A$8765,$A19,'貼り付けシート（時刻別）'!$C$6:$C$8765)</f>
        <v>2400</v>
      </c>
      <c r="BO19" s="91">
        <f>'貼り付けシート（日別）'!B18</f>
        <v>6.7251006818753343</v>
      </c>
      <c r="BP19" s="91">
        <f>'貼り付けシート（日別）'!C18</f>
        <v>8.2348171614799988</v>
      </c>
      <c r="BQ19" s="91">
        <f>'貼り付けシート（日別）'!D18</f>
        <v>3.5684207699746673</v>
      </c>
      <c r="BR19" s="91">
        <f>'貼り付けシート（日別）'!E18</f>
        <v>0</v>
      </c>
      <c r="BS19" s="91">
        <f>'貼り付けシート（日別）'!F18</f>
        <v>12.35222574222</v>
      </c>
      <c r="BT19" s="91">
        <f>'貼り付けシート（日別）'!G18</f>
        <v>0</v>
      </c>
      <c r="BU19" s="91">
        <f>'貼り付けシート（日別）'!H18</f>
        <v>1.7760937500000002</v>
      </c>
      <c r="BV19" s="91">
        <f>'貼り付けシート（日別）'!I18</f>
        <v>49</v>
      </c>
      <c r="BW19" s="91">
        <f>'貼り付けシート（日別）'!J18</f>
        <v>60</v>
      </c>
      <c r="BX19" s="91">
        <f>'貼り付けシート（日別）'!K18</f>
        <v>26</v>
      </c>
      <c r="BY19" s="91">
        <f>'貼り付けシート（日別）'!L18</f>
        <v>0</v>
      </c>
      <c r="BZ19" s="91">
        <f>'貼り付けシート（日別）'!M18</f>
        <v>90</v>
      </c>
      <c r="CA19" s="91">
        <f>'貼り付けシート（日別）'!N18</f>
        <v>0</v>
      </c>
      <c r="CB19" s="91">
        <f>'貼り付けシート（日別）'!O18</f>
        <v>2.9708333333333328</v>
      </c>
      <c r="CC19" s="91">
        <f>'貼り付けシート（日別）'!Q18</f>
        <v>0</v>
      </c>
      <c r="CD19" s="126"/>
      <c r="CE19" s="113"/>
      <c r="CF19" s="114" t="s">
        <v>15</v>
      </c>
      <c r="CG19" s="29"/>
      <c r="CH19" s="115" t="s">
        <v>39</v>
      </c>
      <c r="CI19" s="111" t="s">
        <v>20</v>
      </c>
      <c r="CJ19" s="134">
        <f>IFERROR(IF(OR($CJ$4&lt;=2,$CJ$4=8),バックデータ一覧!K$6,バックデータ一覧!K$14)*$CJ$27,"-")</f>
        <v>4.6187794145728635E-2</v>
      </c>
      <c r="CK19" s="28"/>
    </row>
    <row r="20" spans="1:89" x14ac:dyDescent="0.15">
      <c r="A20" s="24">
        <v>41653</v>
      </c>
      <c r="B20" s="93">
        <f t="shared" si="0"/>
        <v>0.18666333043981481</v>
      </c>
      <c r="C20" s="93">
        <f t="shared" si="1"/>
        <v>0</v>
      </c>
      <c r="D20" s="93">
        <f t="shared" si="33"/>
        <v>57.817289783506993</v>
      </c>
      <c r="E20" s="96">
        <v>0</v>
      </c>
      <c r="F20" s="90">
        <f>IF(OR(計算過程!$CJ$4&lt;=4,計算過程!$CJ$4=8),G20+H20+I20,0)</f>
        <v>0.18666333043981481</v>
      </c>
      <c r="G20" s="90">
        <f>IF(AND($CJ$4&gt;4,$CJ$4&lt;&gt;8),0,((VLOOKUP(入力データと計算結果!$F$6,バックデータ一覧!$V$12:$AA$15,2)*CB20+VLOOKUP(入力データと計算結果!$F$6,バックデータ一覧!$V$12:$AA$15,3)*(BV20+BW20+BX20+BY20+CA20)+(VLOOKUP(入力データと計算結果!$F$6,バックデータ一覧!$V$12:$AA$15,4)))*10^3/3600))</f>
        <v>0.12094502314814813</v>
      </c>
      <c r="H20" s="90">
        <f>IF(AND(OR($CJ$4&gt;4,$CJ$4&lt;&gt;8),入力データと計算結果!$F$7&lt;&gt;バックデータ一覧!$A$20,BZ20&gt;0),0.07*10^3/3600,0)</f>
        <v>1.9444444444444445E-2</v>
      </c>
      <c r="I20" s="90">
        <f>IF(AND(OR($CJ$4&lt;=4),入力データと計算結果!$F$7=バックデータ一覧!$A$22,BU20&gt;0),(VLOOKUP(入力データと計算結果!$F$6,バックデータ一覧!$V$12:$AA$15,5,FALSE)*BU20+VLOOKUP(入力データと計算結果!$F$6,バックデータ一覧!$V$12:$AA$15,6,FALSE))*10^3/3600,0)</f>
        <v>4.6273862847222222E-2</v>
      </c>
      <c r="J20" s="90">
        <f>IF(OR(計算過程!$CJ$4&lt;=2,計算過程!$CJ$4=8),IF(入力データと計算結果!$F$7=バックデータ一覧!$A$20,BO20/L20+BP20/M20+BQ20/N20+BR20/O20+BT20/Q20,IF(入力データと計算結果!$F$7=バックデータ一覧!$A$21,BO20/L20+BP20/M20+BQ20/N20+BS20/P20+BT20/Q20,BO20/L20+BP20/M20+BQ20/N20+BS20/P20+BU20/R20)),0)</f>
        <v>0</v>
      </c>
      <c r="K20" s="90">
        <f>IF(OR(計算過程!$CJ$4=3,計算過程!$CJ$4=4),IF(入力データと計算結果!$F$7=バックデータ一覧!$A$20,BO20/L20+BP20/M20+BQ20/N20+BR20/O20+BT20/Q20,IF(入力データと計算結果!$F$7=バックデータ一覧!$A$21,BO20/L20+BP20/M20+BQ20/N20+BS20/P20+BT20/Q20,BO20/L20+BP20/M20+BQ20/N20+BS20/P20+BU20/R20)),0)</f>
        <v>57.817289783506993</v>
      </c>
      <c r="L20" s="167">
        <f>IFERROR(MIN(1,$CJ$6*CB20+計算過程!$CJ$13*(BO20+BQ20)+$CJ$20),"-")</f>
        <v>0.71534111003069756</v>
      </c>
      <c r="M20" s="167">
        <f t="shared" si="2"/>
        <v>0.7736830649089842</v>
      </c>
      <c r="N20" s="167">
        <f t="shared" si="3"/>
        <v>0.71534111003069756</v>
      </c>
      <c r="O20" s="134">
        <f t="shared" si="4"/>
        <v>0.90236153670854247</v>
      </c>
      <c r="P20" s="134">
        <f t="shared" si="5"/>
        <v>0.82890941442001964</v>
      </c>
      <c r="Q20" s="134">
        <f t="shared" si="6"/>
        <v>0.90236153670854247</v>
      </c>
      <c r="R20" s="134">
        <f t="shared" si="7"/>
        <v>0.49629249270177705</v>
      </c>
      <c r="S20" s="26">
        <f t="shared" si="8"/>
        <v>0</v>
      </c>
      <c r="T20" s="26">
        <f>'貼り付けシート（日別）'!P19</f>
        <v>0.5625</v>
      </c>
      <c r="U20" s="26">
        <f t="shared" si="34"/>
        <v>1.0856187500000001</v>
      </c>
      <c r="V20" s="26">
        <f t="shared" si="35"/>
        <v>1.1157812500000002</v>
      </c>
      <c r="W20" s="26">
        <f t="shared" si="25"/>
        <v>44.415509915253338</v>
      </c>
      <c r="X20" s="26">
        <f t="shared" si="9"/>
        <v>0</v>
      </c>
      <c r="Y20" s="26">
        <f>IF(AND(入力データと計算結果!$F$6=バックデータ一覧!$A$7,入力データと計算結果!$F$27="種類を選択することで評価する"),MAX((($CJ$44*CB20+$CJ$45*SUM(BO20:BQ20,BS20)+$CJ$46)*Z20+(0.01723*BU20+0.06099))*10^3/3600,0),0)</f>
        <v>0</v>
      </c>
      <c r="Z20" s="26">
        <f t="shared" si="26"/>
        <v>1.0451208333333333</v>
      </c>
      <c r="AA20" s="26">
        <f>IF(AND(入力データと計算結果!$F$6=バックデータ一覧!$A$7,入力データと計算結果!$F$27="種類を選択することで評価する"),MAX(($CJ$47*CB20+$CJ$48*SUM(BO20:BQ20,BS20)+$CJ$49)*AC20+BU20/AB20,0),0)</f>
        <v>0</v>
      </c>
      <c r="AB20" s="26">
        <f t="shared" si="10"/>
        <v>0.77506562499999998</v>
      </c>
      <c r="AC20" s="26">
        <f t="shared" si="27"/>
        <v>1.1016458333333334</v>
      </c>
      <c r="AD20" s="91">
        <f>IF(AND(入力データと計算結果!$F$6=バックデータ一覧!$A$7,入力データと計算結果!$F$27="仕様を入力することで評価する"),AE20+AF20+AG20,0)</f>
        <v>0</v>
      </c>
      <c r="AE20" s="91">
        <f t="shared" si="28"/>
        <v>3.0466662070328394</v>
      </c>
      <c r="AF20" s="91">
        <f t="shared" si="11"/>
        <v>9.4221971197504861E-2</v>
      </c>
      <c r="AG20" s="190">
        <f>IF(AND(入力データと計算結果!$F$7&lt;&gt;バックデータ一覧!$A$22,CA20&gt;0),(0.000393*計算過程!CA20)*10^3/3600,IF(AND(入力データと計算結果!$F$7=バックデータ一覧!$A$22,AX20&gt;0),(0.01723*計算過程!AX20+0.06099)*10^3/3600,0))</f>
        <v>2.5609014756944444E-2</v>
      </c>
      <c r="AH20" s="91">
        <f>IF(OR(入力データと計算結果!$F$6&lt;&gt;バックデータ一覧!$A$7,入力データと計算結果!$F$27&lt;&gt;"仕様を入力することで評価する"),0,IF(入力データと計算結果!$F$7=バックデータ一覧!$A$20,計算過程!AR20/計算過程!AI20+計算過程!AS20/計算過程!AJ20+計算過程!AT20/計算過程!AK20+計算過程!AU20/計算過程!AL20+計算過程!AW20/計算過程!AN20,IF(入力データと計算結果!$F$7=バックデータ一覧!$A$21,計算過程!AR20/計算過程!AI20+計算過程!AS20/計算過程!AJ20+計算過程!AT20/計算過程!AK20+計算過程!AV20/計算過程!AM20+計算過程!AW20/計算過程!AN20,計算過程!AR20/計算過程!AI20+計算過程!AS20/計算過程!AJ20+計算過程!AT20/計算過程!AK20+計算過程!AV20/計算過程!AM20+計算過程!AX20/計算過程!AO20)))</f>
        <v>0</v>
      </c>
      <c r="AI20" s="191" t="str">
        <f>IF(AND(入力データと計算結果!$F$6=バックデータ一覧!$A$7,入力データと計算結果!$F$27="仕様を入力することで評価する"),$CJ$65*CB20+$CJ$72*(AR20+AT20)+$CJ$79,"-")</f>
        <v>-</v>
      </c>
      <c r="AJ20" s="191" t="str">
        <f>IF(AND(入力データと計算結果!$F$6=バックデータ一覧!$A$7,入力データと計算結果!$F$27="仕様を入力することで評価する"),$CJ$66*CB20+$CJ$73*AS20+$CJ$80,"-")</f>
        <v>-</v>
      </c>
      <c r="AK20" s="191" t="str">
        <f>IF(AND(入力データと計算結果!$F$6=バックデータ一覧!$A$7,入力データと計算結果!$F$27="仕様を入力することで評価する"),$CJ$67*CB20+$CJ$74*(AR20+AT20)+$CJ$81,"-")</f>
        <v>-</v>
      </c>
      <c r="AL20" s="191" t="str">
        <f>IF(AND(入力データと計算結果!$F$6=バックデータ一覧!$A$7,入力データと計算結果!$F$27="仕様を入力することで評価する"),$CJ$68*CB20+$CJ$75*AU20+$CJ$82,"-")</f>
        <v>-</v>
      </c>
      <c r="AM20" s="191" t="str">
        <f>IF(AND(入力データと計算結果!$F$6=バックデータ一覧!$A$7,入力データと計算結果!$F$27="仕様を入力することで評価する"),$CJ$69*CB20+$CJ$76*AV20+$CJ$83,"-")</f>
        <v>-</v>
      </c>
      <c r="AN20" s="191" t="str">
        <f>IF(AND(入力データと計算結果!$F$6=バックデータ一覧!$A$7,入力データと計算結果!$F$27="仕様を入力することで評価する"),$CJ$70*CB20+$CJ$77*AW20+$CJ$84,"-")</f>
        <v>-</v>
      </c>
      <c r="AO20" s="191" t="str">
        <f>IF(AND(入力データと計算結果!$F$6=バックデータ一覧!$A$7,入力データと計算結果!$F$27="仕様を入力することで評価する"),$CJ$71*CB20+$CJ$78*AX20+$CJ$85,"-")</f>
        <v>-</v>
      </c>
      <c r="AP20" s="91">
        <f t="shared" si="12"/>
        <v>35.48297704015593</v>
      </c>
      <c r="AQ20" s="91">
        <f t="shared" si="13"/>
        <v>3.2351369796934843</v>
      </c>
      <c r="AR20" s="91">
        <f t="shared" si="14"/>
        <v>2.3481672577652439</v>
      </c>
      <c r="AS20" s="91">
        <f t="shared" si="15"/>
        <v>1.7322545344169828</v>
      </c>
      <c r="AT20" s="91">
        <f t="shared" si="16"/>
        <v>0.92386908502239118</v>
      </c>
      <c r="AU20" s="91">
        <f t="shared" si="17"/>
        <v>0</v>
      </c>
      <c r="AV20" s="91">
        <f t="shared" si="18"/>
        <v>6.929018137667935</v>
      </c>
      <c r="AW20" s="91">
        <f t="shared" si="19"/>
        <v>0</v>
      </c>
      <c r="AX20" s="91">
        <f t="shared" si="20"/>
        <v>1.8109375000000001</v>
      </c>
      <c r="AY20" s="158">
        <f t="shared" si="21"/>
        <v>30.671263400380784</v>
      </c>
      <c r="AZ20" s="91">
        <f t="shared" si="29"/>
        <v>42.604572415253337</v>
      </c>
      <c r="BA20" s="26">
        <f>IF(計算過程!$CJ$4=9,((BF20*CB20+BG20*(BO20+BP20+BQ20+BS20)+BH20*BN20+BI20)*BB20+(0.01723*BU20+0.06099))*10^3/3600,0)</f>
        <v>0</v>
      </c>
      <c r="BB20" s="26">
        <f>IF(7&lt;='貼り付けシート（日別）'!O19,1,1+(7-'貼り付けシート（日別）'!O19)*0.0091)</f>
        <v>1.0451208333333333</v>
      </c>
      <c r="BC20" s="26">
        <f>IF(計算過程!$CJ$4=9,((BJ20*計算過程!CB20+BK20*(BO20+BP20+BQ20+BS20)+BL20*BN20+BM20)*BE20+BU20/BD20),0)</f>
        <v>0</v>
      </c>
      <c r="BD20" s="26">
        <f>計算過程!$CJ$88*'貼り付けシート（日別）'!O19+計算過程!$CJ$89*BU20+計算過程!$CJ$90</f>
        <v>0.77506562499999998</v>
      </c>
      <c r="BE20" s="26">
        <f>IF(7&lt;='貼り付けシート（日別）'!O19,1,1+(7-'貼り付けシート（日別）'!O19)*0.0205)</f>
        <v>1.1016458333333334</v>
      </c>
      <c r="BF20" s="89">
        <f>IF($BN20&gt;0,バックデータ一覧!$S$4,バックデータ一覧!$T$4)</f>
        <v>-0.51375000000000004</v>
      </c>
      <c r="BG20" s="89">
        <f>IF($BN20&gt;0,バックデータ一覧!$S$5,バックデータ一覧!$T$5)</f>
        <v>-1.7819999999999999E-2</v>
      </c>
      <c r="BH20" s="89">
        <f>IF($BN20&gt;0,バックデータ一覧!$S$6,バックデータ一覧!$T$6)</f>
        <v>0.27639999999999998</v>
      </c>
      <c r="BI20" s="89">
        <f>IF($BN20&gt;0,バックデータ一覧!$S$7,バックデータ一覧!$T$7)</f>
        <v>9.4067100000000003</v>
      </c>
      <c r="BJ20" s="89">
        <f>IF($BN20&gt;0,バックデータ一覧!$S$12,バックデータ一覧!$T$12)</f>
        <v>-0.19841</v>
      </c>
      <c r="BK20" s="89">
        <f>IF($BN20&gt;0,バックデータ一覧!$S$13,バックデータ一覧!$T$13)</f>
        <v>1.10632</v>
      </c>
      <c r="BL20" s="89">
        <f>IF($BN20&gt;0,バックデータ一覧!$S$14,バックデータ一覧!$T$14)</f>
        <v>0.19306999999999999</v>
      </c>
      <c r="BM20" s="132">
        <f>IF($BN20&gt;0,バックデータ一覧!$S$15,バックデータ一覧!$T$15)</f>
        <v>-10.36669</v>
      </c>
      <c r="BN20" s="26">
        <f>SUMIF('貼り付けシート（時刻別）'!$A$6:$A$8765,$A20,'貼り付けシート（時刻別）'!$C$6:$C$8765)</f>
        <v>2400</v>
      </c>
      <c r="BO20" s="91">
        <f>'貼り付けシート（日別）'!B19</f>
        <v>8.3834803784853342</v>
      </c>
      <c r="BP20" s="91">
        <f>'貼り付けシート（日別）'!C19</f>
        <v>6.1845347054399991</v>
      </c>
      <c r="BQ20" s="91">
        <f>'貼り付けシート（日別）'!D19</f>
        <v>3.2984185095680001</v>
      </c>
      <c r="BR20" s="91">
        <f>'貼り付けシート（日別）'!E19</f>
        <v>0</v>
      </c>
      <c r="BS20" s="91">
        <f>'貼り付けシート（日別）'!F19</f>
        <v>24.738138821760003</v>
      </c>
      <c r="BT20" s="91">
        <f>'貼り付けシート（日別）'!G19</f>
        <v>0</v>
      </c>
      <c r="BU20" s="91">
        <f>'貼り付けシート（日別）'!H19</f>
        <v>1.8109375000000001</v>
      </c>
      <c r="BV20" s="91">
        <f>'貼り付けシート（日別）'!I19</f>
        <v>61</v>
      </c>
      <c r="BW20" s="91">
        <f>'貼り付けシート（日別）'!J19</f>
        <v>45</v>
      </c>
      <c r="BX20" s="91">
        <f>'貼り付けシート（日別）'!K19</f>
        <v>24</v>
      </c>
      <c r="BY20" s="91">
        <f>'貼り付けシート（日別）'!L19</f>
        <v>0</v>
      </c>
      <c r="BZ20" s="91">
        <f>'貼り付けシート（日別）'!M19</f>
        <v>180</v>
      </c>
      <c r="CA20" s="91">
        <f>'貼り付けシート（日別）'!N19</f>
        <v>0</v>
      </c>
      <c r="CB20" s="91">
        <f>'貼り付けシート（日別）'!O19</f>
        <v>2.0416666666666665</v>
      </c>
      <c r="CC20" s="91">
        <f>'貼り付けシート（日別）'!Q19</f>
        <v>0</v>
      </c>
      <c r="CD20" s="126"/>
      <c r="CE20" s="112" t="s">
        <v>48</v>
      </c>
      <c r="CF20" s="114" t="s">
        <v>9</v>
      </c>
      <c r="CG20" s="12" t="s">
        <v>250</v>
      </c>
      <c r="CH20" s="115" t="s">
        <v>25</v>
      </c>
      <c r="CI20" s="111" t="s">
        <v>20</v>
      </c>
      <c r="CJ20" s="134">
        <f>IFERROR(IF(OR($CJ$4&lt;=2,$CJ$4=8),バックデータ一覧!E$7,バックデータ一覧!E$15)*$CJ$27,"-")</f>
        <v>0.68161987118090439</v>
      </c>
      <c r="CK20" s="28"/>
    </row>
    <row r="21" spans="1:89" x14ac:dyDescent="0.15">
      <c r="A21" s="24">
        <v>41654</v>
      </c>
      <c r="B21" s="93">
        <f t="shared" si="0"/>
        <v>0.20428090567129628</v>
      </c>
      <c r="C21" s="93">
        <f t="shared" si="1"/>
        <v>0</v>
      </c>
      <c r="D21" s="93">
        <f t="shared" si="33"/>
        <v>73.399389368986931</v>
      </c>
      <c r="E21" s="96">
        <v>0</v>
      </c>
      <c r="F21" s="90">
        <f>IF(OR(計算過程!$CJ$4&lt;=4,計算過程!$CJ$4=8),G21+H21+I21,0)</f>
        <v>0.20428090567129628</v>
      </c>
      <c r="G21" s="90">
        <f>IF(AND($CJ$4&gt;4,$CJ$4&lt;&gt;8),0,((VLOOKUP(入力データと計算結果!$F$6,バックデータ一覧!$V$12:$AA$15,2)*CB21+VLOOKUP(入力データと計算結果!$F$6,バックデータ一覧!$V$12:$AA$15,3)*(BV21+BW21+BX21+BY21+CA21)+(VLOOKUP(入力データと計算結果!$F$6,バックデータ一覧!$V$12:$AA$15,4)))*10^3/3600))</f>
        <v>0.13876331018518517</v>
      </c>
      <c r="H21" s="90">
        <f>IF(AND(OR($CJ$4&gt;4,$CJ$4&lt;&gt;8),入力データと計算結果!$F$7&lt;&gt;バックデータ一覧!$A$20,BZ21&gt;0),0.07*10^3/3600,0)</f>
        <v>1.9444444444444445E-2</v>
      </c>
      <c r="I21" s="90">
        <f>IF(AND(OR($CJ$4&lt;=4),入力データと計算結果!$F$7=バックデータ一覧!$A$22,BU21&gt;0),(VLOOKUP(入力データと計算結果!$F$6,バックデータ一覧!$V$12:$AA$15,5,FALSE)*BU21+VLOOKUP(入力データと計算結果!$F$6,バックデータ一覧!$V$12:$AA$15,6,FALSE))*10^3/3600,0)</f>
        <v>4.607315104166667E-2</v>
      </c>
      <c r="J21" s="90">
        <f>IF(OR(計算過程!$CJ$4&lt;=2,計算過程!$CJ$4=8),IF(入力データと計算結果!$F$7=バックデータ一覧!$A$20,BO21/L21+BP21/M21+BQ21/N21+BR21/O21+BT21/Q21,IF(入力データと計算結果!$F$7=バックデータ一覧!$A$21,BO21/L21+BP21/M21+BQ21/N21+BS21/P21+BT21/Q21,BO21/L21+BP21/M21+BQ21/N21+BS21/P21+BU21/R21)),0)</f>
        <v>0</v>
      </c>
      <c r="K21" s="90">
        <f>IF(OR(計算過程!$CJ$4=3,計算過程!$CJ$4=4),IF(入力データと計算結果!$F$7=バックデータ一覧!$A$20,BO21/L21+BP21/M21+BQ21/N21+BR21/O21+BT21/Q21,IF(入力データと計算結果!$F$7=バックデータ一覧!$A$21,BO21/L21+BP21/M21+BQ21/N21+BS21/P21+BT21/Q21,BO21/L21+BP21/M21+BQ21/N21+BS21/P21+BU21/R21)),0)</f>
        <v>73.399389368986931</v>
      </c>
      <c r="L21" s="167">
        <f>IFERROR(MIN(1,$CJ$6*CB21+計算過程!$CJ$13*(BO21+BQ21)+$CJ$20),"-")</f>
        <v>0.72601219522938543</v>
      </c>
      <c r="M21" s="167">
        <f t="shared" si="2"/>
        <v>0.79362059130702478</v>
      </c>
      <c r="N21" s="167">
        <f t="shared" si="3"/>
        <v>0.72601219522938543</v>
      </c>
      <c r="O21" s="134">
        <f t="shared" si="4"/>
        <v>0.90236153670854247</v>
      </c>
      <c r="P21" s="134">
        <f t="shared" si="5"/>
        <v>0.82807483066999221</v>
      </c>
      <c r="Q21" s="134">
        <f t="shared" si="6"/>
        <v>0.90236153670854247</v>
      </c>
      <c r="R21" s="134">
        <f t="shared" si="7"/>
        <v>0.5003866190975319</v>
      </c>
      <c r="S21" s="26">
        <f t="shared" si="8"/>
        <v>0</v>
      </c>
      <c r="T21" s="26">
        <f>'貼り付けシート（日別）'!P20</f>
        <v>-0.44999999999999996</v>
      </c>
      <c r="U21" s="26">
        <f t="shared" si="34"/>
        <v>1.0990850000000001</v>
      </c>
      <c r="V21" s="26">
        <f t="shared" si="35"/>
        <v>1.123375</v>
      </c>
      <c r="W21" s="26">
        <f t="shared" si="25"/>
        <v>56.826338662745002</v>
      </c>
      <c r="X21" s="26">
        <f t="shared" si="9"/>
        <v>0</v>
      </c>
      <c r="Y21" s="26">
        <f>IF(AND(入力データと計算結果!$F$6=バックデータ一覧!$A$7,入力データと計算結果!$F$27="種類を選択することで評価する"),MAX((($CJ$44*CB21+$CJ$45*SUM(BO21:BQ21,BS21)+$CJ$46)*Z21+(0.01723*BU21+0.06099))*10^3/3600,0),0)</f>
        <v>0</v>
      </c>
      <c r="Z21" s="26">
        <f t="shared" si="26"/>
        <v>1.0367791666666666</v>
      </c>
      <c r="AA21" s="26">
        <f>IF(AND(入力データと計算結果!$F$6=バックデータ一覧!$A$7,入力データと計算結果!$F$27="種類を選択することで評価する"),MAX(($CJ$47*CB21+$CJ$48*SUM(BO21:BQ21,BS21)+$CJ$49)*AC21+BU21/AB21,0),0)</f>
        <v>0</v>
      </c>
      <c r="AB21" s="26">
        <f t="shared" si="10"/>
        <v>0.77925937499999998</v>
      </c>
      <c r="AC21" s="26">
        <f t="shared" si="27"/>
        <v>1.0828541666666667</v>
      </c>
      <c r="AD21" s="91">
        <f>IF(AND(入力データと計算結果!$F$6=バックデータ一覧!$A$7,入力データと計算結果!$F$27="仕様を入力することで評価する"),AE21+AF21+AG21,0)</f>
        <v>0</v>
      </c>
      <c r="AE21" s="91">
        <f t="shared" si="28"/>
        <v>3.3873914039176438</v>
      </c>
      <c r="AF21" s="91">
        <f t="shared" si="11"/>
        <v>0.10456828765093601</v>
      </c>
      <c r="AG21" s="190">
        <f>IF(AND(入力データと計算結果!$F$7&lt;&gt;バックデータ一覧!$A$22,CA21&gt;0),(0.000393*計算過程!CA21)*10^3/3600,IF(AND(入力データと計算結果!$F$7=バックデータ一覧!$A$22,AX21&gt;0),(0.01723*計算過程!AX21+0.06099)*10^3/3600,0))</f>
        <v>2.5444492187500001E-2</v>
      </c>
      <c r="AH21" s="91">
        <f>IF(OR(入力データと計算結果!$F$6&lt;&gt;バックデータ一覧!$A$7,入力データと計算結果!$F$27&lt;&gt;"仕様を入力することで評価する"),0,IF(入力データと計算結果!$F$7=バックデータ一覧!$A$20,計算過程!AR21/計算過程!AI21+計算過程!AS21/計算過程!AJ21+計算過程!AT21/計算過程!AK21+計算過程!AU21/計算過程!AL21+計算過程!AW21/計算過程!AN21,IF(入力データと計算結果!$F$7=バックデータ一覧!$A$21,計算過程!AR21/計算過程!AI21+計算過程!AS21/計算過程!AJ21+計算過程!AT21/計算過程!AK21+計算過程!AV21/計算過程!AM21+計算過程!AW21/計算過程!AN21,計算過程!AR21/計算過程!AI21+計算過程!AS21/計算過程!AJ21+計算過程!AT21/計算過程!AK21+計算過程!AV21/計算過程!AM21+計算過程!AX21/計算過程!AO21)))</f>
        <v>0</v>
      </c>
      <c r="AI21" s="191" t="str">
        <f>IF(AND(入力データと計算結果!$F$6=バックデータ一覧!$A$7,入力データと計算結果!$F$27="仕様を入力することで評価する"),$CJ$65*CB21+$CJ$72*(AR21+AT21)+$CJ$79,"-")</f>
        <v>-</v>
      </c>
      <c r="AJ21" s="191" t="str">
        <f>IF(AND(入力データと計算結果!$F$6=バックデータ一覧!$A$7,入力データと計算結果!$F$27="仕様を入力することで評価する"),$CJ$66*CB21+$CJ$73*AS21+$CJ$80,"-")</f>
        <v>-</v>
      </c>
      <c r="AK21" s="191" t="str">
        <f>IF(AND(入力データと計算結果!$F$6=バックデータ一覧!$A$7,入力データと計算結果!$F$27="仕様を入力することで評価する"),$CJ$67*CB21+$CJ$74*(AR21+AT21)+$CJ$81,"-")</f>
        <v>-</v>
      </c>
      <c r="AL21" s="191" t="str">
        <f>IF(AND(入力データと計算結果!$F$6=バックデータ一覧!$A$7,入力データと計算結果!$F$27="仕様を入力することで評価する"),$CJ$68*CB21+$CJ$75*AU21+$CJ$82,"-")</f>
        <v>-</v>
      </c>
      <c r="AM21" s="191" t="str">
        <f>IF(AND(入力データと計算結果!$F$6=バックデータ一覧!$A$7,入力データと計算結果!$F$27="仕様を入力することで評価する"),$CJ$69*CB21+$CJ$76*AV21+$CJ$83,"-")</f>
        <v>-</v>
      </c>
      <c r="AN21" s="191" t="str">
        <f>IF(AND(入力データと計算結果!$F$6=バックデータ一覧!$A$7,入力データと計算結果!$F$27="仕様を入力することで評価する"),$CJ$70*CB21+$CJ$77*AW21+$CJ$84,"-")</f>
        <v>-</v>
      </c>
      <c r="AO21" s="191" t="str">
        <f>IF(AND(入力データと計算結果!$F$6=バックデータ一覧!$A$7,入力データと計算結果!$F$27="仕様を入力することで評価する"),$CJ$71*CB21+$CJ$78*AX21+$CJ$85,"-")</f>
        <v>-</v>
      </c>
      <c r="AP21" s="91">
        <f t="shared" si="12"/>
        <v>42.28902081767351</v>
      </c>
      <c r="AQ21" s="91">
        <f t="shared" si="13"/>
        <v>3.467845556183955</v>
      </c>
      <c r="AR21" s="91">
        <f t="shared" si="14"/>
        <v>3.652258393294022</v>
      </c>
      <c r="AS21" s="91">
        <f t="shared" si="15"/>
        <v>4.9165016832804138</v>
      </c>
      <c r="AT21" s="91">
        <f t="shared" si="16"/>
        <v>1.4983624177616504</v>
      </c>
      <c r="AU21" s="91">
        <f t="shared" si="17"/>
        <v>0</v>
      </c>
      <c r="AV21" s="91">
        <f t="shared" si="18"/>
        <v>8.4282885999092834</v>
      </c>
      <c r="AW21" s="91">
        <f t="shared" si="19"/>
        <v>0</v>
      </c>
      <c r="AX21" s="91">
        <f t="shared" si="20"/>
        <v>1.7765625000000003</v>
      </c>
      <c r="AY21" s="158">
        <f t="shared" si="21"/>
        <v>36.554365068499635</v>
      </c>
      <c r="AZ21" s="91">
        <f t="shared" si="29"/>
        <v>55.049776162745005</v>
      </c>
      <c r="BA21" s="26">
        <f>IF(計算過程!$CJ$4=9,((BF21*CB21+BG21*(BO21+BP21+BQ21+BS21)+BH21*BN21+BI21)*BB21+(0.01723*BU21+0.06099))*10^3/3600,0)</f>
        <v>0</v>
      </c>
      <c r="BB21" s="26">
        <f>IF(7&lt;='貼り付けシート（日別）'!O20,1,1+(7-'貼り付けシート（日別）'!O20)*0.0091)</f>
        <v>1.0367791666666666</v>
      </c>
      <c r="BC21" s="26">
        <f>IF(計算過程!$CJ$4=9,((BJ21*計算過程!CB21+BK21*(BO21+BP21+BQ21+BS21)+BL21*BN21+BM21)*BE21+BU21/BD21),0)</f>
        <v>0</v>
      </c>
      <c r="BD21" s="26">
        <f>計算過程!$CJ$88*'貼り付けシート（日別）'!O20+計算過程!$CJ$89*BU21+計算過程!$CJ$90</f>
        <v>0.77925937499999998</v>
      </c>
      <c r="BE21" s="26">
        <f>IF(7&lt;='貼り付けシート（日別）'!O20,1,1+(7-'貼り付けシート（日別）'!O20)*0.0205)</f>
        <v>1.0828541666666667</v>
      </c>
      <c r="BF21" s="89">
        <f>IF($BN21&gt;0,バックデータ一覧!$S$4,バックデータ一覧!$T$4)</f>
        <v>-0.51375000000000004</v>
      </c>
      <c r="BG21" s="89">
        <f>IF($BN21&gt;0,バックデータ一覧!$S$5,バックデータ一覧!$T$5)</f>
        <v>-1.7819999999999999E-2</v>
      </c>
      <c r="BH21" s="89">
        <f>IF($BN21&gt;0,バックデータ一覧!$S$6,バックデータ一覧!$T$6)</f>
        <v>0.27639999999999998</v>
      </c>
      <c r="BI21" s="89">
        <f>IF($BN21&gt;0,バックデータ一覧!$S$7,バックデータ一覧!$T$7)</f>
        <v>9.4067100000000003</v>
      </c>
      <c r="BJ21" s="89">
        <f>IF($BN21&gt;0,バックデータ一覧!$S$12,バックデータ一覧!$T$12)</f>
        <v>-0.19841</v>
      </c>
      <c r="BK21" s="89">
        <f>IF($BN21&gt;0,バックデータ一覧!$S$13,バックデータ一覧!$T$13)</f>
        <v>1.10632</v>
      </c>
      <c r="BL21" s="89">
        <f>IF($BN21&gt;0,バックデータ一覧!$S$14,バックデータ一覧!$T$14)</f>
        <v>0.19306999999999999</v>
      </c>
      <c r="BM21" s="132">
        <f>IF($BN21&gt;0,バックデータ一覧!$S$15,バックデータ一覧!$T$15)</f>
        <v>-10.36669</v>
      </c>
      <c r="BN21" s="26">
        <f>SUMIF('貼り付けシート（時刻別）'!$A$6:$A$8765,$A21,'貼り付けシート（時刻別）'!$C$6:$C$8765)</f>
        <v>2400</v>
      </c>
      <c r="BO21" s="91">
        <f>'貼り付けシート（日別）'!B20</f>
        <v>10.870588710618</v>
      </c>
      <c r="BP21" s="91">
        <f>'貼り付けシート（日別）'!C20</f>
        <v>14.633484802755</v>
      </c>
      <c r="BQ21" s="91">
        <f>'貼り付けシート（日別）'!D20</f>
        <v>4.4597287017919998</v>
      </c>
      <c r="BR21" s="91">
        <f>'貼り付けシート（日別）'!E20</f>
        <v>0</v>
      </c>
      <c r="BS21" s="91">
        <f>'貼り付けシート（日別）'!F20</f>
        <v>25.085973947580001</v>
      </c>
      <c r="BT21" s="91">
        <f>'貼り付けシート（日別）'!G20</f>
        <v>0</v>
      </c>
      <c r="BU21" s="91">
        <f>'貼り付けシート（日別）'!H20</f>
        <v>1.7765625000000003</v>
      </c>
      <c r="BV21" s="91">
        <f>'貼り付けシート（日別）'!I20</f>
        <v>78</v>
      </c>
      <c r="BW21" s="91">
        <f>'貼り付けシート（日別）'!J20</f>
        <v>105</v>
      </c>
      <c r="BX21" s="91">
        <f>'貼り付けシート（日別）'!K20</f>
        <v>32</v>
      </c>
      <c r="BY21" s="91">
        <f>'貼り付けシート（日別）'!L20</f>
        <v>0</v>
      </c>
      <c r="BZ21" s="91">
        <f>'貼り付けシート（日別）'!M20</f>
        <v>180</v>
      </c>
      <c r="CA21" s="91">
        <f>'貼り付けシート（日別）'!N20</f>
        <v>0</v>
      </c>
      <c r="CB21" s="91">
        <f>'貼り付けシート（日別）'!O20</f>
        <v>2.9583333333333335</v>
      </c>
      <c r="CC21" s="91">
        <f>'貼り付けシート（日別）'!Q20</f>
        <v>0</v>
      </c>
      <c r="CD21" s="126"/>
      <c r="CE21" s="118"/>
      <c r="CF21" s="114" t="s">
        <v>10</v>
      </c>
      <c r="CG21" s="27"/>
      <c r="CH21" s="115" t="s">
        <v>40</v>
      </c>
      <c r="CI21" s="111" t="s">
        <v>20</v>
      </c>
      <c r="CJ21" s="134">
        <f>IFERROR(IF(OR($CJ$4&lt;=2,$CJ$4=8),バックデータ一覧!F$7,バックデータ一覧!F$15)*$CJ$27,"-")</f>
        <v>0.75580026783919585</v>
      </c>
      <c r="CK21" s="28"/>
    </row>
    <row r="22" spans="1:89" x14ac:dyDescent="0.15">
      <c r="A22" s="24">
        <v>41655</v>
      </c>
      <c r="B22" s="93">
        <f t="shared" si="0"/>
        <v>0.1859051212384259</v>
      </c>
      <c r="C22" s="93">
        <f t="shared" si="1"/>
        <v>0</v>
      </c>
      <c r="D22" s="93">
        <f t="shared" si="33"/>
        <v>43.633153937520547</v>
      </c>
      <c r="E22" s="96">
        <v>0</v>
      </c>
      <c r="F22" s="90">
        <f>IF(OR(計算過程!$CJ$4&lt;=4,計算過程!$CJ$4=8),G22+H22+I22,0)</f>
        <v>0.1859051212384259</v>
      </c>
      <c r="G22" s="90">
        <f>IF(AND($CJ$4&gt;4,$CJ$4&lt;&gt;8),0,((VLOOKUP(入力データと計算結果!$F$6,バックデータ一覧!$V$12:$AA$15,2)*CB22+VLOOKUP(入力データと計算結果!$F$6,バックデータ一覧!$V$12:$AA$15,3)*(BV22+BW22+BX22+BY22+CA22)+(VLOOKUP(入力データと計算結果!$F$6,バックデータ一覧!$V$12:$AA$15,4)))*10^3/3600))</f>
        <v>0.12064936342592592</v>
      </c>
      <c r="H22" s="90">
        <f>IF(AND(OR($CJ$4&gt;4,$CJ$4&lt;&gt;8),入力データと計算結果!$F$7&lt;&gt;バックデータ一覧!$A$20,BZ22&gt;0),0.07*10^3/3600,0)</f>
        <v>1.9444444444444445E-2</v>
      </c>
      <c r="I22" s="90">
        <f>IF(AND(OR($CJ$4&lt;=4),入力データと計算結果!$F$7=バックデータ一覧!$A$22,BU22&gt;0),(VLOOKUP(入力データと計算結果!$F$6,バックデータ一覧!$V$12:$AA$15,5,FALSE)*BU22+VLOOKUP(入力データと計算結果!$F$6,バックデータ一覧!$V$12:$AA$15,6,FALSE))*10^3/3600,0)</f>
        <v>4.5811313368055558E-2</v>
      </c>
      <c r="J22" s="90">
        <f>IF(OR(計算過程!$CJ$4&lt;=2,計算過程!$CJ$4=8),IF(入力データと計算結果!$F$7=バックデータ一覧!$A$20,BO22/L22+BP22/M22+BQ22/N22+BR22/O22+BT22/Q22,IF(入力データと計算結果!$F$7=バックデータ一覧!$A$21,BO22/L22+BP22/M22+BQ22/N22+BS22/P22+BT22/Q22,BO22/L22+BP22/M22+BQ22/N22+BS22/P22+BU22/R22)),0)</f>
        <v>0</v>
      </c>
      <c r="K22" s="90">
        <f>IF(OR(計算過程!$CJ$4=3,計算過程!$CJ$4=4),IF(入力データと計算結果!$F$7=バックデータ一覧!$A$20,BO22/L22+BP22/M22+BQ22/N22+BR22/O22+BT22/Q22,IF(入力データと計算結果!$F$7=バックデータ一覧!$A$21,BO22/L22+BP22/M22+BQ22/N22+BS22/P22+BT22/Q22,BO22/L22+BP22/M22+BQ22/N22+BS22/P22+BU22/R22)),0)</f>
        <v>43.633153937520547</v>
      </c>
      <c r="L22" s="167">
        <f>IFERROR(MIN(1,$CJ$6*CB22+計算過程!$CJ$13*(BO22+BQ22)+$CJ$20),"-")</f>
        <v>0.7131455521126332</v>
      </c>
      <c r="M22" s="167">
        <f t="shared" si="2"/>
        <v>0.7834371216185535</v>
      </c>
      <c r="N22" s="167">
        <f t="shared" si="3"/>
        <v>0.7131455521126332</v>
      </c>
      <c r="O22" s="134">
        <f t="shared" si="4"/>
        <v>0.90236153670854247</v>
      </c>
      <c r="P22" s="134">
        <f t="shared" si="5"/>
        <v>0.8579747113348124</v>
      </c>
      <c r="Q22" s="134">
        <f t="shared" si="6"/>
        <v>0.90236153670854247</v>
      </c>
      <c r="R22" s="134">
        <f t="shared" si="7"/>
        <v>0.5057275930774483</v>
      </c>
      <c r="S22" s="26">
        <f t="shared" si="8"/>
        <v>0</v>
      </c>
      <c r="T22" s="26">
        <f>'貼り付けシート（日別）'!P21</f>
        <v>1.4125000000000001</v>
      </c>
      <c r="U22" s="26">
        <f t="shared" si="34"/>
        <v>1.07431375</v>
      </c>
      <c r="V22" s="26">
        <f t="shared" si="35"/>
        <v>1.1094062500000001</v>
      </c>
      <c r="W22" s="26">
        <f t="shared" si="25"/>
        <v>33.292713847450003</v>
      </c>
      <c r="X22" s="26">
        <f t="shared" si="9"/>
        <v>0</v>
      </c>
      <c r="Y22" s="26">
        <f>IF(AND(入力データと計算結果!$F$6=バックデータ一覧!$A$7,入力データと計算結果!$F$27="種類を選択することで評価する"),MAX((($CJ$44*CB22+$CJ$45*SUM(BO22:BQ22,BS22)+$CJ$46)*Z22+(0.01723*BU22+0.06099))*10^3/3600,0),0)</f>
        <v>0</v>
      </c>
      <c r="Z22" s="26">
        <f t="shared" si="26"/>
        <v>1.0258970833333334</v>
      </c>
      <c r="AA22" s="26">
        <f>IF(AND(入力データと計算結果!$F$6=バックデータ一覧!$A$7,入力データと計算結果!$F$27="種類を選択することで評価する"),MAX(($CJ$47*CB22+$CJ$48*SUM(BO22:BQ22,BS22)+$CJ$49)*AC22+BU22/AB22,0),0)</f>
        <v>0</v>
      </c>
      <c r="AB22" s="26">
        <f t="shared" si="10"/>
        <v>0.78473031249999992</v>
      </c>
      <c r="AC22" s="26">
        <f t="shared" si="27"/>
        <v>1.0583395833333333</v>
      </c>
      <c r="AD22" s="91">
        <f>IF(AND(入力データと計算結果!$F$6=バックデータ一覧!$A$7,入力データと計算結果!$F$27="仕様を入力することで評価する"),AE22+AF22+AG22,0)</f>
        <v>0</v>
      </c>
      <c r="AE22" s="91">
        <f t="shared" si="28"/>
        <v>2.1686070663303525</v>
      </c>
      <c r="AF22" s="91">
        <f t="shared" si="11"/>
        <v>8.5040896461708995E-2</v>
      </c>
      <c r="AG22" s="190">
        <f>IF(AND(入力データと計算結果!$F$7&lt;&gt;バックデータ一覧!$A$22,CA22&gt;0),(0.000393*計算過程!CA22)*10^3/3600,IF(AND(入力データと計算結果!$F$7=バックデータ一覧!$A$22,AX22&gt;0),(0.01723*計算過程!AX22+0.06099)*10^3/3600,0))</f>
        <v>2.522986501736111E-2</v>
      </c>
      <c r="AH22" s="91">
        <f>IF(OR(入力データと計算結果!$F$6&lt;&gt;バックデータ一覧!$A$7,入力データと計算結果!$F$27&lt;&gt;"仕様を入力することで評価する"),0,IF(入力データと計算結果!$F$7=バックデータ一覧!$A$20,計算過程!AR22/計算過程!AI22+計算過程!AS22/計算過程!AJ22+計算過程!AT22/計算過程!AK22+計算過程!AU22/計算過程!AL22+計算過程!AW22/計算過程!AN22,IF(入力データと計算結果!$F$7=バックデータ一覧!$A$21,計算過程!AR22/計算過程!AI22+計算過程!AS22/計算過程!AJ22+計算過程!AT22/計算過程!AK22+計算過程!AV22/計算過程!AM22+計算過程!AW22/計算過程!AN22,計算過程!AR22/計算過程!AI22+計算過程!AS22/計算過程!AJ22+計算過程!AT22/計算過程!AK22+計算過程!AV22/計算過程!AM22+計算過程!AX22/計算過程!AO22)))</f>
        <v>0</v>
      </c>
      <c r="AI22" s="191" t="str">
        <f>IF(AND(入力データと計算結果!$F$6=バックデータ一覧!$A$7,入力データと計算結果!$F$27="仕様を入力することで評価する"),$CJ$65*CB22+$CJ$72*(AR22+AT22)+$CJ$79,"-")</f>
        <v>-</v>
      </c>
      <c r="AJ22" s="191" t="str">
        <f>IF(AND(入力データと計算結果!$F$6=バックデータ一覧!$A$7,入力データと計算結果!$F$27="仕様を入力することで評価する"),$CJ$66*CB22+$CJ$73*AS22+$CJ$80,"-")</f>
        <v>-</v>
      </c>
      <c r="AK22" s="191" t="str">
        <f>IF(AND(入力データと計算結果!$F$6=バックデータ一覧!$A$7,入力データと計算結果!$F$27="仕様を入力することで評価する"),$CJ$67*CB22+$CJ$74*(AR22+AT22)+$CJ$81,"-")</f>
        <v>-</v>
      </c>
      <c r="AL22" s="191" t="str">
        <f>IF(AND(入力データと計算結果!$F$6=バックデータ一覧!$A$7,入力データと計算結果!$F$27="仕様を入力することで評価する"),$CJ$68*CB22+$CJ$75*AU22+$CJ$82,"-")</f>
        <v>-</v>
      </c>
      <c r="AM22" s="191" t="str">
        <f>IF(AND(入力データと計算結果!$F$6=バックデータ一覧!$A$7,入力データと計算結果!$F$27="仕様を入力することで評価する"),$CJ$69*CB22+$CJ$76*AV22+$CJ$83,"-")</f>
        <v>-</v>
      </c>
      <c r="AN22" s="191" t="str">
        <f>IF(AND(入力データと計算結果!$F$6=バックデータ一覧!$A$7,入力データと計算結果!$F$27="仕様を入力することで評価する"),$CJ$70*CB22+$CJ$77*AW22+$CJ$84,"-")</f>
        <v>-</v>
      </c>
      <c r="AO22" s="191" t="str">
        <f>IF(AND(入力データと計算結果!$F$6=バックデータ一覧!$A$7,入力データと計算結果!$F$27="仕様を入力することで評価する"),$CJ$71*CB22+$CJ$78*AX22+$CJ$85,"-")</f>
        <v>-</v>
      </c>
      <c r="AP22" s="91">
        <f t="shared" si="12"/>
        <v>29.443455935447719</v>
      </c>
      <c r="AQ22" s="91">
        <f t="shared" si="13"/>
        <v>3.771424471878341</v>
      </c>
      <c r="AR22" s="91">
        <f t="shared" si="14"/>
        <v>1.330677964962943</v>
      </c>
      <c r="AS22" s="91">
        <f t="shared" si="15"/>
        <v>1.6294015897505423</v>
      </c>
      <c r="AT22" s="91">
        <f t="shared" si="16"/>
        <v>0.70607402222523508</v>
      </c>
      <c r="AU22" s="91">
        <f t="shared" si="17"/>
        <v>0</v>
      </c>
      <c r="AV22" s="91">
        <f t="shared" si="18"/>
        <v>2.444102384625813</v>
      </c>
      <c r="AW22" s="91">
        <f t="shared" si="19"/>
        <v>0</v>
      </c>
      <c r="AX22" s="91">
        <f t="shared" si="20"/>
        <v>1.73171875</v>
      </c>
      <c r="AY22" s="158">
        <f t="shared" si="21"/>
        <v>25.450739135885467</v>
      </c>
      <c r="AZ22" s="91">
        <f t="shared" si="29"/>
        <v>31.56099509745</v>
      </c>
      <c r="BA22" s="26">
        <f>IF(計算過程!$CJ$4=9,((BF22*CB22+BG22*(BO22+BP22+BQ22+BS22)+BH22*BN22+BI22)*BB22+(0.01723*BU22+0.06099))*10^3/3600,0)</f>
        <v>0</v>
      </c>
      <c r="BB22" s="26">
        <f>IF(7&lt;='貼り付けシート（日別）'!O21,1,1+(7-'貼り付けシート（日別）'!O21)*0.0091)</f>
        <v>1.0258970833333334</v>
      </c>
      <c r="BC22" s="26">
        <f>IF(計算過程!$CJ$4=9,((BJ22*計算過程!CB22+BK22*(BO22+BP22+BQ22+BS22)+BL22*BN22+BM22)*BE22+BU22/BD22),0)</f>
        <v>0</v>
      </c>
      <c r="BD22" s="26">
        <f>計算過程!$CJ$88*'貼り付けシート（日別）'!O21+計算過程!$CJ$89*BU22+計算過程!$CJ$90</f>
        <v>0.78473031249999992</v>
      </c>
      <c r="BE22" s="26">
        <f>IF(7&lt;='貼り付けシート（日別）'!O21,1,1+(7-'貼り付けシート（日別）'!O21)*0.0205)</f>
        <v>1.0583395833333333</v>
      </c>
      <c r="BF22" s="89">
        <f>IF($BN22&gt;0,バックデータ一覧!$S$4,バックデータ一覧!$T$4)</f>
        <v>-0.51375000000000004</v>
      </c>
      <c r="BG22" s="89">
        <f>IF($BN22&gt;0,バックデータ一覧!$S$5,バックデータ一覧!$T$5)</f>
        <v>-1.7819999999999999E-2</v>
      </c>
      <c r="BH22" s="89">
        <f>IF($BN22&gt;0,バックデータ一覧!$S$6,バックデータ一覧!$T$6)</f>
        <v>0.27639999999999998</v>
      </c>
      <c r="BI22" s="89">
        <f>IF($BN22&gt;0,バックデータ一覧!$S$7,バックデータ一覧!$T$7)</f>
        <v>9.4067100000000003</v>
      </c>
      <c r="BJ22" s="89">
        <f>IF($BN22&gt;0,バックデータ一覧!$S$12,バックデータ一覧!$T$12)</f>
        <v>-0.19841</v>
      </c>
      <c r="BK22" s="89">
        <f>IF($BN22&gt;0,バックデータ一覧!$S$13,バックデータ一覧!$T$13)</f>
        <v>1.10632</v>
      </c>
      <c r="BL22" s="89">
        <f>IF($BN22&gt;0,バックデータ一覧!$S$14,バックデータ一覧!$T$14)</f>
        <v>0.19306999999999999</v>
      </c>
      <c r="BM22" s="132">
        <f>IF($BN22&gt;0,バックデータ一覧!$S$15,バックデータ一覧!$T$15)</f>
        <v>-10.36669</v>
      </c>
      <c r="BN22" s="26">
        <f>SUMIF('貼り付けシート（時刻別）'!$A$6:$A$8765,$A22,'貼り付けシート（時刻別）'!$C$6:$C$8765)</f>
        <v>2400</v>
      </c>
      <c r="BO22" s="91">
        <f>'貼り付けシート（日別）'!B21</f>
        <v>6.8732833767779997</v>
      </c>
      <c r="BP22" s="91">
        <f>'貼り付けシート（日別）'!C21</f>
        <v>8.4162653593200005</v>
      </c>
      <c r="BQ22" s="91">
        <f>'貼り付けシート（日別）'!D21</f>
        <v>3.6470483223719996</v>
      </c>
      <c r="BR22" s="91">
        <f>'貼り付けシート（日別）'!E21</f>
        <v>0</v>
      </c>
      <c r="BS22" s="91">
        <f>'貼り付けシート（日別）'!F21</f>
        <v>12.624398038980001</v>
      </c>
      <c r="BT22" s="91">
        <f>'貼り付けシート（日別）'!G21</f>
        <v>0</v>
      </c>
      <c r="BU22" s="91">
        <f>'貼り付けシート（日別）'!H21</f>
        <v>1.73171875</v>
      </c>
      <c r="BV22" s="91">
        <f>'貼り付けシート（日別）'!I21</f>
        <v>49</v>
      </c>
      <c r="BW22" s="91">
        <f>'貼り付けシート（日別）'!J21</f>
        <v>60</v>
      </c>
      <c r="BX22" s="91">
        <f>'貼り付けシート（日別）'!K21</f>
        <v>26</v>
      </c>
      <c r="BY22" s="91">
        <f>'貼り付けシート（日別）'!L21</f>
        <v>0</v>
      </c>
      <c r="BZ22" s="91">
        <f>'貼り付けシート（日別）'!M21</f>
        <v>90</v>
      </c>
      <c r="CA22" s="91">
        <f>'貼り付けシート（日別）'!N21</f>
        <v>0</v>
      </c>
      <c r="CB22" s="91">
        <f>'貼り付けシート（日別）'!O21</f>
        <v>4.1541666666666659</v>
      </c>
      <c r="CC22" s="91">
        <f>'貼り付けシート（日別）'!Q21</f>
        <v>0</v>
      </c>
      <c r="CD22" s="126"/>
      <c r="CE22" s="118"/>
      <c r="CF22" s="114" t="s">
        <v>11</v>
      </c>
      <c r="CG22" s="27"/>
      <c r="CH22" s="115" t="s">
        <v>41</v>
      </c>
      <c r="CI22" s="111" t="s">
        <v>20</v>
      </c>
      <c r="CJ22" s="134">
        <f>IFERROR(IF(OR($CJ$4&lt;=2,$CJ$4=8),バックデータ一覧!G$7,バックデータ一覧!G$15)*$CJ$27,"-")</f>
        <v>0.68161987118090439</v>
      </c>
      <c r="CK22" s="28"/>
    </row>
    <row r="23" spans="1:89" x14ac:dyDescent="0.15">
      <c r="A23" s="24">
        <v>41656</v>
      </c>
      <c r="B23" s="93">
        <f t="shared" si="0"/>
        <v>0.12236915509259259</v>
      </c>
      <c r="C23" s="93">
        <f t="shared" si="1"/>
        <v>0</v>
      </c>
      <c r="D23" s="93">
        <f t="shared" si="33"/>
        <v>26.027985777824956</v>
      </c>
      <c r="E23" s="96">
        <v>0</v>
      </c>
      <c r="F23" s="90">
        <f>IF(OR(計算過程!$CJ$4&lt;=4,計算過程!$CJ$4=8),G23+H23+I23,0)</f>
        <v>0.12236915509259259</v>
      </c>
      <c r="G23" s="90">
        <f>IF(AND($CJ$4&gt;4,$CJ$4&lt;&gt;8),0,((VLOOKUP(入力データと計算結果!$F$6,バックデータ一覧!$V$12:$AA$15,2)*CB23+VLOOKUP(入力データと計算結果!$F$6,バックデータ一覧!$V$12:$AA$15,3)*(BV23+BW23+BX23+BY23+CA23)+(VLOOKUP(入力データと計算結果!$F$6,バックデータ一覧!$V$12:$AA$15,4)))*10^3/3600))</f>
        <v>0.12236915509259259</v>
      </c>
      <c r="H23" s="90">
        <f>IF(AND(OR($CJ$4&gt;4,$CJ$4&lt;&gt;8),入力データと計算結果!$F$7&lt;&gt;バックデータ一覧!$A$20,BZ23&gt;0),0.07*10^3/3600,0)</f>
        <v>0</v>
      </c>
      <c r="I23" s="90">
        <f>IF(AND(OR($CJ$4&lt;=4),入力データと計算結果!$F$7=バックデータ一覧!$A$22,BU23&gt;0),(VLOOKUP(入力データと計算結果!$F$6,バックデータ一覧!$V$12:$AA$15,5,FALSE)*BU23+VLOOKUP(入力データと計算結果!$F$6,バックデータ一覧!$V$12:$AA$15,6,FALSE))*10^3/3600,0)</f>
        <v>0</v>
      </c>
      <c r="J23" s="90">
        <f>IF(OR(計算過程!$CJ$4&lt;=2,計算過程!$CJ$4=8),IF(入力データと計算結果!$F$7=バックデータ一覧!$A$20,BO23/L23+BP23/M23+BQ23/N23+BR23/O23+BT23/Q23,IF(入力データと計算結果!$F$7=バックデータ一覧!$A$21,BO23/L23+BP23/M23+BQ23/N23+BS23/P23+BT23/Q23,BO23/L23+BP23/M23+BQ23/N23+BS23/P23+BU23/R23)),0)</f>
        <v>0</v>
      </c>
      <c r="K23" s="90">
        <f>IF(OR(計算過程!$CJ$4=3,計算過程!$CJ$4=4),IF(入力データと計算結果!$F$7=バックデータ一覧!$A$20,BO23/L23+BP23/M23+BQ23/N23+BR23/O23+BT23/Q23,IF(入力データと計算結果!$F$7=バックデータ一覧!$A$21,BO23/L23+BP23/M23+BQ23/N23+BS23/P23+BT23/Q23,BO23/L23+BP23/M23+BQ23/N23+BS23/P23+BU23/R23)),0)</f>
        <v>26.027985777824956</v>
      </c>
      <c r="L23" s="167">
        <f>IFERROR(MIN(1,$CJ$6*CB23+計算過程!$CJ$13*(BO23+BQ23)+$CJ$20),"-")</f>
        <v>0.70477077310135849</v>
      </c>
      <c r="M23" s="167">
        <f t="shared" si="2"/>
        <v>0.78842026715980118</v>
      </c>
      <c r="N23" s="167">
        <f t="shared" si="3"/>
        <v>0.70477077310135849</v>
      </c>
      <c r="O23" s="134">
        <f t="shared" si="4"/>
        <v>0.90236153670854247</v>
      </c>
      <c r="P23" s="134">
        <f t="shared" si="5"/>
        <v>0.88826526187185906</v>
      </c>
      <c r="Q23" s="134">
        <f t="shared" si="6"/>
        <v>0.90236153670854247</v>
      </c>
      <c r="R23" s="134">
        <f t="shared" si="7"/>
        <v>0.41969992099884834</v>
      </c>
      <c r="S23" s="26">
        <f t="shared" si="8"/>
        <v>0</v>
      </c>
      <c r="T23" s="26">
        <f>'貼り付けシート（日別）'!P22</f>
        <v>2.8125</v>
      </c>
      <c r="U23" s="26">
        <f t="shared" si="34"/>
        <v>1.0556937500000001</v>
      </c>
      <c r="V23" s="26">
        <f t="shared" si="35"/>
        <v>1.0765625000000001</v>
      </c>
      <c r="W23" s="26">
        <f t="shared" si="25"/>
        <v>19.606760526080002</v>
      </c>
      <c r="X23" s="26">
        <f t="shared" si="9"/>
        <v>0</v>
      </c>
      <c r="Y23" s="26">
        <f>IF(AND(入力データと計算結果!$F$6=バックデータ一覧!$A$7,入力データと計算結果!$F$27="種類を選択することで評価する"),MAX((($CJ$44*CB23+$CJ$45*SUM(BO23:BQ23,BS23)+$CJ$46)*Z23+(0.01723*BU23+0.06099))*10^3/3600,0),0)</f>
        <v>0</v>
      </c>
      <c r="Z23" s="26">
        <f t="shared" si="26"/>
        <v>1.0347695833333332</v>
      </c>
      <c r="AA23" s="26">
        <f>IF(AND(入力データと計算結果!$F$6=バックデータ一覧!$A$7,入力データと計算結果!$F$27="種類を選択することで評価する"),MAX(($CJ$47*CB23+$CJ$48*SUM(BO23:BQ23,BS23)+$CJ$49)*AC23+BU23/AB23,0),0)</f>
        <v>0</v>
      </c>
      <c r="AB23" s="26">
        <f t="shared" si="10"/>
        <v>0.76966000000000001</v>
      </c>
      <c r="AC23" s="26">
        <f t="shared" si="27"/>
        <v>1.0783270833333334</v>
      </c>
      <c r="AD23" s="91">
        <f>IF(AND(入力データと計算結果!$F$6=バックデータ一覧!$A$7,入力データと計算結果!$F$27="仕様を入力することで評価する"),AE23+AF23+AG23,0)</f>
        <v>0</v>
      </c>
      <c r="AE23" s="91">
        <f t="shared" si="28"/>
        <v>1.7879989903432256</v>
      </c>
      <c r="AF23" s="91">
        <f t="shared" si="11"/>
        <v>7.5102747087588129E-2</v>
      </c>
      <c r="AG23" s="190">
        <f>IF(AND(入力データと計算結果!$F$7&lt;&gt;バックデータ一覧!$A$22,CA23&gt;0),(0.000393*計算過程!CA23)*10^3/3600,IF(AND(入力データと計算結果!$F$7=バックデータ一覧!$A$22,AX23&gt;0),(0.01723*計算過程!AX23+0.06099)*10^3/3600,0))</f>
        <v>0</v>
      </c>
      <c r="AH23" s="91">
        <f>IF(OR(入力データと計算結果!$F$6&lt;&gt;バックデータ一覧!$A$7,入力データと計算結果!$F$27&lt;&gt;"仕様を入力することで評価する"),0,IF(入力データと計算結果!$F$7=バックデータ一覧!$A$20,計算過程!AR23/計算過程!AI23+計算過程!AS23/計算過程!AJ23+計算過程!AT23/計算過程!AK23+計算過程!AU23/計算過程!AL23+計算過程!AW23/計算過程!AN23,IF(入力データと計算結果!$F$7=バックデータ一覧!$A$21,計算過程!AR23/計算過程!AI23+計算過程!AS23/計算過程!AJ23+計算過程!AT23/計算過程!AK23+計算過程!AV23/計算過程!AM23+計算過程!AW23/計算過程!AN23,計算過程!AR23/計算過程!AI23+計算過程!AS23/計算過程!AJ23+計算過程!AT23/計算過程!AK23+計算過程!AV23/計算過程!AM23+計算過程!AX23/計算過程!AO23)))</f>
        <v>0</v>
      </c>
      <c r="AI23" s="191" t="str">
        <f>IF(AND(入力データと計算結果!$F$6=バックデータ一覧!$A$7,入力データと計算結果!$F$27="仕様を入力することで評価する"),$CJ$65*CB23+$CJ$72*(AR23+AT23)+$CJ$79,"-")</f>
        <v>-</v>
      </c>
      <c r="AJ23" s="191" t="str">
        <f>IF(AND(入力データと計算結果!$F$6=バックデータ一覧!$A$7,入力データと計算結果!$F$27="仕様を入力することで評価する"),$CJ$66*CB23+$CJ$73*AS23+$CJ$80,"-")</f>
        <v>-</v>
      </c>
      <c r="AK23" s="191" t="str">
        <f>IF(AND(入力データと計算結果!$F$6=バックデータ一覧!$A$7,入力データと計算結果!$F$27="仕様を入力することで評価する"),$CJ$67*CB23+$CJ$74*(AR23+AT23)+$CJ$81,"-")</f>
        <v>-</v>
      </c>
      <c r="AL23" s="191" t="str">
        <f>IF(AND(入力データと計算結果!$F$6=バックデータ一覧!$A$7,入力データと計算結果!$F$27="仕様を入力することで評価する"),$CJ$68*CB23+$CJ$75*AU23+$CJ$82,"-")</f>
        <v>-</v>
      </c>
      <c r="AM23" s="191" t="str">
        <f>IF(AND(入力データと計算結果!$F$6=バックデータ一覧!$A$7,入力データと計算結果!$F$27="仕様を入力することで評価する"),$CJ$69*CB23+$CJ$76*AV23+$CJ$83,"-")</f>
        <v>-</v>
      </c>
      <c r="AN23" s="191" t="str">
        <f>IF(AND(入力データと計算結果!$F$6=バックデータ一覧!$A$7,入力データと計算結果!$F$27="仕様を入力することで評価する"),$CJ$70*CB23+$CJ$77*AW23+$CJ$84,"-")</f>
        <v>-</v>
      </c>
      <c r="AO23" s="191" t="str">
        <f>IF(AND(入力データと計算結果!$F$6=バックデータ一覧!$A$7,入力データと計算結果!$F$27="仕様を入力することで評価する"),$CJ$71*CB23+$CJ$78*AX23+$CJ$85,"-")</f>
        <v>-</v>
      </c>
      <c r="AP23" s="91">
        <f t="shared" si="12"/>
        <v>22.682672849077846</v>
      </c>
      <c r="AQ23" s="91">
        <f t="shared" si="13"/>
        <v>3.5239071677930225</v>
      </c>
      <c r="AR23" s="91">
        <f t="shared" si="14"/>
        <v>0</v>
      </c>
      <c r="AS23" s="91">
        <f t="shared" si="15"/>
        <v>0</v>
      </c>
      <c r="AT23" s="91">
        <f t="shared" si="16"/>
        <v>0</v>
      </c>
      <c r="AU23" s="91">
        <f t="shared" si="17"/>
        <v>0</v>
      </c>
      <c r="AV23" s="91">
        <f t="shared" si="18"/>
        <v>0</v>
      </c>
      <c r="AW23" s="91">
        <f t="shared" si="19"/>
        <v>0</v>
      </c>
      <c r="AX23" s="91">
        <f t="shared" si="20"/>
        <v>0</v>
      </c>
      <c r="AY23" s="158">
        <f t="shared" si="21"/>
        <v>19.606760526080002</v>
      </c>
      <c r="AZ23" s="91">
        <f t="shared" si="29"/>
        <v>19.606760526080002</v>
      </c>
      <c r="BA23" s="26">
        <f>IF(計算過程!$CJ$4=9,((BF23*CB23+BG23*(BO23+BP23+BQ23+BS23)+BH23*BN23+BI23)*BB23+(0.01723*BU23+0.06099))*10^3/3600,0)</f>
        <v>0</v>
      </c>
      <c r="BB23" s="26">
        <f>IF(7&lt;='貼り付けシート（日別）'!O22,1,1+(7-'貼り付けシート（日別）'!O22)*0.0091)</f>
        <v>1.0347695833333332</v>
      </c>
      <c r="BC23" s="26">
        <f>IF(計算過程!$CJ$4=9,((BJ23*計算過程!CB23+BK23*(BO23+BP23+BQ23+BS23)+BL23*BN23+BM23)*BE23+BU23/BD23),0)</f>
        <v>0</v>
      </c>
      <c r="BD23" s="26">
        <f>計算過程!$CJ$88*'貼り付けシート（日別）'!O22+計算過程!$CJ$89*BU23+計算過程!$CJ$90</f>
        <v>0.76966000000000001</v>
      </c>
      <c r="BE23" s="26">
        <f>IF(7&lt;='貼り付けシート（日別）'!O22,1,1+(7-'貼り付けシート（日別）'!O22)*0.0205)</f>
        <v>1.0783270833333334</v>
      </c>
      <c r="BF23" s="89">
        <f>IF($BN23&gt;0,バックデータ一覧!$S$4,バックデータ一覧!$T$4)</f>
        <v>-0.51375000000000004</v>
      </c>
      <c r="BG23" s="89">
        <f>IF($BN23&gt;0,バックデータ一覧!$S$5,バックデータ一覧!$T$5)</f>
        <v>-1.7819999999999999E-2</v>
      </c>
      <c r="BH23" s="89">
        <f>IF($BN23&gt;0,バックデータ一覧!$S$6,バックデータ一覧!$T$6)</f>
        <v>0.27639999999999998</v>
      </c>
      <c r="BI23" s="89">
        <f>IF($BN23&gt;0,バックデータ一覧!$S$7,バックデータ一覧!$T$7)</f>
        <v>9.4067100000000003</v>
      </c>
      <c r="BJ23" s="89">
        <f>IF($BN23&gt;0,バックデータ一覧!$S$12,バックデータ一覧!$T$12)</f>
        <v>-0.19841</v>
      </c>
      <c r="BK23" s="89">
        <f>IF($BN23&gt;0,バックデータ一覧!$S$13,バックデータ一覧!$T$13)</f>
        <v>1.10632</v>
      </c>
      <c r="BL23" s="89">
        <f>IF($BN23&gt;0,バックデータ一覧!$S$14,バックデータ一覧!$T$14)</f>
        <v>0.19306999999999999</v>
      </c>
      <c r="BM23" s="132">
        <f>IF($BN23&gt;0,バックデータ一覧!$S$15,バックデータ一覧!$T$15)</f>
        <v>-10.36669</v>
      </c>
      <c r="BN23" s="26">
        <f>SUMIF('貼り付けシート（時刻別）'!$A$6:$A$8765,$A23,'貼り付けシート（時刻別）'!$C$6:$C$8765)</f>
        <v>2400</v>
      </c>
      <c r="BO23" s="91">
        <f>'貼り付けシート（日別）'!B22</f>
        <v>5.4618832894080001</v>
      </c>
      <c r="BP23" s="91">
        <f>'貼り付けシート（日別）'!C22</f>
        <v>11.904104605120001</v>
      </c>
      <c r="BQ23" s="91">
        <f>'貼り付けシート（日別）'!D22</f>
        <v>2.2407726315520002</v>
      </c>
      <c r="BR23" s="91">
        <f>'貼り付けシート（日別）'!E22</f>
        <v>0</v>
      </c>
      <c r="BS23" s="91">
        <f>'貼り付けシート（日別）'!F22</f>
        <v>0</v>
      </c>
      <c r="BT23" s="91">
        <f>'貼り付けシート（日別）'!G22</f>
        <v>0</v>
      </c>
      <c r="BU23" s="91">
        <f>'貼り付けシート（日別）'!H22</f>
        <v>0</v>
      </c>
      <c r="BV23" s="91">
        <f>'貼り付けシート（日別）'!I22</f>
        <v>39</v>
      </c>
      <c r="BW23" s="91">
        <f>'貼り付けシート（日別）'!J22</f>
        <v>85</v>
      </c>
      <c r="BX23" s="91">
        <f>'貼り付けシート（日別）'!K22</f>
        <v>16</v>
      </c>
      <c r="BY23" s="91">
        <f>'貼り付けシート（日別）'!L22</f>
        <v>0</v>
      </c>
      <c r="BZ23" s="91">
        <f>'貼り付けシート（日別）'!M22</f>
        <v>0</v>
      </c>
      <c r="CA23" s="91">
        <f>'貼り付けシート（日別）'!N22</f>
        <v>0</v>
      </c>
      <c r="CB23" s="91">
        <f>'貼り付けシート（日別）'!O22</f>
        <v>3.1791666666666667</v>
      </c>
      <c r="CC23" s="91">
        <f>'貼り付けシート（日別）'!Q22</f>
        <v>0</v>
      </c>
      <c r="CD23" s="126"/>
      <c r="CE23" s="118"/>
      <c r="CF23" s="114" t="s">
        <v>12</v>
      </c>
      <c r="CG23" s="27"/>
      <c r="CH23" s="115" t="s">
        <v>43</v>
      </c>
      <c r="CI23" s="111" t="s">
        <v>20</v>
      </c>
      <c r="CJ23" s="134">
        <f>IFERROR(IF(OR($CJ$4&lt;=2,$CJ$4=8),バックデータ一覧!H$7,バックデータ一覧!H$15)*$CJ$27,"-")</f>
        <v>0.90236153670854247</v>
      </c>
      <c r="CK23" s="28"/>
    </row>
    <row r="24" spans="1:89" x14ac:dyDescent="0.15">
      <c r="A24" s="24">
        <v>41657</v>
      </c>
      <c r="B24" s="93">
        <f t="shared" si="0"/>
        <v>0.18642816290509259</v>
      </c>
      <c r="C24" s="93">
        <f t="shared" si="1"/>
        <v>0</v>
      </c>
      <c r="D24" s="93">
        <f t="shared" si="33"/>
        <v>43.916035012671308</v>
      </c>
      <c r="E24" s="96">
        <v>0</v>
      </c>
      <c r="F24" s="90">
        <f>IF(OR(計算過程!$CJ$4&lt;=4,計算過程!$CJ$4=8),G24+H24+I24,0)</f>
        <v>0.18642816290509259</v>
      </c>
      <c r="G24" s="90">
        <f>IF(AND($CJ$4&gt;4,$CJ$4&lt;&gt;8),0,((VLOOKUP(入力データと計算結果!$F$6,バックデータ一覧!$V$12:$AA$15,2)*CB24+VLOOKUP(入力データと計算結果!$F$6,バックデータ一覧!$V$12:$AA$15,3)*(BV24+BW24+BX24+BY24+CA24)+(VLOOKUP(入力データと計算結果!$F$6,バックデータ一覧!$V$12:$AA$15,4)))*10^3/3600))</f>
        <v>0.12104103009259259</v>
      </c>
      <c r="H24" s="90">
        <f>IF(AND(OR($CJ$4&gt;4,$CJ$4&lt;&gt;8),入力データと計算結果!$F$7&lt;&gt;バックデータ一覧!$A$20,BZ24&gt;0),0.07*10^3/3600,0)</f>
        <v>1.9444444444444445E-2</v>
      </c>
      <c r="I24" s="90">
        <f>IF(AND(OR($CJ$4&lt;=4),入力データと計算結果!$F$7=バックデータ一覧!$A$22,BU24&gt;0),(VLOOKUP(入力データと計算結果!$F$6,バックデータ一覧!$V$12:$AA$15,5,FALSE)*BU24+VLOOKUP(入力データと計算結果!$F$6,バックデータ一覧!$V$12:$AA$15,6,FALSE))*10^3/3600,0)</f>
        <v>4.5942688368055561E-2</v>
      </c>
      <c r="J24" s="90">
        <f>IF(OR(計算過程!$CJ$4&lt;=2,計算過程!$CJ$4=8),IF(入力データと計算結果!$F$7=バックデータ一覧!$A$20,BO24/L24+BP24/M24+BQ24/N24+BR24/O24+BT24/Q24,IF(入力データと計算結果!$F$7=バックデータ一覧!$A$21,BO24/L24+BP24/M24+BQ24/N24+BS24/P24+BT24/Q24,BO24/L24+BP24/M24+BQ24/N24+BS24/P24+BU24/R24)),0)</f>
        <v>0</v>
      </c>
      <c r="K24" s="90">
        <f>IF(OR(計算過程!$CJ$4=3,計算過程!$CJ$4=4),IF(入力データと計算結果!$F$7=バックデータ一覧!$A$20,BO24/L24+BP24/M24+BQ24/N24+BR24/O24+BT24/Q24,IF(入力データと計算結果!$F$7=バックデータ一覧!$A$21,BO24/L24+BP24/M24+BQ24/N24+BS24/P24+BT24/Q24,BO24/L24+BP24/M24+BQ24/N24+BS24/P24+BU24/R24)),0)</f>
        <v>43.916035012671308</v>
      </c>
      <c r="L24" s="167">
        <f>IFERROR(MIN(1,$CJ$6*CB24+計算過程!$CJ$13*(BO24+BQ24)+$CJ$20),"-")</f>
        <v>0.71298876472978601</v>
      </c>
      <c r="M24" s="167">
        <f t="shared" si="2"/>
        <v>0.78208338207577988</v>
      </c>
      <c r="N24" s="167">
        <f t="shared" si="3"/>
        <v>0.71298876472978601</v>
      </c>
      <c r="O24" s="134">
        <f t="shared" si="4"/>
        <v>0.90236153670854247</v>
      </c>
      <c r="P24" s="134">
        <f t="shared" si="5"/>
        <v>0.85782748845192902</v>
      </c>
      <c r="Q24" s="134">
        <f t="shared" si="6"/>
        <v>0.90236153670854247</v>
      </c>
      <c r="R24" s="134">
        <f t="shared" si="7"/>
        <v>0.50304780125477244</v>
      </c>
      <c r="S24" s="26">
        <f t="shared" si="8"/>
        <v>0</v>
      </c>
      <c r="T24" s="26">
        <f>'貼り付けシート（日別）'!P23</f>
        <v>-0.78749999999999987</v>
      </c>
      <c r="U24" s="26">
        <f t="shared" si="34"/>
        <v>1.10357375</v>
      </c>
      <c r="V24" s="26">
        <f t="shared" si="35"/>
        <v>1.1259062500000001</v>
      </c>
      <c r="W24" s="26">
        <f t="shared" si="25"/>
        <v>33.468611544175005</v>
      </c>
      <c r="X24" s="26">
        <f t="shared" si="9"/>
        <v>0</v>
      </c>
      <c r="Y24" s="26">
        <f>IF(AND(入力データと計算結果!$F$6=バックデータ一覧!$A$7,入力データと計算結果!$F$27="種類を選択することで評価する"),MAX((($CJ$44*CB24+$CJ$45*SUM(BO24:BQ24,BS24)+$CJ$46)*Z24+(0.01723*BU24+0.06099))*10^3/3600,0),0)</f>
        <v>0</v>
      </c>
      <c r="Z24" s="26">
        <f t="shared" si="26"/>
        <v>1.0313570833333334</v>
      </c>
      <c r="AA24" s="26">
        <f>IF(AND(入力データと計算結果!$F$6=バックデータ一覧!$A$7,入力データと計算結果!$F$27="種類を選択することで評価する"),MAX(($CJ$47*CB24+$CJ$48*SUM(BO24:BQ24,BS24)+$CJ$49)*AC24+BU24/AB24,0),0)</f>
        <v>0</v>
      </c>
      <c r="AB24" s="26">
        <f t="shared" si="10"/>
        <v>0.78198531249999992</v>
      </c>
      <c r="AC24" s="26">
        <f t="shared" si="27"/>
        <v>1.0706395833333333</v>
      </c>
      <c r="AD24" s="91">
        <f>IF(AND(入力データと計算結果!$F$6=バックデータ一覧!$A$7,入力データと計算結果!$F$27="仕様を入力することで評価する"),AE24+AF24+AG24,0)</f>
        <v>0</v>
      </c>
      <c r="AE24" s="91">
        <f t="shared" si="28"/>
        <v>2.2663166855417782</v>
      </c>
      <c r="AF24" s="91">
        <f t="shared" si="11"/>
        <v>8.5168423591496983E-2</v>
      </c>
      <c r="AG24" s="190">
        <f>IF(AND(入力データと計算結果!$F$7&lt;&gt;バックデータ一覧!$A$22,CA24&gt;0),(0.000393*計算過程!CA24)*10^3/3600,IF(AND(入力データと計算結果!$F$7=バックデータ一覧!$A$22,AX24&gt;0),(0.01723*計算過程!AX24+0.06099)*10^3/3600,0))</f>
        <v>2.5337552517361112E-2</v>
      </c>
      <c r="AH24" s="91">
        <f>IF(OR(入力データと計算結果!$F$6&lt;&gt;バックデータ一覧!$A$7,入力データと計算結果!$F$27&lt;&gt;"仕様を入力することで評価する"),0,IF(入力データと計算結果!$F$7=バックデータ一覧!$A$20,計算過程!AR24/計算過程!AI24+計算過程!AS24/計算過程!AJ24+計算過程!AT24/計算過程!AK24+計算過程!AU24/計算過程!AL24+計算過程!AW24/計算過程!AN24,IF(入力データと計算結果!$F$7=バックデータ一覧!$A$21,計算過程!AR24/計算過程!AI24+計算過程!AS24/計算過程!AJ24+計算過程!AT24/計算過程!AK24+計算過程!AV24/計算過程!AM24+計算過程!AW24/計算過程!AN24,計算過程!AR24/計算過程!AI24+計算過程!AS24/計算過程!AJ24+計算過程!AT24/計算過程!AK24+計算過程!AV24/計算過程!AM24+計算過程!AX24/計算過程!AO24)))</f>
        <v>0</v>
      </c>
      <c r="AI24" s="191" t="str">
        <f>IF(AND(入力データと計算結果!$F$6=バックデータ一覧!$A$7,入力データと計算結果!$F$27="仕様を入力することで評価する"),$CJ$65*CB24+$CJ$72*(AR24+AT24)+$CJ$79,"-")</f>
        <v>-</v>
      </c>
      <c r="AJ24" s="191" t="str">
        <f>IF(AND(入力データと計算結果!$F$6=バックデータ一覧!$A$7,入力データと計算結果!$F$27="仕様を入力することで評価する"),$CJ$66*CB24+$CJ$73*AS24+$CJ$80,"-")</f>
        <v>-</v>
      </c>
      <c r="AK24" s="191" t="str">
        <f>IF(AND(入力データと計算結果!$F$6=バックデータ一覧!$A$7,入力データと計算結果!$F$27="仕様を入力することで評価する"),$CJ$67*CB24+$CJ$74*(AR24+AT24)+$CJ$81,"-")</f>
        <v>-</v>
      </c>
      <c r="AL24" s="191" t="str">
        <f>IF(AND(入力データと計算結果!$F$6=バックデータ一覧!$A$7,入力データと計算結果!$F$27="仕様を入力することで評価する"),$CJ$68*CB24+$CJ$75*AU24+$CJ$82,"-")</f>
        <v>-</v>
      </c>
      <c r="AM24" s="191" t="str">
        <f>IF(AND(入力データと計算結果!$F$6=バックデータ一覧!$A$7,入力データと計算結果!$F$27="仕様を入力することで評価する"),$CJ$69*CB24+$CJ$76*AV24+$CJ$83,"-")</f>
        <v>-</v>
      </c>
      <c r="AN24" s="191" t="str">
        <f>IF(AND(入力データと計算結果!$F$6=バックデータ一覧!$A$7,入力データと計算結果!$F$27="仕様を入力することで評価する"),$CJ$70*CB24+$CJ$77*AW24+$CJ$84,"-")</f>
        <v>-</v>
      </c>
      <c r="AO24" s="191" t="str">
        <f>IF(AND(入力データと計算結果!$F$6=バックデータ一覧!$A$7,入力データと計算結果!$F$27="仕様を入力することで評価する"),$CJ$71*CB24+$CJ$78*AX24+$CJ$85,"-")</f>
        <v>-</v>
      </c>
      <c r="AP24" s="91">
        <f t="shared" si="12"/>
        <v>29.527346200361308</v>
      </c>
      <c r="AQ24" s="91">
        <f t="shared" si="13"/>
        <v>3.6191061309027606</v>
      </c>
      <c r="AR24" s="91">
        <f t="shared" si="14"/>
        <v>1.348292588730593</v>
      </c>
      <c r="AS24" s="91">
        <f t="shared" si="15"/>
        <v>1.6509705168129711</v>
      </c>
      <c r="AT24" s="91">
        <f t="shared" si="16"/>
        <v>0.71542055728562071</v>
      </c>
      <c r="AU24" s="91">
        <f t="shared" si="17"/>
        <v>0</v>
      </c>
      <c r="AV24" s="91">
        <f t="shared" si="18"/>
        <v>2.4764557752194563</v>
      </c>
      <c r="AW24" s="91">
        <f t="shared" si="19"/>
        <v>0</v>
      </c>
      <c r="AX24" s="91">
        <f t="shared" si="20"/>
        <v>1.7542187500000002</v>
      </c>
      <c r="AY24" s="158">
        <f t="shared" si="21"/>
        <v>25.523253356126361</v>
      </c>
      <c r="AZ24" s="91">
        <f t="shared" si="29"/>
        <v>31.714392794175001</v>
      </c>
      <c r="BA24" s="26">
        <f>IF(計算過程!$CJ$4=9,((BF24*CB24+BG24*(BO24+BP24+BQ24+BS24)+BH24*BN24+BI24)*BB24+(0.01723*BU24+0.06099))*10^3/3600,0)</f>
        <v>0</v>
      </c>
      <c r="BB24" s="26">
        <f>IF(7&lt;='貼り付けシート（日別）'!O23,1,1+(7-'貼り付けシート（日別）'!O23)*0.0091)</f>
        <v>1.0313570833333334</v>
      </c>
      <c r="BC24" s="26">
        <f>IF(計算過程!$CJ$4=9,((BJ24*計算過程!CB24+BK24*(BO24+BP24+BQ24+BS24)+BL24*BN24+BM24)*BE24+BU24/BD24),0)</f>
        <v>0</v>
      </c>
      <c r="BD24" s="26">
        <f>計算過程!$CJ$88*'貼り付けシート（日別）'!O23+計算過程!$CJ$89*BU24+計算過程!$CJ$90</f>
        <v>0.78198531249999992</v>
      </c>
      <c r="BE24" s="26">
        <f>IF(7&lt;='貼り付けシート（日別）'!O23,1,1+(7-'貼り付けシート（日別）'!O23)*0.0205)</f>
        <v>1.0706395833333333</v>
      </c>
      <c r="BF24" s="89">
        <f>IF($BN24&gt;0,バックデータ一覧!$S$4,バックデータ一覧!$T$4)</f>
        <v>-0.51375000000000004</v>
      </c>
      <c r="BG24" s="89">
        <f>IF($BN24&gt;0,バックデータ一覧!$S$5,バックデータ一覧!$T$5)</f>
        <v>-1.7819999999999999E-2</v>
      </c>
      <c r="BH24" s="89">
        <f>IF($BN24&gt;0,バックデータ一覧!$S$6,バックデータ一覧!$T$6)</f>
        <v>0.27639999999999998</v>
      </c>
      <c r="BI24" s="89">
        <f>IF($BN24&gt;0,バックデータ一覧!$S$7,バックデータ一覧!$T$7)</f>
        <v>9.4067100000000003</v>
      </c>
      <c r="BJ24" s="89">
        <f>IF($BN24&gt;0,バックデータ一覧!$S$12,バックデータ一覧!$T$12)</f>
        <v>-0.19841</v>
      </c>
      <c r="BK24" s="89">
        <f>IF($BN24&gt;0,バックデータ一覧!$S$13,バックデータ一覧!$T$13)</f>
        <v>1.10632</v>
      </c>
      <c r="BL24" s="89">
        <f>IF($BN24&gt;0,バックデータ一覧!$S$14,バックデータ一覧!$T$14)</f>
        <v>0.19306999999999999</v>
      </c>
      <c r="BM24" s="132">
        <f>IF($BN24&gt;0,バックデータ一覧!$S$15,バックデータ一覧!$T$15)</f>
        <v>-10.36669</v>
      </c>
      <c r="BN24" s="26">
        <f>SUMIF('貼り付けシート（時刻別）'!$A$6:$A$8765,$A24,'貼り付けシート（時刻別）'!$C$6:$C$8765)</f>
        <v>2400</v>
      </c>
      <c r="BO24" s="91">
        <f>'貼り付けシート（日別）'!B23</f>
        <v>6.9066899862870006</v>
      </c>
      <c r="BP24" s="91">
        <f>'貼り付けシート（日別）'!C23</f>
        <v>8.457171411780001</v>
      </c>
      <c r="BQ24" s="91">
        <f>'貼り付けシート（日別）'!D23</f>
        <v>3.6647742784380002</v>
      </c>
      <c r="BR24" s="91">
        <f>'貼り付けシート（日別）'!E23</f>
        <v>0</v>
      </c>
      <c r="BS24" s="91">
        <f>'貼り付けシート（日別）'!F23</f>
        <v>12.685757117670001</v>
      </c>
      <c r="BT24" s="91">
        <f>'貼り付けシート（日別）'!G23</f>
        <v>0</v>
      </c>
      <c r="BU24" s="91">
        <f>'貼り付けシート（日別）'!H23</f>
        <v>1.7542187500000002</v>
      </c>
      <c r="BV24" s="91">
        <f>'貼り付けシート（日別）'!I23</f>
        <v>49</v>
      </c>
      <c r="BW24" s="91">
        <f>'貼り付けシート（日別）'!J23</f>
        <v>60</v>
      </c>
      <c r="BX24" s="91">
        <f>'貼り付けシート（日別）'!K23</f>
        <v>26</v>
      </c>
      <c r="BY24" s="91">
        <f>'貼り付けシート（日別）'!L23</f>
        <v>0</v>
      </c>
      <c r="BZ24" s="91">
        <f>'貼り付けシート（日別）'!M23</f>
        <v>90</v>
      </c>
      <c r="CA24" s="91">
        <f>'貼り付けシート（日別）'!N23</f>
        <v>0</v>
      </c>
      <c r="CB24" s="91">
        <f>'貼り付けシート（日別）'!O23</f>
        <v>3.5541666666666667</v>
      </c>
      <c r="CC24" s="91">
        <f>'貼り付けシート（日別）'!Q23</f>
        <v>0</v>
      </c>
      <c r="CD24" s="126"/>
      <c r="CE24" s="118"/>
      <c r="CF24" s="114" t="s">
        <v>13</v>
      </c>
      <c r="CG24" s="27"/>
      <c r="CH24" s="115" t="s">
        <v>42</v>
      </c>
      <c r="CI24" s="111" t="s">
        <v>20</v>
      </c>
      <c r="CJ24" s="134">
        <f>IFERROR(IF(OR($CJ$4&lt;=2,$CJ$4=8),バックデータ一覧!I$7,バックデータ一覧!I$15)*$CJ$27,"-")</f>
        <v>0.88826526187185906</v>
      </c>
      <c r="CK24" s="28"/>
    </row>
    <row r="25" spans="1:89" x14ac:dyDescent="0.15">
      <c r="A25" s="24">
        <v>41658</v>
      </c>
      <c r="B25" s="93">
        <f t="shared" si="0"/>
        <v>0.1849316825810185</v>
      </c>
      <c r="C25" s="93">
        <f t="shared" si="1"/>
        <v>0</v>
      </c>
      <c r="D25" s="93">
        <f t="shared" si="33"/>
        <v>44.045656641957741</v>
      </c>
      <c r="E25" s="96">
        <v>0</v>
      </c>
      <c r="F25" s="90">
        <f>IF(OR(計算過程!$CJ$4&lt;=4,計算過程!$CJ$4=8),G25+H25+I25,0)</f>
        <v>0.1849316825810185</v>
      </c>
      <c r="G25" s="90">
        <f>IF(AND($CJ$4&gt;4,$CJ$4&lt;&gt;8),0,((VLOOKUP(入力データと計算結果!$F$6,バックデータ一覧!$V$12:$AA$15,2)*CB25+VLOOKUP(入力データと計算結果!$F$6,バックデータ一覧!$V$12:$AA$15,3)*(BV25+BW25+BX25+BY25+CA25)+(VLOOKUP(入力データと計算結果!$F$6,バックデータ一覧!$V$12:$AA$15,4)))*10^3/3600))</f>
        <v>0.11992042824074073</v>
      </c>
      <c r="H25" s="90">
        <f>IF(AND(OR($CJ$4&gt;4,$CJ$4&lt;&gt;8),入力データと計算結果!$F$7&lt;&gt;バックデータ一覧!$A$20,BZ25&gt;0),0.07*10^3/3600,0)</f>
        <v>1.9444444444444445E-2</v>
      </c>
      <c r="I25" s="90">
        <f>IF(AND(OR($CJ$4&lt;=4),入力データと計算結果!$F$7=バックデータ一覧!$A$22,BU25&gt;0),(VLOOKUP(入力データと計算結果!$F$6,バックデータ一覧!$V$12:$AA$15,5,FALSE)*BU25+VLOOKUP(入力データと計算結果!$F$6,バックデータ一覧!$V$12:$AA$15,6,FALSE))*10^3/3600,0)</f>
        <v>4.5566809895833331E-2</v>
      </c>
      <c r="J25" s="90">
        <f>IF(OR(計算過程!$CJ$4&lt;=2,計算過程!$CJ$4=8),IF(入力データと計算結果!$F$7=バックデータ一覧!$A$20,BO25/L25+BP25/M25+BQ25/N25+BR25/O25+BT25/Q25,IF(入力データと計算結果!$F$7=バックデータ一覧!$A$21,BO25/L25+BP25/M25+BQ25/N25+BS25/P25+BT25/Q25,BO25/L25+BP25/M25+BQ25/N25+BS25/P25+BU25/R25)),0)</f>
        <v>0</v>
      </c>
      <c r="K25" s="90">
        <f>IF(OR(計算過程!$CJ$4=3,計算過程!$CJ$4=4),IF(入力データと計算結果!$F$7=バックデータ一覧!$A$20,BO25/L25+BP25/M25+BQ25/N25+BR25/O25+BT25/Q25,IF(入力データと計算結果!$F$7=バックデータ一覧!$A$21,BO25/L25+BP25/M25+BQ25/N25+BS25/P25+BT25/Q25,BO25/L25+BP25/M25+BQ25/N25+BS25/P25+BU25/R25)),0)</f>
        <v>44.045656641957741</v>
      </c>
      <c r="L25" s="167">
        <f>IFERROR(MIN(1,$CJ$6*CB25+計算過程!$CJ$13*(BO25+BQ25)+$CJ$20),"-")</f>
        <v>0.71412970780041851</v>
      </c>
      <c r="M25" s="167">
        <f t="shared" si="2"/>
        <v>0.78637199549165182</v>
      </c>
      <c r="N25" s="167">
        <f t="shared" si="3"/>
        <v>0.71412970780041851</v>
      </c>
      <c r="O25" s="134">
        <f t="shared" si="4"/>
        <v>0.90236153670854247</v>
      </c>
      <c r="P25" s="134">
        <f t="shared" si="5"/>
        <v>0.85753657090339908</v>
      </c>
      <c r="Q25" s="134">
        <f t="shared" si="6"/>
        <v>0.90236153670854247</v>
      </c>
      <c r="R25" s="134">
        <f t="shared" si="7"/>
        <v>0.51071498341409516</v>
      </c>
      <c r="S25" s="26">
        <f t="shared" si="8"/>
        <v>0</v>
      </c>
      <c r="T25" s="26">
        <f>'貼り付けシート（日別）'!P24</f>
        <v>5.3374999999999986</v>
      </c>
      <c r="U25" s="26">
        <f t="shared" si="34"/>
        <v>1.02211125</v>
      </c>
      <c r="V25" s="26">
        <f t="shared" si="35"/>
        <v>1</v>
      </c>
      <c r="W25" s="26">
        <f t="shared" si="25"/>
        <v>33.707355740099999</v>
      </c>
      <c r="X25" s="26">
        <f t="shared" si="9"/>
        <v>0</v>
      </c>
      <c r="Y25" s="26">
        <f>IF(AND(入力データと計算結果!$F$6=バックデータ一覧!$A$7,入力データと計算結果!$F$27="種類を選択することで評価する"),MAX((($CJ$44*CB25+$CJ$45*SUM(BO25:BQ25,BS25)+$CJ$46)*Z25+(0.01723*BU25+0.06099))*10^3/3600,0),0)</f>
        <v>0</v>
      </c>
      <c r="Z25" s="26">
        <f t="shared" si="26"/>
        <v>1.0157354166666668</v>
      </c>
      <c r="AA25" s="26">
        <f>IF(AND(入力データと計算結果!$F$6=バックデータ一覧!$A$7,入力データと計算結果!$F$27="種類を選択することで評価する"),MAX(($CJ$47*CB25+$CJ$48*SUM(BO25:BQ25,BS25)+$CJ$49)*AC25+BU25/AB25,0),0)</f>
        <v>0</v>
      </c>
      <c r="AB25" s="26">
        <f t="shared" si="10"/>
        <v>0.78983906249999991</v>
      </c>
      <c r="AC25" s="26">
        <f t="shared" si="27"/>
        <v>1.0354479166666666</v>
      </c>
      <c r="AD25" s="91">
        <f>IF(AND(入力データと計算結果!$F$6=バックデータ一覧!$A$7,入力データと計算結果!$F$27="仕様を入力することで評価する"),AE25+AF25+AG25,0)</f>
        <v>0</v>
      </c>
      <c r="AE25" s="91">
        <f t="shared" si="28"/>
        <v>2.0341009646739061</v>
      </c>
      <c r="AF25" s="91">
        <f t="shared" si="11"/>
        <v>8.5420421645348188E-2</v>
      </c>
      <c r="AG25" s="190">
        <f>IF(AND(入力データと計算結果!$F$7&lt;&gt;バックデータ一覧!$A$22,CA25&gt;0),(0.000393*計算過程!CA25)*10^3/3600,IF(AND(入力データと計算結果!$F$7=バックデータ一覧!$A$22,AX25&gt;0),(0.01723*計算過程!AX25+0.06099)*10^3/3600,0))</f>
        <v>2.5029446614583332E-2</v>
      </c>
      <c r="AH25" s="91">
        <f>IF(OR(入力データと計算結果!$F$6&lt;&gt;バックデータ一覧!$A$7,入力データと計算結果!$F$27&lt;&gt;"仕様を入力することで評価する"),0,IF(入力データと計算結果!$F$7=バックデータ一覧!$A$20,計算過程!AR25/計算過程!AI25+計算過程!AS25/計算過程!AJ25+計算過程!AT25/計算過程!AK25+計算過程!AU25/計算過程!AL25+計算過程!AW25/計算過程!AN25,IF(入力データと計算結果!$F$7=バックデータ一覧!$A$21,計算過程!AR25/計算過程!AI25+計算過程!AS25/計算過程!AJ25+計算過程!AT25/計算過程!AK25+計算過程!AV25/計算過程!AM25+計算過程!AW25/計算過程!AN25,計算過程!AR25/計算過程!AI25+計算過程!AS25/計算過程!AJ25+計算過程!AT25/計算過程!AK25+計算過程!AV25/計算過程!AM25+計算過程!AX25/計算過程!AO25)))</f>
        <v>0</v>
      </c>
      <c r="AI25" s="191" t="str">
        <f>IF(AND(入力データと計算結果!$F$6=バックデータ一覧!$A$7,入力データと計算結果!$F$27="仕様を入力することで評価する"),$CJ$65*CB25+$CJ$72*(AR25+AT25)+$CJ$79,"-")</f>
        <v>-</v>
      </c>
      <c r="AJ25" s="191" t="str">
        <f>IF(AND(入力データと計算結果!$F$6=バックデータ一覧!$A$7,入力データと計算結果!$F$27="仕様を入力することで評価する"),$CJ$66*CB25+$CJ$73*AS25+$CJ$80,"-")</f>
        <v>-</v>
      </c>
      <c r="AK25" s="191" t="str">
        <f>IF(AND(入力データと計算結果!$F$6=バックデータ一覧!$A$7,入力データと計算結果!$F$27="仕様を入力することで評価する"),$CJ$67*CB25+$CJ$74*(AR25+AT25)+$CJ$81,"-")</f>
        <v>-</v>
      </c>
      <c r="AL25" s="191" t="str">
        <f>IF(AND(入力データと計算結果!$F$6=バックデータ一覧!$A$7,入力データと計算結果!$F$27="仕様を入力することで評価する"),$CJ$68*CB25+$CJ$75*AU25+$CJ$82,"-")</f>
        <v>-</v>
      </c>
      <c r="AM25" s="191" t="str">
        <f>IF(AND(入力データと計算結果!$F$6=バックデータ一覧!$A$7,入力データと計算結果!$F$27="仕様を入力することで評価する"),$CJ$69*CB25+$CJ$76*AV25+$CJ$83,"-")</f>
        <v>-</v>
      </c>
      <c r="AN25" s="191" t="str">
        <f>IF(AND(入力データと計算結果!$F$6=バックデータ一覧!$A$7,入力データと計算結果!$F$27="仕様を入力することで評価する"),$CJ$70*CB25+$CJ$77*AW25+$CJ$84,"-")</f>
        <v>-</v>
      </c>
      <c r="AO25" s="191" t="str">
        <f>IF(AND(入力データと計算結果!$F$6=バックデータ一覧!$A$7,入力データと計算結果!$F$27="仕様を入力することで評価する"),$CJ$71*CB25+$CJ$78*AX25+$CJ$85,"-")</f>
        <v>-</v>
      </c>
      <c r="AP25" s="91">
        <f t="shared" si="12"/>
        <v>29.693116288109955</v>
      </c>
      <c r="AQ25" s="91">
        <f t="shared" si="13"/>
        <v>4.0549058286940056</v>
      </c>
      <c r="AR25" s="91">
        <f t="shared" si="14"/>
        <v>1.3830996993128535</v>
      </c>
      <c r="AS25" s="91">
        <f t="shared" si="15"/>
        <v>1.6935914685463507</v>
      </c>
      <c r="AT25" s="91">
        <f t="shared" si="16"/>
        <v>0.73388963637008553</v>
      </c>
      <c r="AU25" s="91">
        <f t="shared" si="17"/>
        <v>0</v>
      </c>
      <c r="AV25" s="91">
        <f t="shared" si="18"/>
        <v>2.5403872028195256</v>
      </c>
      <c r="AW25" s="91">
        <f t="shared" si="19"/>
        <v>0</v>
      </c>
      <c r="AX25" s="91">
        <f t="shared" si="20"/>
        <v>1.6898437499999999</v>
      </c>
      <c r="AY25" s="158">
        <f t="shared" si="21"/>
        <v>25.666543983051181</v>
      </c>
      <c r="AZ25" s="91">
        <f t="shared" si="29"/>
        <v>32.017511990099997</v>
      </c>
      <c r="BA25" s="26">
        <f>IF(計算過程!$CJ$4=9,((BF25*CB25+BG25*(BO25+BP25+BQ25+BS25)+BH25*BN25+BI25)*BB25+(0.01723*BU25+0.06099))*10^3/3600,0)</f>
        <v>0</v>
      </c>
      <c r="BB25" s="26">
        <f>IF(7&lt;='貼り付けシート（日別）'!O24,1,1+(7-'貼り付けシート（日別）'!O24)*0.0091)</f>
        <v>1.0157354166666668</v>
      </c>
      <c r="BC25" s="26">
        <f>IF(計算過程!$CJ$4=9,((BJ25*計算過程!CB25+BK25*(BO25+BP25+BQ25+BS25)+BL25*BN25+BM25)*BE25+BU25/BD25),0)</f>
        <v>0</v>
      </c>
      <c r="BD25" s="26">
        <f>計算過程!$CJ$88*'貼り付けシート（日別）'!O24+計算過程!$CJ$89*BU25+計算過程!$CJ$90</f>
        <v>0.78983906249999991</v>
      </c>
      <c r="BE25" s="26">
        <f>IF(7&lt;='貼り付けシート（日別）'!O24,1,1+(7-'貼り付けシート（日別）'!O24)*0.0205)</f>
        <v>1.0354479166666666</v>
      </c>
      <c r="BF25" s="89">
        <f>IF($BN25&gt;0,バックデータ一覧!$S$4,バックデータ一覧!$T$4)</f>
        <v>-0.51375000000000004</v>
      </c>
      <c r="BG25" s="89">
        <f>IF($BN25&gt;0,バックデータ一覧!$S$5,バックデータ一覧!$T$5)</f>
        <v>-1.7819999999999999E-2</v>
      </c>
      <c r="BH25" s="89">
        <f>IF($BN25&gt;0,バックデータ一覧!$S$6,バックデータ一覧!$T$6)</f>
        <v>0.27639999999999998</v>
      </c>
      <c r="BI25" s="89">
        <f>IF($BN25&gt;0,バックデータ一覧!$S$7,バックデータ一覧!$T$7)</f>
        <v>9.4067100000000003</v>
      </c>
      <c r="BJ25" s="89">
        <f>IF($BN25&gt;0,バックデータ一覧!$S$12,バックデータ一覧!$T$12)</f>
        <v>-0.19841</v>
      </c>
      <c r="BK25" s="89">
        <f>IF($BN25&gt;0,バックデータ一覧!$S$13,バックデータ一覧!$T$13)</f>
        <v>1.10632</v>
      </c>
      <c r="BL25" s="89">
        <f>IF($BN25&gt;0,バックデータ一覧!$S$14,バックデータ一覧!$T$14)</f>
        <v>0.19306999999999999</v>
      </c>
      <c r="BM25" s="132">
        <f>IF($BN25&gt;0,バックデータ一覧!$S$15,バックデータ一覧!$T$15)</f>
        <v>-10.36669</v>
      </c>
      <c r="BN25" s="26">
        <f>SUMIF('貼り付けシート（時刻別）'!$A$6:$A$8765,$A25,'貼り付けシート（時刻別）'!$C$6:$C$8765)</f>
        <v>2400</v>
      </c>
      <c r="BO25" s="91">
        <f>'貼り付けシート（日別）'!B24</f>
        <v>6.9727026111773327</v>
      </c>
      <c r="BP25" s="91">
        <f>'貼り付けシート（日別）'!C24</f>
        <v>8.5380031973600001</v>
      </c>
      <c r="BQ25" s="91">
        <f>'貼り付けシート（日別）'!D24</f>
        <v>3.6998013855226661</v>
      </c>
      <c r="BR25" s="91">
        <f>'貼り付けシート（日別）'!E24</f>
        <v>0</v>
      </c>
      <c r="BS25" s="91">
        <f>'貼り付けシート（日別）'!F24</f>
        <v>12.807004796039999</v>
      </c>
      <c r="BT25" s="91">
        <f>'貼り付けシート（日別）'!G24</f>
        <v>0</v>
      </c>
      <c r="BU25" s="91">
        <f>'貼り付けシート（日別）'!H24</f>
        <v>1.6898437499999999</v>
      </c>
      <c r="BV25" s="91">
        <f>'貼り付けシート（日別）'!I24</f>
        <v>49</v>
      </c>
      <c r="BW25" s="91">
        <f>'貼り付けシート（日別）'!J24</f>
        <v>60</v>
      </c>
      <c r="BX25" s="91">
        <f>'貼り付けシート（日別）'!K24</f>
        <v>26</v>
      </c>
      <c r="BY25" s="91">
        <f>'貼り付けシート（日別）'!L24</f>
        <v>0</v>
      </c>
      <c r="BZ25" s="91">
        <f>'貼り付けシート（日別）'!M24</f>
        <v>90</v>
      </c>
      <c r="CA25" s="91">
        <f>'貼り付けシート（日別）'!N24</f>
        <v>0</v>
      </c>
      <c r="CB25" s="91">
        <f>'貼り付けシート（日別）'!O24</f>
        <v>5.270833333333333</v>
      </c>
      <c r="CC25" s="91">
        <f>'貼り付けシート（日別）'!Q24</f>
        <v>0</v>
      </c>
      <c r="CD25" s="126"/>
      <c r="CE25" s="118"/>
      <c r="CF25" s="114" t="s">
        <v>14</v>
      </c>
      <c r="CG25" s="27"/>
      <c r="CH25" s="115" t="s">
        <v>44</v>
      </c>
      <c r="CI25" s="111" t="s">
        <v>20</v>
      </c>
      <c r="CJ25" s="134">
        <f>IFERROR(IF(OR($CJ$4&lt;=2,$CJ$4=8),バックデータ一覧!J$7,バックデータ一覧!J$15)*$CJ$27,"-")</f>
        <v>0.90236153670854247</v>
      </c>
    </row>
    <row r="26" spans="1:89" x14ac:dyDescent="0.15">
      <c r="A26" s="24">
        <v>41659</v>
      </c>
      <c r="B26" s="93">
        <f t="shared" si="0"/>
        <v>0.18538934403935187</v>
      </c>
      <c r="C26" s="93">
        <f t="shared" si="1"/>
        <v>0</v>
      </c>
      <c r="D26" s="93">
        <f t="shared" si="33"/>
        <v>44.528412887214429</v>
      </c>
      <c r="E26" s="96">
        <v>0</v>
      </c>
      <c r="F26" s="90">
        <f>IF(OR(計算過程!$CJ$4&lt;=4,計算過程!$CJ$4=8),G26+H26+I26,0)</f>
        <v>0.18538934403935187</v>
      </c>
      <c r="G26" s="90">
        <f>IF(AND($CJ$4&gt;4,$CJ$4&lt;&gt;8),0,((VLOOKUP(入力データと計算結果!$F$6,バックデータ一覧!$V$12:$AA$15,2)*CB26+VLOOKUP(入力データと計算結果!$F$6,バックデータ一覧!$V$12:$AA$15,3)*(BV26+BW26+BX26+BY26+CA26)+(VLOOKUP(入力データと計算結果!$F$6,バックデータ一覧!$V$12:$AA$15,4)))*10^3/3600))</f>
        <v>0.12026313657407407</v>
      </c>
      <c r="H26" s="90">
        <f>IF(AND(OR($CJ$4&gt;4,$CJ$4&lt;&gt;8),入力データと計算結果!$F$7&lt;&gt;バックデータ一覧!$A$20,BZ26&gt;0),0.07*10^3/3600,0)</f>
        <v>1.9444444444444445E-2</v>
      </c>
      <c r="I26" s="90">
        <f>IF(AND(OR($CJ$4&lt;=4),入力データと計算結果!$F$7=バックデータ一覧!$A$22,BU26&gt;0),(VLOOKUP(入力データと計算結果!$F$6,バックデータ一覧!$V$12:$AA$15,5,FALSE)*BU26+VLOOKUP(入力データと計算結果!$F$6,バックデータ一覧!$V$12:$AA$15,6,FALSE))*10^3/3600,0)</f>
        <v>4.5681763020833335E-2</v>
      </c>
      <c r="J26" s="90">
        <f>IF(OR(計算過程!$CJ$4&lt;=2,計算過程!$CJ$4=8),IF(入力データと計算結果!$F$7=バックデータ一覧!$A$20,BO26/L26+BP26/M26+BQ26/N26+BR26/O26+BT26/Q26,IF(入力データと計算結果!$F$7=バックデータ一覧!$A$21,BO26/L26+BP26/M26+BQ26/N26+BS26/P26+BT26/Q26,BO26/L26+BP26/M26+BQ26/N26+BS26/P26+BU26/R26)),0)</f>
        <v>0</v>
      </c>
      <c r="K26" s="90">
        <f>IF(OR(計算過程!$CJ$4=3,計算過程!$CJ$4=4),IF(入力データと計算結果!$F$7=バックデータ一覧!$A$20,BO26/L26+BP26/M26+BQ26/N26+BR26/O26+BT26/Q26,IF(入力データと計算結果!$F$7=バックデータ一覧!$A$21,BO26/L26+BP26/M26+BQ26/N26+BS26/P26+BT26/Q26,BO26/L26+BP26/M26+BQ26/N26+BS26/P26+BU26/R26)),0)</f>
        <v>44.528412887214429</v>
      </c>
      <c r="L26" s="167">
        <f>IFERROR(MIN(1,$CJ$6*CB26+計算過程!$CJ$13*(BO26+BQ26)+$CJ$20),"-")</f>
        <v>0.71416726471339087</v>
      </c>
      <c r="M26" s="167">
        <f t="shared" si="2"/>
        <v>0.78529232091550305</v>
      </c>
      <c r="N26" s="167">
        <f t="shared" si="3"/>
        <v>0.71416726471339087</v>
      </c>
      <c r="O26" s="134">
        <f t="shared" si="4"/>
        <v>0.90236153670854247</v>
      </c>
      <c r="P26" s="134">
        <f t="shared" si="5"/>
        <v>0.85722801226868484</v>
      </c>
      <c r="Q26" s="134">
        <f t="shared" si="6"/>
        <v>0.90236153670854247</v>
      </c>
      <c r="R26" s="134">
        <f t="shared" si="7"/>
        <v>0.50837016556925374</v>
      </c>
      <c r="S26" s="26">
        <f t="shared" si="8"/>
        <v>0</v>
      </c>
      <c r="T26" s="26">
        <f>'貼り付けシート（日別）'!P25</f>
        <v>1.1125</v>
      </c>
      <c r="U26" s="26">
        <f t="shared" si="34"/>
        <v>1.0783037499999999</v>
      </c>
      <c r="V26" s="26">
        <f t="shared" si="35"/>
        <v>1.11165625</v>
      </c>
      <c r="W26" s="26">
        <f t="shared" si="25"/>
        <v>34.048543423649996</v>
      </c>
      <c r="X26" s="26">
        <f t="shared" si="9"/>
        <v>0</v>
      </c>
      <c r="Y26" s="26">
        <f>IF(AND(入力データと計算結果!$F$6=バックデータ一覧!$A$7,入力データと計算結果!$F$27="種類を選択することで評価する"),MAX((($CJ$44*CB26+$CJ$45*SUM(BO26:BQ26,BS26)+$CJ$46)*Z26+(0.01723*BU26+0.06099))*10^3/3600,0),0)</f>
        <v>0</v>
      </c>
      <c r="Z26" s="26">
        <f t="shared" si="26"/>
        <v>1.0205129166666667</v>
      </c>
      <c r="AA26" s="26">
        <f>IF(AND(入力データと計算結果!$F$6=バックデータ一覧!$A$7,入力データと計算結果!$F$27="種類を選択することで評価する"),MAX(($CJ$47*CB26+$CJ$48*SUM(BO26:BQ26,BS26)+$CJ$49)*AC26+BU26/AB26,0),0)</f>
        <v>0</v>
      </c>
      <c r="AB26" s="26">
        <f t="shared" si="10"/>
        <v>0.78743718749999991</v>
      </c>
      <c r="AC26" s="26">
        <f t="shared" si="27"/>
        <v>1.0462104166666666</v>
      </c>
      <c r="AD26" s="91">
        <f>IF(AND(入力データと計算結果!$F$6=バックデータ一覧!$A$7,入力データと計算結果!$F$27="仕様を入力することで評価する"),AE26+AF26+AG26,0)</f>
        <v>0</v>
      </c>
      <c r="AE26" s="91">
        <f t="shared" si="28"/>
        <v>2.1156848399804287</v>
      </c>
      <c r="AF26" s="91">
        <f t="shared" si="11"/>
        <v>8.5687700727823224E-2</v>
      </c>
      <c r="AG26" s="190">
        <f>IF(AND(入力データと計算結果!$F$7&lt;&gt;バックデータ一覧!$A$22,CA26&gt;0),(0.000393*計算過程!CA26)*10^3/3600,IF(AND(入力データと計算結果!$F$7=バックデータ一覧!$A$22,AX26&gt;0),(0.01723*計算過程!AX26+0.06099)*10^3/3600,0))</f>
        <v>2.5123673177083333E-2</v>
      </c>
      <c r="AH26" s="91">
        <f>IF(OR(入力データと計算結果!$F$6&lt;&gt;バックデータ一覧!$A$7,入力データと計算結果!$F$27&lt;&gt;"仕様を入力することで評価する"),0,IF(入力データと計算結果!$F$7=バックデータ一覧!$A$20,計算過程!AR26/計算過程!AI26+計算過程!AS26/計算過程!AJ26+計算過程!AT26/計算過程!AK26+計算過程!AU26/計算過程!AL26+計算過程!AW26/計算過程!AN26,IF(入力データと計算結果!$F$7=バックデータ一覧!$A$21,計算過程!AR26/計算過程!AI26+計算過程!AS26/計算過程!AJ26+計算過程!AT26/計算過程!AK26+計算過程!AV26/計算過程!AM26+計算過程!AW26/計算過程!AN26,計算過程!AR26/計算過程!AI26+計算過程!AS26/計算過程!AJ26+計算過程!AT26/計算過程!AK26+計算過程!AV26/計算過程!AM26+計算過程!AX26/計算過程!AO26)))</f>
        <v>0</v>
      </c>
      <c r="AI26" s="191" t="str">
        <f>IF(AND(入力データと計算結果!$F$6=バックデータ一覧!$A$7,入力データと計算結果!$F$27="仕様を入力することで評価する"),$CJ$65*CB26+$CJ$72*(AR26+AT26)+$CJ$79,"-")</f>
        <v>-</v>
      </c>
      <c r="AJ26" s="191" t="str">
        <f>IF(AND(入力データと計算結果!$F$6=バックデータ一覧!$A$7,入力データと計算結果!$F$27="仕様を入力することで評価する"),$CJ$66*CB26+$CJ$73*AS26+$CJ$80,"-")</f>
        <v>-</v>
      </c>
      <c r="AK26" s="191" t="str">
        <f>IF(AND(入力データと計算結果!$F$6=バックデータ一覧!$A$7,入力データと計算結果!$F$27="仕様を入力することで評価する"),$CJ$67*CB26+$CJ$74*(AR26+AT26)+$CJ$81,"-")</f>
        <v>-</v>
      </c>
      <c r="AL26" s="191" t="str">
        <f>IF(AND(入力データと計算結果!$F$6=バックデータ一覧!$A$7,入力データと計算結果!$F$27="仕様を入力することで評価する"),$CJ$68*CB26+$CJ$75*AU26+$CJ$82,"-")</f>
        <v>-</v>
      </c>
      <c r="AM26" s="191" t="str">
        <f>IF(AND(入力データと計算結果!$F$6=バックデータ一覧!$A$7,入力データと計算結果!$F$27="仕様を入力することで評価する"),$CJ$69*CB26+$CJ$76*AV26+$CJ$83,"-")</f>
        <v>-</v>
      </c>
      <c r="AN26" s="191" t="str">
        <f>IF(AND(入力データと計算結果!$F$6=バックデータ一覧!$A$7,入力データと計算結果!$F$27="仕様を入力することで評価する"),$CJ$70*CB26+$CJ$77*AW26+$CJ$84,"-")</f>
        <v>-</v>
      </c>
      <c r="AO26" s="191" t="str">
        <f>IF(AND(入力データと計算結果!$F$6=バックデータ一覧!$A$7,入力データと計算結果!$F$27="仕様を入力することで評価する"),$CJ$71*CB26+$CJ$78*AX26+$CJ$85,"-")</f>
        <v>-</v>
      </c>
      <c r="AP26" s="91">
        <f t="shared" si="12"/>
        <v>29.8689385862513</v>
      </c>
      <c r="AQ26" s="91">
        <f t="shared" si="13"/>
        <v>3.9216272803403722</v>
      </c>
      <c r="AR26" s="91">
        <f t="shared" si="14"/>
        <v>1.4200174946603008</v>
      </c>
      <c r="AS26" s="91">
        <f t="shared" si="15"/>
        <v>1.7387969322371033</v>
      </c>
      <c r="AT26" s="91">
        <f t="shared" si="16"/>
        <v>0.7534786706360781</v>
      </c>
      <c r="AU26" s="91">
        <f t="shared" si="17"/>
        <v>0</v>
      </c>
      <c r="AV26" s="91">
        <f t="shared" si="18"/>
        <v>2.6081953983556545</v>
      </c>
      <c r="AW26" s="91">
        <f t="shared" si="19"/>
        <v>0</v>
      </c>
      <c r="AX26" s="91">
        <f t="shared" si="20"/>
        <v>1.7095312500000002</v>
      </c>
      <c r="AY26" s="158">
        <f t="shared" si="21"/>
        <v>25.818523677760862</v>
      </c>
      <c r="AZ26" s="91">
        <f t="shared" si="29"/>
        <v>32.339012173649998</v>
      </c>
      <c r="BA26" s="26">
        <f>IF(計算過程!$CJ$4=9,((BF26*CB26+BG26*(BO26+BP26+BQ26+BS26)+BH26*BN26+BI26)*BB26+(0.01723*BU26+0.06099))*10^3/3600,0)</f>
        <v>0</v>
      </c>
      <c r="BB26" s="26">
        <f>IF(7&lt;='貼り付けシート（日別）'!O25,1,1+(7-'貼り付けシート（日別）'!O25)*0.0091)</f>
        <v>1.0205129166666667</v>
      </c>
      <c r="BC26" s="26">
        <f>IF(計算過程!$CJ$4=9,((BJ26*計算過程!CB26+BK26*(BO26+BP26+BQ26+BS26)+BL26*BN26+BM26)*BE26+BU26/BD26),0)</f>
        <v>0</v>
      </c>
      <c r="BD26" s="26">
        <f>計算過程!$CJ$88*'貼り付けシート（日別）'!O25+計算過程!$CJ$89*BU26+計算過程!$CJ$90</f>
        <v>0.78743718749999991</v>
      </c>
      <c r="BE26" s="26">
        <f>IF(7&lt;='貼り付けシート（日別）'!O25,1,1+(7-'貼り付けシート（日別）'!O25)*0.0205)</f>
        <v>1.0462104166666666</v>
      </c>
      <c r="BF26" s="89">
        <f>IF($BN26&gt;0,バックデータ一覧!$S$4,バックデータ一覧!$T$4)</f>
        <v>-0.51375000000000004</v>
      </c>
      <c r="BG26" s="89">
        <f>IF($BN26&gt;0,バックデータ一覧!$S$5,バックデータ一覧!$T$5)</f>
        <v>-1.7819999999999999E-2</v>
      </c>
      <c r="BH26" s="89">
        <f>IF($BN26&gt;0,バックデータ一覧!$S$6,バックデータ一覧!$T$6)</f>
        <v>0.27639999999999998</v>
      </c>
      <c r="BI26" s="89">
        <f>IF($BN26&gt;0,バックデータ一覧!$S$7,バックデータ一覧!$T$7)</f>
        <v>9.4067100000000003</v>
      </c>
      <c r="BJ26" s="89">
        <f>IF($BN26&gt;0,バックデータ一覧!$S$12,バックデータ一覧!$T$12)</f>
        <v>-0.19841</v>
      </c>
      <c r="BK26" s="89">
        <f>IF($BN26&gt;0,バックデータ一覧!$S$13,バックデータ一覧!$T$13)</f>
        <v>1.10632</v>
      </c>
      <c r="BL26" s="89">
        <f>IF($BN26&gt;0,バックデータ一覧!$S$14,バックデータ一覧!$T$14)</f>
        <v>0.19306999999999999</v>
      </c>
      <c r="BM26" s="132">
        <f>IF($BN26&gt;0,バックデータ一覧!$S$15,バックデータ一覧!$T$15)</f>
        <v>-10.36669</v>
      </c>
      <c r="BN26" s="26">
        <f>SUMIF('貼り付けシート（時刻別）'!$A$6:$A$8765,$A26,'貼り付けシート（時刻別）'!$C$6:$C$8765)</f>
        <v>2400</v>
      </c>
      <c r="BO26" s="91">
        <f>'貼り付けシート（日別）'!B25</f>
        <v>7.0427182067059997</v>
      </c>
      <c r="BP26" s="91">
        <f>'貼り付けシート（日別）'!C25</f>
        <v>8.6237365796399992</v>
      </c>
      <c r="BQ26" s="91">
        <f>'貼り付けシート（日別）'!D25</f>
        <v>3.7369525178439993</v>
      </c>
      <c r="BR26" s="91">
        <f>'貼り付けシート（日別）'!E25</f>
        <v>0</v>
      </c>
      <c r="BS26" s="91">
        <f>'貼り付けシート（日別）'!F25</f>
        <v>12.935604869460001</v>
      </c>
      <c r="BT26" s="91">
        <f>'貼り付けシート（日別）'!G25</f>
        <v>0</v>
      </c>
      <c r="BU26" s="91">
        <f>'貼り付けシート（日別）'!H25</f>
        <v>1.7095312500000002</v>
      </c>
      <c r="BV26" s="91">
        <f>'貼り付けシート（日別）'!I25</f>
        <v>49</v>
      </c>
      <c r="BW26" s="91">
        <f>'貼り付けシート（日別）'!J25</f>
        <v>60</v>
      </c>
      <c r="BX26" s="91">
        <f>'貼り付けシート（日別）'!K25</f>
        <v>26</v>
      </c>
      <c r="BY26" s="91">
        <f>'貼り付けシート（日別）'!L25</f>
        <v>0</v>
      </c>
      <c r="BZ26" s="91">
        <f>'貼り付けシート（日別）'!M25</f>
        <v>90</v>
      </c>
      <c r="CA26" s="91">
        <f>'貼り付けシート（日別）'!N25</f>
        <v>0</v>
      </c>
      <c r="CB26" s="91">
        <f>'貼り付けシート（日別）'!O25</f>
        <v>4.7458333333333336</v>
      </c>
      <c r="CC26" s="91">
        <f>'貼り付けシート（日別）'!Q25</f>
        <v>0</v>
      </c>
      <c r="CD26" s="126"/>
      <c r="CE26" s="113"/>
      <c r="CF26" s="114" t="s">
        <v>15</v>
      </c>
      <c r="CG26" s="29"/>
      <c r="CH26" s="115" t="s">
        <v>45</v>
      </c>
      <c r="CI26" s="111" t="s">
        <v>20</v>
      </c>
      <c r="CJ26" s="134">
        <f>IFERROR(IF(OR($CJ$4&lt;=2,$CJ$4=8),バックデータ一覧!K$7,バックデータ一覧!K$15)*$CJ$27,"-")</f>
        <v>0.39999429518844215</v>
      </c>
    </row>
    <row r="27" spans="1:89" x14ac:dyDescent="0.15">
      <c r="A27" s="24">
        <v>41660</v>
      </c>
      <c r="B27" s="93">
        <f t="shared" si="0"/>
        <v>0.18308194791666665</v>
      </c>
      <c r="C27" s="93">
        <f t="shared" si="1"/>
        <v>0</v>
      </c>
      <c r="D27" s="93">
        <f t="shared" si="33"/>
        <v>59.88539866841738</v>
      </c>
      <c r="E27" s="96">
        <v>0</v>
      </c>
      <c r="F27" s="90">
        <f>IF(OR(計算過程!$CJ$4&lt;=4,計算過程!$CJ$4=8),G27+H27+I27,0)</f>
        <v>0.18308194791666665</v>
      </c>
      <c r="G27" s="90">
        <f>IF(AND($CJ$4&gt;4,$CJ$4&lt;&gt;8),0,((VLOOKUP(入力データと計算結果!$F$6,バックデータ一覧!$V$12:$AA$15,2)*CB27+VLOOKUP(入力データと計算結果!$F$6,バックデータ一覧!$V$12:$AA$15,3)*(BV27+BW27+BX27+BY27+CA27)+(VLOOKUP(入力データと計算結果!$F$6,バックデータ一覧!$V$12:$AA$15,4)))*10^3/3600))</f>
        <v>0.11826319444444444</v>
      </c>
      <c r="H27" s="90">
        <f>IF(AND(OR($CJ$4&gt;4,$CJ$4&lt;&gt;8),入力データと計算結果!$F$7&lt;&gt;バックデータ一覧!$A$20,BZ27&gt;0),0.07*10^3/3600,0)</f>
        <v>1.9444444444444445E-2</v>
      </c>
      <c r="I27" s="90">
        <f>IF(AND(OR($CJ$4&lt;=4),入力データと計算結果!$F$7=バックデータ一覧!$A$22,BU27&gt;0),(VLOOKUP(入力データと計算結果!$F$6,バックデータ一覧!$V$12:$AA$15,5,FALSE)*BU27+VLOOKUP(入力データと計算結果!$F$6,バックデータ一覧!$V$12:$AA$15,6,FALSE))*10^3/3600,0)</f>
        <v>4.5374309027777782E-2</v>
      </c>
      <c r="J27" s="90">
        <f>IF(OR(計算過程!$CJ$4&lt;=2,計算過程!$CJ$4=8),IF(入力データと計算結果!$F$7=バックデータ一覧!$A$20,BO27/L27+BP27/M27+BQ27/N27+BR27/O27+BT27/Q27,IF(入力データと計算結果!$F$7=バックデータ一覧!$A$21,BO27/L27+BP27/M27+BQ27/N27+BS27/P27+BT27/Q27,BO27/L27+BP27/M27+BQ27/N27+BS27/P27+BU27/R27)),0)</f>
        <v>0</v>
      </c>
      <c r="K27" s="90">
        <f>IF(OR(計算過程!$CJ$4=3,計算過程!$CJ$4=4),IF(入力データと計算結果!$F$7=バックデータ一覧!$A$20,BO27/L27+BP27/M27+BQ27/N27+BR27/O27+BT27/Q27,IF(入力データと計算結果!$F$7=バックデータ一覧!$A$21,BO27/L27+BP27/M27+BQ27/N27+BS27/P27+BT27/Q27,BO27/L27+BP27/M27+BQ27/N27+BS27/P27+BU27/R27)),0)</f>
        <v>59.88539866841738</v>
      </c>
      <c r="L27" s="167">
        <f>IFERROR(MIN(1,$CJ$6*CB27+計算過程!$CJ$13*(BO27+BQ27)+$CJ$20),"-")</f>
        <v>0.71895718480294812</v>
      </c>
      <c r="M27" s="167">
        <f t="shared" si="2"/>
        <v>0.78416084481633264</v>
      </c>
      <c r="N27" s="167">
        <f t="shared" si="3"/>
        <v>0.71895718480294812</v>
      </c>
      <c r="O27" s="134">
        <f t="shared" si="4"/>
        <v>0.90236153670854247</v>
      </c>
      <c r="P27" s="134">
        <f t="shared" si="5"/>
        <v>0.8260733692556298</v>
      </c>
      <c r="Q27" s="134">
        <f t="shared" si="6"/>
        <v>0.90236153670854247</v>
      </c>
      <c r="R27" s="134">
        <f t="shared" si="7"/>
        <v>0.51464162282093273</v>
      </c>
      <c r="S27" s="26">
        <f t="shared" si="8"/>
        <v>0</v>
      </c>
      <c r="T27" s="26">
        <f>'貼り付けシート（日別）'!P26</f>
        <v>2.25</v>
      </c>
      <c r="U27" s="26">
        <f t="shared" si="34"/>
        <v>1.063175</v>
      </c>
      <c r="V27" s="26">
        <f t="shared" si="35"/>
        <v>1.0962499999999999</v>
      </c>
      <c r="W27" s="26">
        <f t="shared" si="25"/>
        <v>46.297110231410002</v>
      </c>
      <c r="X27" s="26">
        <f t="shared" si="9"/>
        <v>0</v>
      </c>
      <c r="Y27" s="26">
        <f>IF(AND(入力データと計算結果!$F$6=バックデータ一覧!$A$7,入力データと計算結果!$F$27="種類を選択することで評価する"),MAX((($CJ$44*CB27+$CJ$45*SUM(BO27:BQ27,BS27)+$CJ$46)*Z27+(0.01723*BU27+0.06099))*10^3/3600,0),0)</f>
        <v>0</v>
      </c>
      <c r="Z27" s="26">
        <f t="shared" si="26"/>
        <v>1.007735</v>
      </c>
      <c r="AA27" s="26">
        <f>IF(AND(入力データと計算結果!$F$6=バックデータ一覧!$A$7,入力データと計算結果!$F$27="種類を選択することで評価する"),MAX(($CJ$47*CB27+$CJ$48*SUM(BO27:BQ27,BS27)+$CJ$49)*AC27+BU27/AB27,0),0)</f>
        <v>0</v>
      </c>
      <c r="AB27" s="26">
        <f t="shared" si="10"/>
        <v>0.79386124999999996</v>
      </c>
      <c r="AC27" s="26">
        <f t="shared" si="27"/>
        <v>1.017425</v>
      </c>
      <c r="AD27" s="91">
        <f>IF(AND(入力データと計算結果!$F$6=バックデータ一覧!$A$7,入力データと計算結果!$F$27="仕様を入力することで評価する"),AE27+AF27+AG27,0)</f>
        <v>0</v>
      </c>
      <c r="AE27" s="91">
        <f t="shared" si="28"/>
        <v>2.3762034192681902</v>
      </c>
      <c r="AF27" s="91">
        <f t="shared" si="11"/>
        <v>9.5914318877444171E-2</v>
      </c>
      <c r="AG27" s="190">
        <f>IF(AND(入力データと計算結果!$F$7&lt;&gt;バックデータ一覧!$A$22,CA27&gt;0),(0.000393*計算過程!CA27)*10^3/3600,IF(AND(入力データと計算結果!$F$7=バックデータ一覧!$A$22,AX27&gt;0),(0.01723*計算過程!AX27+0.06099)*10^3/3600,0))</f>
        <v>2.4871654513888886E-2</v>
      </c>
      <c r="AH27" s="91">
        <f>IF(OR(入力データと計算結果!$F$6&lt;&gt;バックデータ一覧!$A$7,入力データと計算結果!$F$27&lt;&gt;"仕様を入力することで評価する"),0,IF(入力データと計算結果!$F$7=バックデータ一覧!$A$20,計算過程!AR27/計算過程!AI27+計算過程!AS27/計算過程!AJ27+計算過程!AT27/計算過程!AK27+計算過程!AU27/計算過程!AL27+計算過程!AW27/計算過程!AN27,IF(入力データと計算結果!$F$7=バックデータ一覧!$A$21,計算過程!AR27/計算過程!AI27+計算過程!AS27/計算過程!AJ27+計算過程!AT27/計算過程!AK27+計算過程!AV27/計算過程!AM27+計算過程!AW27/計算過程!AN27,計算過程!AR27/計算過程!AI27+計算過程!AS27/計算過程!AJ27+計算過程!AT27/計算過程!AK27+計算過程!AV27/計算過程!AM27+計算過程!AX27/計算過程!AO27)))</f>
        <v>0</v>
      </c>
      <c r="AI27" s="191" t="str">
        <f>IF(AND(入力データと計算結果!$F$6=バックデータ一覧!$A$7,入力データと計算結果!$F$27="仕様を入力することで評価する"),$CJ$65*CB27+$CJ$72*(AR27+AT27)+$CJ$79,"-")</f>
        <v>-</v>
      </c>
      <c r="AJ27" s="191" t="str">
        <f>IF(AND(入力データと計算結果!$F$6=バックデータ一覧!$A$7,入力データと計算結果!$F$27="仕様を入力することで評価する"),$CJ$66*CB27+$CJ$73*AS27+$CJ$80,"-")</f>
        <v>-</v>
      </c>
      <c r="AK27" s="191" t="str">
        <f>IF(AND(入力データと計算結果!$F$6=バックデータ一覧!$A$7,入力データと計算結果!$F$27="仕様を入力することで評価する"),$CJ$67*CB27+$CJ$74*(AR27+AT27)+$CJ$81,"-")</f>
        <v>-</v>
      </c>
      <c r="AL27" s="191" t="str">
        <f>IF(AND(入力データと計算結果!$F$6=バックデータ一覧!$A$7,入力データと計算結果!$F$27="仕様を入力することで評価する"),$CJ$68*CB27+$CJ$75*AU27+$CJ$82,"-")</f>
        <v>-</v>
      </c>
      <c r="AM27" s="191" t="str">
        <f>IF(AND(入力データと計算結果!$F$6=バックデータ一覧!$A$7,入力データと計算結果!$F$27="仕様を入力することで評価する"),$CJ$69*CB27+$CJ$76*AV27+$CJ$83,"-")</f>
        <v>-</v>
      </c>
      <c r="AN27" s="191" t="str">
        <f>IF(AND(入力データと計算結果!$F$6=バックデータ一覧!$A$7,入力データと計算結果!$F$27="仕様を入力することで評価する"),$CJ$70*CB27+$CJ$77*AW27+$CJ$84,"-")</f>
        <v>-</v>
      </c>
      <c r="AO27" s="191" t="str">
        <f>IF(AND(入力データと計算結果!$F$6=バックデータ一覧!$A$7,入力データと計算結果!$F$27="仕様を入力することで評価する"),$CJ$71*CB27+$CJ$78*AX27+$CJ$85,"-")</f>
        <v>-</v>
      </c>
      <c r="AP27" s="91">
        <f t="shared" si="12"/>
        <v>36.596242079775664</v>
      </c>
      <c r="AQ27" s="91">
        <f t="shared" si="13"/>
        <v>4.2780945088735018</v>
      </c>
      <c r="AR27" s="91">
        <f t="shared" si="14"/>
        <v>2.5593774908488518</v>
      </c>
      <c r="AS27" s="91">
        <f t="shared" si="15"/>
        <v>1.8880653621016119</v>
      </c>
      <c r="AT27" s="91">
        <f t="shared" si="16"/>
        <v>1.0069681931208598</v>
      </c>
      <c r="AU27" s="91">
        <f t="shared" si="17"/>
        <v>0</v>
      </c>
      <c r="AV27" s="91">
        <f t="shared" si="18"/>
        <v>7.5522614484064476</v>
      </c>
      <c r="AW27" s="91">
        <f t="shared" si="19"/>
        <v>0</v>
      </c>
      <c r="AX27" s="91">
        <f t="shared" si="20"/>
        <v>1.6568750000000001</v>
      </c>
      <c r="AY27" s="158">
        <f t="shared" si="21"/>
        <v>31.63356273693223</v>
      </c>
      <c r="AZ27" s="91">
        <f t="shared" si="29"/>
        <v>44.640235231410003</v>
      </c>
      <c r="BA27" s="26">
        <f>IF(計算過程!$CJ$4=9,((BF27*CB27+BG27*(BO27+BP27+BQ27+BS27)+BH27*BN27+BI27)*BB27+(0.01723*BU27+0.06099))*10^3/3600,0)</f>
        <v>0</v>
      </c>
      <c r="BB27" s="26">
        <f>IF(7&lt;='貼り付けシート（日別）'!O26,1,1+(7-'貼り付けシート（日別）'!O26)*0.0091)</f>
        <v>1.007735</v>
      </c>
      <c r="BC27" s="26">
        <f>IF(計算過程!$CJ$4=9,((BJ27*計算過程!CB27+BK27*(BO27+BP27+BQ27+BS27)+BL27*BN27+BM27)*BE27+BU27/BD27),0)</f>
        <v>0</v>
      </c>
      <c r="BD27" s="26">
        <f>計算過程!$CJ$88*'貼り付けシート（日別）'!O26+計算過程!$CJ$89*BU27+計算過程!$CJ$90</f>
        <v>0.79386124999999996</v>
      </c>
      <c r="BE27" s="26">
        <f>IF(7&lt;='貼り付けシート（日別）'!O26,1,1+(7-'貼り付けシート（日別）'!O26)*0.0205)</f>
        <v>1.017425</v>
      </c>
      <c r="BF27" s="89">
        <f>IF($BN27&gt;0,バックデータ一覧!$S$4,バックデータ一覧!$T$4)</f>
        <v>-0.51375000000000004</v>
      </c>
      <c r="BG27" s="89">
        <f>IF($BN27&gt;0,バックデータ一覧!$S$5,バックデータ一覧!$T$5)</f>
        <v>-1.7819999999999999E-2</v>
      </c>
      <c r="BH27" s="89">
        <f>IF($BN27&gt;0,バックデータ一覧!$S$6,バックデータ一覧!$T$6)</f>
        <v>0.27639999999999998</v>
      </c>
      <c r="BI27" s="89">
        <f>IF($BN27&gt;0,バックデータ一覧!$S$7,バックデータ一覧!$T$7)</f>
        <v>9.4067100000000003</v>
      </c>
      <c r="BJ27" s="89">
        <f>IF($BN27&gt;0,バックデータ一覧!$S$12,バックデータ一覧!$T$12)</f>
        <v>-0.19841</v>
      </c>
      <c r="BK27" s="89">
        <f>IF($BN27&gt;0,バックデータ一覧!$S$13,バックデータ一覧!$T$13)</f>
        <v>1.10632</v>
      </c>
      <c r="BL27" s="89">
        <f>IF($BN27&gt;0,バックデータ一覧!$S$14,バックデータ一覧!$T$14)</f>
        <v>0.19306999999999999</v>
      </c>
      <c r="BM27" s="132">
        <f>IF($BN27&gt;0,バックデータ一覧!$S$15,バックデータ一覧!$T$15)</f>
        <v>-10.36669</v>
      </c>
      <c r="BN27" s="26">
        <f>SUMIF('貼り付けシート（時刻別）'!$A$6:$A$8765,$A27,'貼り付けシート（時刻別）'!$C$6:$C$8765)</f>
        <v>2400</v>
      </c>
      <c r="BO27" s="91">
        <f>'貼り付けシート（日別）'!B26</f>
        <v>8.7840462874709999</v>
      </c>
      <c r="BP27" s="91">
        <f>'貼り付けシート（日別）'!C26</f>
        <v>6.4800341464950009</v>
      </c>
      <c r="BQ27" s="91">
        <f>'貼り付けシート（日別）'!D26</f>
        <v>3.4560182114640003</v>
      </c>
      <c r="BR27" s="91">
        <f>'貼り付けシート（日別）'!E26</f>
        <v>0</v>
      </c>
      <c r="BS27" s="91">
        <f>'貼り付けシート（日別）'!F26</f>
        <v>25.920136585980003</v>
      </c>
      <c r="BT27" s="91">
        <f>'貼り付けシート（日別）'!G26</f>
        <v>0</v>
      </c>
      <c r="BU27" s="91">
        <f>'貼り付けシート（日別）'!H26</f>
        <v>1.6568750000000001</v>
      </c>
      <c r="BV27" s="91">
        <f>'貼り付けシート（日別）'!I26</f>
        <v>61</v>
      </c>
      <c r="BW27" s="91">
        <f>'貼り付けシート（日別）'!J26</f>
        <v>45</v>
      </c>
      <c r="BX27" s="91">
        <f>'貼り付けシート（日別）'!K26</f>
        <v>24</v>
      </c>
      <c r="BY27" s="91">
        <f>'貼り付けシート（日別）'!L26</f>
        <v>0</v>
      </c>
      <c r="BZ27" s="91">
        <f>'貼り付けシート（日別）'!M26</f>
        <v>180</v>
      </c>
      <c r="CA27" s="91">
        <f>'貼り付けシート（日別）'!N26</f>
        <v>0</v>
      </c>
      <c r="CB27" s="91">
        <f>'貼り付けシート（日別）'!O26</f>
        <v>6.1499999999999995</v>
      </c>
      <c r="CC27" s="91">
        <f>'貼り付けシート（日別）'!Q26</f>
        <v>0</v>
      </c>
      <c r="CD27" s="126"/>
      <c r="CE27" s="114" t="s">
        <v>74</v>
      </c>
      <c r="CF27" s="115"/>
      <c r="CG27" s="117" t="s">
        <v>251</v>
      </c>
      <c r="CH27" s="111" t="s">
        <v>26</v>
      </c>
      <c r="CI27" s="111" t="s">
        <v>20</v>
      </c>
      <c r="CJ27" s="106">
        <f>IF(OR($CJ$4=1,$CJ$4=2),(0.8754*CJ28+0.06)/0.745,IF($CJ$4=8,(0.8754*CJ30+0.06)/0.745,IF(OR($CJ$4=3,$CJ$4=4),(0.8669*CJ29+0.091)/0.796,IF($CJ$4=8,(0.8754*CJ30+0.06)/0.745,"-"))))</f>
        <v>0.99973580402010032</v>
      </c>
    </row>
    <row r="28" spans="1:89" x14ac:dyDescent="0.15">
      <c r="A28" s="24">
        <v>41661</v>
      </c>
      <c r="B28" s="93">
        <f t="shared" si="0"/>
        <v>0.10113466435185184</v>
      </c>
      <c r="C28" s="93">
        <f t="shared" si="1"/>
        <v>0</v>
      </c>
      <c r="D28" s="93">
        <f t="shared" si="33"/>
        <v>10.830966815455472</v>
      </c>
      <c r="E28" s="96">
        <v>0</v>
      </c>
      <c r="F28" s="90">
        <f>IF(OR(計算過程!$CJ$4&lt;=4,計算過程!$CJ$4=8),G28+H28+I28,0)</f>
        <v>0.10113466435185184</v>
      </c>
      <c r="G28" s="90">
        <f>IF(AND($CJ$4&gt;4,$CJ$4&lt;&gt;8),0,((VLOOKUP(入力データと計算結果!$F$6,バックデータ一覧!$V$12:$AA$15,2)*CB28+VLOOKUP(入力データと計算結果!$F$6,バックデータ一覧!$V$12:$AA$15,3)*(BV28+BW28+BX28+BY28+CA28)+(VLOOKUP(入力データと計算結果!$F$6,バックデータ一覧!$V$12:$AA$15,4)))*10^3/3600))</f>
        <v>0.10113466435185184</v>
      </c>
      <c r="H28" s="90">
        <f>IF(AND(OR($CJ$4&gt;4,$CJ$4&lt;&gt;8),入力データと計算結果!$F$7&lt;&gt;バックデータ一覧!$A$20,BZ28&gt;0),0.07*10^3/3600,0)</f>
        <v>0</v>
      </c>
      <c r="I28" s="90">
        <f>IF(AND(OR($CJ$4&lt;=4),入力データと計算結果!$F$7=バックデータ一覧!$A$22,BU28&gt;0),(VLOOKUP(入力データと計算結果!$F$6,バックデータ一覧!$V$12:$AA$15,5,FALSE)*BU28+VLOOKUP(入力データと計算結果!$F$6,バックデータ一覧!$V$12:$AA$15,6,FALSE))*10^3/3600,0)</f>
        <v>0</v>
      </c>
      <c r="J28" s="90">
        <f>IF(OR(計算過程!$CJ$4&lt;=2,計算過程!$CJ$4=8),IF(入力データと計算結果!$F$7=バックデータ一覧!$A$20,BO28/L28+BP28/M28+BQ28/N28+BR28/O28+BT28/Q28,IF(入力データと計算結果!$F$7=バックデータ一覧!$A$21,BO28/L28+BP28/M28+BQ28/N28+BS28/P28+BT28/Q28,BO28/L28+BP28/M28+BQ28/N28+BS28/P28+BU28/R28)),0)</f>
        <v>0</v>
      </c>
      <c r="K28" s="90">
        <f>IF(OR(計算過程!$CJ$4=3,計算過程!$CJ$4=4),IF(入力データと計算結果!$F$7=バックデータ一覧!$A$20,BO28/L28+BP28/M28+BQ28/N28+BR28/O28+BT28/Q28,IF(入力データと計算結果!$F$7=バックデータ一覧!$A$21,BO28/L28+BP28/M28+BQ28/N28+BS28/P28+BT28/Q28,BO28/L28+BP28/M28+BQ28/N28+BS28/P28+BU28/R28)),0)</f>
        <v>10.830966815455472</v>
      </c>
      <c r="L28" s="167">
        <f>IFERROR(MIN(1,$CJ$6*CB28+計算過程!$CJ$13*(BO28+BQ28)+$CJ$20),"-")</f>
        <v>0.69938622844101728</v>
      </c>
      <c r="M28" s="167">
        <f t="shared" si="2"/>
        <v>0.77979384242978711</v>
      </c>
      <c r="N28" s="167">
        <f t="shared" si="3"/>
        <v>0.69938622844101728</v>
      </c>
      <c r="O28" s="134">
        <f t="shared" si="4"/>
        <v>0.90236153670854247</v>
      </c>
      <c r="P28" s="134">
        <f t="shared" si="5"/>
        <v>0.88826526187185906</v>
      </c>
      <c r="Q28" s="134">
        <f t="shared" si="6"/>
        <v>0.90236153670854247</v>
      </c>
      <c r="R28" s="134">
        <f t="shared" si="7"/>
        <v>0.44645618356710631</v>
      </c>
      <c r="S28" s="26">
        <f t="shared" si="8"/>
        <v>0</v>
      </c>
      <c r="T28" s="26">
        <f>'貼り付けシート（日別）'!P27</f>
        <v>6.1749999999999998</v>
      </c>
      <c r="U28" s="26">
        <f t="shared" si="34"/>
        <v>1.0109725000000001</v>
      </c>
      <c r="V28" s="26">
        <f t="shared" si="35"/>
        <v>1</v>
      </c>
      <c r="W28" s="26">
        <f t="shared" si="25"/>
        <v>7.8701271415433336</v>
      </c>
      <c r="X28" s="26">
        <f t="shared" si="9"/>
        <v>0</v>
      </c>
      <c r="Y28" s="26">
        <f>IF(AND(入力データと計算結果!$F$6=バックデータ一覧!$A$7,入力データと計算結果!$F$27="種類を選択することで評価する"),MAX((($CJ$44*CB28+$CJ$45*SUM(BO28:BQ28,BS28)+$CJ$46)*Z28+(0.01723*BU28+0.06099))*10^3/3600,0),0)</f>
        <v>0</v>
      </c>
      <c r="Z28" s="26">
        <f t="shared" si="26"/>
        <v>1</v>
      </c>
      <c r="AA28" s="26">
        <f>IF(AND(入力データと計算結果!$F$6=バックデータ一覧!$A$7,入力データと計算結果!$F$27="種類を選択することで評価する"),MAX(($CJ$47*CB28+$CJ$48*SUM(BO28:BQ28,BS28)+$CJ$49)*AC28+BU28/AB28,0),0)</f>
        <v>0</v>
      </c>
      <c r="AB28" s="26">
        <f t="shared" si="10"/>
        <v>0.79037999999999997</v>
      </c>
      <c r="AC28" s="26">
        <f t="shared" si="27"/>
        <v>1</v>
      </c>
      <c r="AD28" s="91">
        <f>IF(AND(入力データと計算結果!$F$6=バックデータ一覧!$A$7,入力データと計算結果!$F$27="仕様を入力することで評価する"),AE28+AF28+AG28,0)</f>
        <v>0</v>
      </c>
      <c r="AE28" s="91">
        <f t="shared" si="28"/>
        <v>0.55738588193678895</v>
      </c>
      <c r="AF28" s="91">
        <f t="shared" si="11"/>
        <v>6.5345500395761535E-2</v>
      </c>
      <c r="AG28" s="190">
        <f>IF(AND(入力データと計算結果!$F$7&lt;&gt;バックデータ一覧!$A$22,CA28&gt;0),(0.000393*計算過程!CA28)*10^3/3600,IF(AND(入力データと計算結果!$F$7=バックデータ一覧!$A$22,AX28&gt;0),(0.01723*計算過程!AX28+0.06099)*10^3/3600,0))</f>
        <v>0</v>
      </c>
      <c r="AH28" s="91">
        <f>IF(OR(入力データと計算結果!$F$6&lt;&gt;バックデータ一覧!$A$7,入力データと計算結果!$F$27&lt;&gt;"仕様を入力することで評価する"),0,IF(入力データと計算結果!$F$7=バックデータ一覧!$A$20,計算過程!AR28/計算過程!AI28+計算過程!AS28/計算過程!AJ28+計算過程!AT28/計算過程!AK28+計算過程!AU28/計算過程!AL28+計算過程!AW28/計算過程!AN28,IF(入力データと計算結果!$F$7=バックデータ一覧!$A$21,計算過程!AR28/計算過程!AI28+計算過程!AS28/計算過程!AJ28+計算過程!AT28/計算過程!AK28+計算過程!AV28/計算過程!AM28+計算過程!AW28/計算過程!AN28,計算過程!AR28/計算過程!AI28+計算過程!AS28/計算過程!AJ28+計算過程!AT28/計算過程!AK28+計算過程!AV28/計算過程!AM28+計算過程!AX28/計算過程!AO28)))</f>
        <v>0</v>
      </c>
      <c r="AI28" s="191" t="str">
        <f>IF(AND(入力データと計算結果!$F$6=バックデータ一覧!$A$7,入力データと計算結果!$F$27="仕様を入力することで評価する"),$CJ$65*CB28+$CJ$72*(AR28+AT28)+$CJ$79,"-")</f>
        <v>-</v>
      </c>
      <c r="AJ28" s="191" t="str">
        <f>IF(AND(入力データと計算結果!$F$6=バックデータ一覧!$A$7,入力データと計算結果!$F$27="仕様を入力することで評価する"),$CJ$66*CB28+$CJ$73*AS28+$CJ$80,"-")</f>
        <v>-</v>
      </c>
      <c r="AK28" s="191" t="str">
        <f>IF(AND(入力データと計算結果!$F$6=バックデータ一覧!$A$7,入力データと計算結果!$F$27="仕様を入力することで評価する"),$CJ$67*CB28+$CJ$74*(AR28+AT28)+$CJ$81,"-")</f>
        <v>-</v>
      </c>
      <c r="AL28" s="191" t="str">
        <f>IF(AND(入力データと計算結果!$F$6=バックデータ一覧!$A$7,入力データと計算結果!$F$27="仕様を入力することで評価する"),$CJ$68*CB28+$CJ$75*AU28+$CJ$82,"-")</f>
        <v>-</v>
      </c>
      <c r="AM28" s="191" t="str">
        <f>IF(AND(入力データと計算結果!$F$6=バックデータ一覧!$A$7,入力データと計算結果!$F$27="仕様を入力することで評価する"),$CJ$69*CB28+$CJ$76*AV28+$CJ$83,"-")</f>
        <v>-</v>
      </c>
      <c r="AN28" s="191" t="str">
        <f>IF(AND(入力データと計算結果!$F$6=バックデータ一覧!$A$7,入力データと計算結果!$F$27="仕様を入力することで評価する"),$CJ$70*CB28+$CJ$77*AW28+$CJ$84,"-")</f>
        <v>-</v>
      </c>
      <c r="AO28" s="191" t="str">
        <f>IF(AND(入力データと計算結果!$F$6=バックデータ一覧!$A$7,入力データと計算結果!$F$27="仕様を入力することで評価する"),$CJ$71*CB28+$CJ$78*AX28+$CJ$85,"-")</f>
        <v>-</v>
      </c>
      <c r="AP28" s="91">
        <f t="shared" si="12"/>
        <v>9.1047941853944998</v>
      </c>
      <c r="AQ28" s="91">
        <f t="shared" si="13"/>
        <v>4.5374480730563853</v>
      </c>
      <c r="AR28" s="91">
        <f t="shared" si="14"/>
        <v>0</v>
      </c>
      <c r="AS28" s="91">
        <f t="shared" si="15"/>
        <v>0</v>
      </c>
      <c r="AT28" s="91">
        <f t="shared" si="16"/>
        <v>0</v>
      </c>
      <c r="AU28" s="91">
        <f t="shared" si="17"/>
        <v>0</v>
      </c>
      <c r="AV28" s="91">
        <f t="shared" si="18"/>
        <v>0</v>
      </c>
      <c r="AW28" s="91">
        <f t="shared" si="19"/>
        <v>0</v>
      </c>
      <c r="AX28" s="91">
        <f t="shared" si="20"/>
        <v>0</v>
      </c>
      <c r="AY28" s="158">
        <f t="shared" si="21"/>
        <v>7.8701271415433336</v>
      </c>
      <c r="AZ28" s="91">
        <f t="shared" si="29"/>
        <v>7.8701271415433336</v>
      </c>
      <c r="BA28" s="26">
        <f>IF(計算過程!$CJ$4=9,((BF28*CB28+BG28*(BO28+BP28+BQ28+BS28)+BH28*BN28+BI28)*BB28+(0.01723*BU28+0.06099))*10^3/3600,0)</f>
        <v>0</v>
      </c>
      <c r="BB28" s="26">
        <f>IF(7&lt;='貼り付けシート（日別）'!O27,1,1+(7-'貼り付けシート（日別）'!O27)*0.0091)</f>
        <v>1</v>
      </c>
      <c r="BC28" s="26">
        <f>IF(計算過程!$CJ$4=9,((BJ28*計算過程!CB28+BK28*(BO28+BP28+BQ28+BS28)+BL28*BN28+BM28)*BE28+BU28/BD28),0)</f>
        <v>0</v>
      </c>
      <c r="BD28" s="26">
        <f>計算過程!$CJ$88*'貼り付けシート（日別）'!O27+計算過程!$CJ$89*BU28+計算過程!$CJ$90</f>
        <v>0.79037999999999997</v>
      </c>
      <c r="BE28" s="26">
        <f>IF(7&lt;='貼り付けシート（日別）'!O27,1,1+(7-'貼り付けシート（日別）'!O27)*0.0205)</f>
        <v>1</v>
      </c>
      <c r="BF28" s="89">
        <f>IF($BN28&gt;0,バックデータ一覧!$S$4,バックデータ一覧!$T$4)</f>
        <v>-0.51375000000000004</v>
      </c>
      <c r="BG28" s="89">
        <f>IF($BN28&gt;0,バックデータ一覧!$S$5,バックデータ一覧!$T$5)</f>
        <v>-1.7819999999999999E-2</v>
      </c>
      <c r="BH28" s="89">
        <f>IF($BN28&gt;0,バックデータ一覧!$S$6,バックデータ一覧!$T$6)</f>
        <v>0.27639999999999998</v>
      </c>
      <c r="BI28" s="89">
        <f>IF($BN28&gt;0,バックデータ一覧!$S$7,バックデータ一覧!$T$7)</f>
        <v>9.4067100000000003</v>
      </c>
      <c r="BJ28" s="89">
        <f>IF($BN28&gt;0,バックデータ一覧!$S$12,バックデータ一覧!$T$12)</f>
        <v>-0.19841</v>
      </c>
      <c r="BK28" s="89">
        <f>IF($BN28&gt;0,バックデータ一覧!$S$13,バックデータ一覧!$T$13)</f>
        <v>1.10632</v>
      </c>
      <c r="BL28" s="89">
        <f>IF($BN28&gt;0,バックデータ一覧!$S$14,バックデータ一覧!$T$14)</f>
        <v>0.19306999999999999</v>
      </c>
      <c r="BM28" s="132">
        <f>IF($BN28&gt;0,バックデータ一覧!$S$15,バックデータ一覧!$T$15)</f>
        <v>-10.36669</v>
      </c>
      <c r="BN28" s="26">
        <f>SUMIF('貼り付けシート（時刻別）'!$A$6:$A$8765,$A28,'貼り付けシート（時刻別）'!$C$6:$C$8765)</f>
        <v>2400</v>
      </c>
      <c r="BO28" s="91">
        <f>'貼り付けシート（日別）'!B27</f>
        <v>3.2911440773726666</v>
      </c>
      <c r="BP28" s="91">
        <f>'貼り付けシート（日別）'!C27</f>
        <v>2.8618644151066666</v>
      </c>
      <c r="BQ28" s="91">
        <f>'貼り付けシート（日別）'!D27</f>
        <v>1.7171186490639998</v>
      </c>
      <c r="BR28" s="91">
        <f>'貼り付けシート（日別）'!E27</f>
        <v>0</v>
      </c>
      <c r="BS28" s="91">
        <f>'貼り付けシート（日別）'!F27</f>
        <v>0</v>
      </c>
      <c r="BT28" s="91">
        <f>'貼り付けシート（日別）'!G27</f>
        <v>0</v>
      </c>
      <c r="BU28" s="91">
        <f>'貼り付けシート（日別）'!H27</f>
        <v>0</v>
      </c>
      <c r="BV28" s="91">
        <f>'貼り付けシート（日別）'!I27</f>
        <v>23</v>
      </c>
      <c r="BW28" s="91">
        <f>'貼り付けシート（日別）'!J27</f>
        <v>20</v>
      </c>
      <c r="BX28" s="91">
        <f>'貼り付けシート（日別）'!K27</f>
        <v>12</v>
      </c>
      <c r="BY28" s="91">
        <f>'貼り付けシート（日別）'!L27</f>
        <v>0</v>
      </c>
      <c r="BZ28" s="91">
        <f>'貼り付けシート（日別）'!M27</f>
        <v>0</v>
      </c>
      <c r="CA28" s="91">
        <f>'貼り付けシート（日別）'!N27</f>
        <v>0</v>
      </c>
      <c r="CB28" s="91">
        <f>'貼り付けシート（日別）'!O27</f>
        <v>7.4958333333333336</v>
      </c>
      <c r="CC28" s="91">
        <f>'貼り付けシート（日別）'!Q27</f>
        <v>0</v>
      </c>
      <c r="CD28" s="126"/>
      <c r="CE28" s="11" t="s">
        <v>301</v>
      </c>
      <c r="CF28" s="115" t="s">
        <v>302</v>
      </c>
      <c r="CG28" s="111" t="s">
        <v>305</v>
      </c>
      <c r="CH28" s="111" t="s">
        <v>27</v>
      </c>
      <c r="CI28" s="111" t="s">
        <v>20</v>
      </c>
      <c r="CJ28" s="105" t="str">
        <f>IF(AND(OR(計算過程!CJ4=1,計算過程!CJ4=2),入力データと計算結果!F8=バックデータ一覧!A26),VLOOKUP(計算過程!CJ4,バックデータ一覧!W3:X8,2,FALSE),IF(AND(OR(計算過程!CJ4=1,計算過程!CJ4=2),入力データと計算結果!F8=バックデータ一覧!A25,入力データと計算結果!F12=バックデータ一覧!A33,入力データと計算結果!F7&lt;&gt;バックデータ一覧!A22),入力データと計算結果!F13-0.046,IF(AND(OR(計算過程!CJ4=1,計算過程!CJ4=2),入力データと計算結果!F8=バックデータ一覧!A25,入力データと計算結果!F12=バックデータ一覧!A33,入力データと計算結果!F7=バックデータ一覧!A22),入力データと計算結果!F13-0.064,IF(AND(OR(計算過程!CJ4=1,計算過程!CJ4=2),入力データと計算結果!F8=バックデータ一覧!A25,入力データと計算結果!F12=バックデータ一覧!A34),入力データと計算結果!F14,"-"))))</f>
        <v>-</v>
      </c>
    </row>
    <row r="29" spans="1:89" x14ac:dyDescent="0.15">
      <c r="A29" s="30">
        <v>41662</v>
      </c>
      <c r="B29" s="93">
        <f t="shared" si="0"/>
        <v>0.18201170804398148</v>
      </c>
      <c r="C29" s="93">
        <f t="shared" si="1"/>
        <v>0</v>
      </c>
      <c r="D29" s="93">
        <f t="shared" si="33"/>
        <v>43.471911027871414</v>
      </c>
      <c r="E29" s="96">
        <v>0</v>
      </c>
      <c r="F29" s="90">
        <f>IF(OR(計算過程!$CJ$4&lt;=4,計算過程!$CJ$4=8),G29+H29+I29,0)</f>
        <v>0.18201170804398148</v>
      </c>
      <c r="G29" s="90">
        <f>IF(AND($CJ$4&gt;4,$CJ$4&lt;&gt;8),0,((VLOOKUP(入力データと計算結果!$F$6,バックデータ一覧!$V$12:$AA$15,2)*CB29+VLOOKUP(入力データと計算結果!$F$6,バックデータ一覧!$V$12:$AA$15,3)*(BV29+BW29+BX29+BY29+CA29)+(VLOOKUP(入力データと計算結果!$F$6,バックデータ一覧!$V$12:$AA$15,4)))*10^3/3600))</f>
        <v>0.11767922453703702</v>
      </c>
      <c r="H29" s="90">
        <f>IF(AND(OR($CJ$4&gt;4,$CJ$4&lt;&gt;8),入力データと計算結果!$F$7&lt;&gt;バックデータ一覧!$A$20,BZ29&gt;0),0.07*10^3/3600,0)</f>
        <v>1.9444444444444445E-2</v>
      </c>
      <c r="I29" s="90">
        <f>IF(AND(OR($CJ$4&lt;=4),入力データと計算結果!$F$7=バックデータ一覧!$A$22,BU29&gt;0),(VLOOKUP(入力データと計算結果!$F$6,バックデータ一覧!$V$12:$AA$15,5,FALSE)*BU29+VLOOKUP(入力データと計算結果!$F$6,バックデータ一覧!$V$12:$AA$15,6,FALSE))*10^3/3600,0)</f>
        <v>4.4888039062500003E-2</v>
      </c>
      <c r="J29" s="90">
        <f>IF(OR(計算過程!$CJ$4&lt;=2,計算過程!$CJ$4=8),IF(入力データと計算結果!$F$7=バックデータ一覧!$A$20,BO29/L29+BP29/M29+BQ29/N29+BR29/O29+BT29/Q29,IF(入力データと計算結果!$F$7=バックデータ一覧!$A$21,BO29/L29+BP29/M29+BQ29/N29+BS29/P29+BT29/Q29,BO29/L29+BP29/M29+BQ29/N29+BS29/P29+BU29/R29)),0)</f>
        <v>0</v>
      </c>
      <c r="K29" s="90">
        <f>IF(OR(計算過程!$CJ$4=3,計算過程!$CJ$4=4),IF(入力データと計算結果!$F$7=バックデータ一覧!$A$20,BO29/L29+BP29/M29+BQ29/N29+BR29/O29+BT29/Q29,IF(入力データと計算結果!$F$7=バックデータ一覧!$A$21,BO29/L29+BP29/M29+BQ29/N29+BS29/P29+BT29/Q29,BO29/L29+BP29/M29+BQ29/N29+BS29/P29+BU29/R29)),0)</f>
        <v>43.471911027871414</v>
      </c>
      <c r="L29" s="167">
        <f>IFERROR(MIN(1,$CJ$6*CB29+計算過程!$CJ$13*(BO29+BQ29)+$CJ$20),"-")</f>
        <v>0.71576827342252369</v>
      </c>
      <c r="M29" s="167">
        <f t="shared" si="2"/>
        <v>0.79456323001189988</v>
      </c>
      <c r="N29" s="167">
        <f t="shared" si="3"/>
        <v>0.71576827342252369</v>
      </c>
      <c r="O29" s="134">
        <f t="shared" si="4"/>
        <v>0.90236153670854247</v>
      </c>
      <c r="P29" s="134">
        <f t="shared" si="5"/>
        <v>0.85761643691176059</v>
      </c>
      <c r="Q29" s="134">
        <f t="shared" si="6"/>
        <v>0.90236153670854247</v>
      </c>
      <c r="R29" s="134">
        <f t="shared" si="7"/>
        <v>0.52662669515956206</v>
      </c>
      <c r="S29" s="26">
        <f t="shared" si="8"/>
        <v>0</v>
      </c>
      <c r="T29" s="26">
        <f>'貼り付けシート（日別）'!P28</f>
        <v>8.6750000000000007</v>
      </c>
      <c r="U29" s="26">
        <f t="shared" si="34"/>
        <v>1</v>
      </c>
      <c r="V29" s="26">
        <f t="shared" si="35"/>
        <v>1</v>
      </c>
      <c r="W29" s="26">
        <f t="shared" si="25"/>
        <v>33.507889996125002</v>
      </c>
      <c r="X29" s="26">
        <f t="shared" si="9"/>
        <v>0</v>
      </c>
      <c r="Y29" s="26">
        <f>IF(AND(入力データと計算結果!$F$6=バックデータ一覧!$A$7,入力データと計算結果!$F$27="種類を選択することで評価する"),MAX((($CJ$44*CB29+$CJ$45*SUM(BO29:BQ29,BS29)+$CJ$46)*Z29+(0.01723*BU29+0.06099))*10^3/3600,0),0)</f>
        <v>0</v>
      </c>
      <c r="Z29" s="26">
        <f t="shared" si="26"/>
        <v>1</v>
      </c>
      <c r="AA29" s="26">
        <f>IF(AND(入力データと計算結果!$F$6=バックデータ一覧!$A$7,入力データと計算結果!$F$27="種類を選択することで評価する"),MAX(($CJ$47*CB29+$CJ$48*SUM(BO29:BQ29,BS29)+$CJ$49)*AC29+BU29/AB29,0),0)</f>
        <v>0</v>
      </c>
      <c r="AB29" s="26">
        <f t="shared" si="10"/>
        <v>0.80562156249999994</v>
      </c>
      <c r="AC29" s="26">
        <f t="shared" si="27"/>
        <v>1</v>
      </c>
      <c r="AD29" s="91">
        <f>IF(AND(入力データと計算結果!$F$6=バックデータ一覧!$A$7,入力データと計算結果!$F$27="仕様を入力することで評価する"),AE29+AF29+AG29,0)</f>
        <v>0</v>
      </c>
      <c r="AE29" s="91">
        <f t="shared" si="28"/>
        <v>1.7734950671153151</v>
      </c>
      <c r="AF29" s="91">
        <f t="shared" si="11"/>
        <v>8.5351240261214836E-2</v>
      </c>
      <c r="AG29" s="190">
        <f>IF(AND(入力データと計算結果!$F$7&lt;&gt;バックデータ一覧!$A$22,CA29&gt;0),(0.000393*計算過程!CA29)*10^3/3600,IF(AND(入力データと計算結果!$F$7=バックデータ一覧!$A$22,AX29&gt;0),(0.01723*計算過程!AX29+0.06099)*10^3/3600,0))</f>
        <v>2.447306119791667E-2</v>
      </c>
      <c r="AH29" s="91">
        <f>IF(OR(入力データと計算結果!$F$6&lt;&gt;バックデータ一覧!$A$7,入力データと計算結果!$F$27&lt;&gt;"仕様を入力することで評価する"),0,IF(入力データと計算結果!$F$7=バックデータ一覧!$A$20,計算過程!AR29/計算過程!AI29+計算過程!AS29/計算過程!AJ29+計算過程!AT29/計算過程!AK29+計算過程!AU29/計算過程!AL29+計算過程!AW29/計算過程!AN29,IF(入力データと計算結果!$F$7=バックデータ一覧!$A$21,計算過程!AR29/計算過程!AI29+計算過程!AS29/計算過程!AJ29+計算過程!AT29/計算過程!AK29+計算過程!AV29/計算過程!AM29+計算過程!AW29/計算過程!AN29,計算過程!AR29/計算過程!AI29+計算過程!AS29/計算過程!AJ29+計算過程!AT29/計算過程!AK29+計算過程!AV29/計算過程!AM29+計算過程!AX29/計算過程!AO29)))</f>
        <v>0</v>
      </c>
      <c r="AI29" s="191" t="str">
        <f>IF(AND(入力データと計算結果!$F$6=バックデータ一覧!$A$7,入力データと計算結果!$F$27="仕様を入力することで評価する"),$CJ$65*CB29+$CJ$72*(AR29+AT29)+$CJ$79,"-")</f>
        <v>-</v>
      </c>
      <c r="AJ29" s="191" t="str">
        <f>IF(AND(入力データと計算結果!$F$6=バックデータ一覧!$A$7,入力データと計算結果!$F$27="仕様を入力することで評価する"),$CJ$66*CB29+$CJ$73*AS29+$CJ$80,"-")</f>
        <v>-</v>
      </c>
      <c r="AK29" s="191" t="str">
        <f>IF(AND(入力データと計算結果!$F$6=バックデータ一覧!$A$7,入力データと計算結果!$F$27="仕様を入力することで評価する"),$CJ$67*CB29+$CJ$74*(AR29+AT29)+$CJ$81,"-")</f>
        <v>-</v>
      </c>
      <c r="AL29" s="191" t="str">
        <f>IF(AND(入力データと計算結果!$F$6=バックデータ一覧!$A$7,入力データと計算結果!$F$27="仕様を入力することで評価する"),$CJ$68*CB29+$CJ$75*AU29+$CJ$82,"-")</f>
        <v>-</v>
      </c>
      <c r="AM29" s="191" t="str">
        <f>IF(AND(入力データと計算結果!$F$6=バックデータ一覧!$A$7,入力データと計算結果!$F$27="仕様を入力することで評価する"),$CJ$69*CB29+$CJ$76*AV29+$CJ$83,"-")</f>
        <v>-</v>
      </c>
      <c r="AN29" s="191" t="str">
        <f>IF(AND(入力データと計算結果!$F$6=バックデータ一覧!$A$7,入力データと計算結果!$F$27="仕様を入力することで評価する"),$CJ$70*CB29+$CJ$77*AW29+$CJ$84,"-")</f>
        <v>-</v>
      </c>
      <c r="AO29" s="191" t="str">
        <f>IF(AND(入力データと計算結果!$F$6=バックデータ一覧!$A$7,入力データと計算結果!$F$27="仕様を入力することで評価する"),$CJ$71*CB29+$CJ$78*AX29+$CJ$85,"-")</f>
        <v>-</v>
      </c>
      <c r="AP29" s="91">
        <f t="shared" si="12"/>
        <v>29.6476071901503</v>
      </c>
      <c r="AQ29" s="91">
        <f t="shared" si="13"/>
        <v>4.6436252315625612</v>
      </c>
      <c r="AR29" s="91">
        <f t="shared" si="14"/>
        <v>1.373544053739554</v>
      </c>
      <c r="AS29" s="91">
        <f t="shared" si="15"/>
        <v>1.6818906780484335</v>
      </c>
      <c r="AT29" s="91">
        <f t="shared" si="16"/>
        <v>0.72881929382098809</v>
      </c>
      <c r="AU29" s="91">
        <f t="shared" si="17"/>
        <v>0</v>
      </c>
      <c r="AV29" s="91">
        <f t="shared" si="18"/>
        <v>2.5228360170726489</v>
      </c>
      <c r="AW29" s="91">
        <f t="shared" si="19"/>
        <v>0</v>
      </c>
      <c r="AX29" s="91">
        <f t="shared" si="20"/>
        <v>1.5735937499999999</v>
      </c>
      <c r="AY29" s="158">
        <f t="shared" si="21"/>
        <v>25.627206203443379</v>
      </c>
      <c r="AZ29" s="91">
        <f t="shared" si="29"/>
        <v>31.934296246125005</v>
      </c>
      <c r="BA29" s="26">
        <f>IF(計算過程!$CJ$4=9,((BF29*CB29+BG29*(BO29+BP29+BQ29+BS29)+BH29*BN29+BI29)*BB29+(0.01723*BU29+0.06099))*10^3/3600,0)</f>
        <v>0</v>
      </c>
      <c r="BB29" s="26">
        <f>IF(7&lt;='貼り付けシート（日別）'!O28,1,1+(7-'貼り付けシート（日別）'!O28)*0.0091)</f>
        <v>1</v>
      </c>
      <c r="BC29" s="26">
        <f>IF(計算過程!$CJ$4=9,((BJ29*計算過程!CB29+BK29*(BO29+BP29+BQ29+BS29)+BL29*BN29+BM29)*BE29+BU29/BD29),0)</f>
        <v>0</v>
      </c>
      <c r="BD29" s="26">
        <f>計算過程!$CJ$88*'貼り付けシート（日別）'!O28+計算過程!$CJ$89*BU29+計算過程!$CJ$90</f>
        <v>0.80562156249999994</v>
      </c>
      <c r="BE29" s="26">
        <f>IF(7&lt;='貼り付けシート（日別）'!O28,1,1+(7-'貼り付けシート（日別）'!O28)*0.0205)</f>
        <v>1</v>
      </c>
      <c r="BF29" s="89">
        <f>IF($BN29&gt;0,バックデータ一覧!$S$4,バックデータ一覧!$T$4)</f>
        <v>-0.51375000000000004</v>
      </c>
      <c r="BG29" s="89">
        <f>IF($BN29&gt;0,バックデータ一覧!$S$5,バックデータ一覧!$T$5)</f>
        <v>-1.7819999999999999E-2</v>
      </c>
      <c r="BH29" s="89">
        <f>IF($BN29&gt;0,バックデータ一覧!$S$6,バックデータ一覧!$T$6)</f>
        <v>0.27639999999999998</v>
      </c>
      <c r="BI29" s="89">
        <f>IF($BN29&gt;0,バックデータ一覧!$S$7,バックデータ一覧!$T$7)</f>
        <v>9.4067100000000003</v>
      </c>
      <c r="BJ29" s="89">
        <f>IF($BN29&gt;0,バックデータ一覧!$S$12,バックデータ一覧!$T$12)</f>
        <v>-0.19841</v>
      </c>
      <c r="BK29" s="89">
        <f>IF($BN29&gt;0,バックデータ一覧!$S$13,バックデータ一覧!$T$13)</f>
        <v>1.10632</v>
      </c>
      <c r="BL29" s="89">
        <f>IF($BN29&gt;0,バックデータ一覧!$S$14,バックデータ一覧!$T$14)</f>
        <v>0.19306999999999999</v>
      </c>
      <c r="BM29" s="132">
        <f>IF($BN29&gt;0,バックデータ一覧!$S$15,バックデータ一覧!$T$15)</f>
        <v>-10.36669</v>
      </c>
      <c r="BN29" s="26">
        <f>SUMIF('貼り付けシート（時刻別）'!$A$6:$A$8765,$A29,'貼り付けシート（時刻別）'!$C$6:$C$8765)</f>
        <v>2400</v>
      </c>
      <c r="BO29" s="91">
        <f>'貼り付けシート（日別）'!B28</f>
        <v>6.9545800713783335</v>
      </c>
      <c r="BP29" s="91">
        <f>'貼り付けシート（日別）'!C28</f>
        <v>8.5158123323000012</v>
      </c>
      <c r="BQ29" s="91">
        <f>'貼り付けシート（日別）'!D28</f>
        <v>3.6901853439966663</v>
      </c>
      <c r="BR29" s="91">
        <f>'貼り付けシート（日別）'!E28</f>
        <v>0</v>
      </c>
      <c r="BS29" s="91">
        <f>'貼り付けシート（日別）'!F28</f>
        <v>12.773718498450002</v>
      </c>
      <c r="BT29" s="91">
        <f>'貼り付けシート（日別）'!G28</f>
        <v>0</v>
      </c>
      <c r="BU29" s="91">
        <f>'貼り付けシート（日別）'!H28</f>
        <v>1.5735937499999999</v>
      </c>
      <c r="BV29" s="91">
        <f>'貼り付けシート（日別）'!I28</f>
        <v>49</v>
      </c>
      <c r="BW29" s="91">
        <f>'貼り付けシート（日別）'!J28</f>
        <v>60</v>
      </c>
      <c r="BX29" s="91">
        <f>'貼り付けシート（日別）'!K28</f>
        <v>26</v>
      </c>
      <c r="BY29" s="91">
        <f>'貼り付けシート（日別）'!L28</f>
        <v>0</v>
      </c>
      <c r="BZ29" s="91">
        <f>'貼り付けシート（日別）'!M28</f>
        <v>90</v>
      </c>
      <c r="CA29" s="91">
        <f>'貼り付けシート（日別）'!N28</f>
        <v>0</v>
      </c>
      <c r="CB29" s="91">
        <f>'貼り付けシート（日別）'!O28</f>
        <v>8.7041666666666675</v>
      </c>
      <c r="CC29" s="91">
        <f>'貼り付けシート（日別）'!Q28</f>
        <v>0</v>
      </c>
      <c r="CD29" s="126"/>
      <c r="CE29" s="12"/>
      <c r="CF29" s="115" t="s">
        <v>303</v>
      </c>
      <c r="CG29" s="111" t="s">
        <v>306</v>
      </c>
      <c r="CH29" s="111" t="s">
        <v>27</v>
      </c>
      <c r="CI29" s="111" t="s">
        <v>20</v>
      </c>
      <c r="CJ29" s="105">
        <f>IF(AND(OR(計算過程!CJ4=3,計算過程!CJ4=4),入力データと計算結果!F8=バックデータ一覧!A26),VLOOKUP(計算過程!CJ4,バックデータ一覧!W3:X8,2,FALSE),IF(AND(OR(計算過程!CJ4=3,計算過程!CJ4=4),入力データと計算結果!F8=バックデータ一覧!A25,入力データと計算結果!F17=バックデータ一覧!A37),入力データと計算結果!F18-0.081,IF(AND(OR(計算過程!CJ4=3,計算過程!CJ4=4),入力データと計算結果!F8=バックデータ一覧!A25,入力データと計算結果!F17=バックデータ一覧!A38),入力データと計算結果!F19,"-")))</f>
        <v>0.81299999999999994</v>
      </c>
    </row>
    <row r="30" spans="1:89" ht="33" x14ac:dyDescent="0.15">
      <c r="A30" s="30">
        <v>41663</v>
      </c>
      <c r="B30" s="93">
        <f t="shared" si="0"/>
        <v>0.12075081018518519</v>
      </c>
      <c r="C30" s="93">
        <f t="shared" si="1"/>
        <v>0</v>
      </c>
      <c r="D30" s="93">
        <f t="shared" si="33"/>
        <v>25.866731712792571</v>
      </c>
      <c r="E30" s="96">
        <v>0</v>
      </c>
      <c r="F30" s="90">
        <f>IF(OR(計算過程!$CJ$4&lt;=4,計算過程!$CJ$4=8),G30+H30+I30,0)</f>
        <v>0.12075081018518519</v>
      </c>
      <c r="G30" s="90">
        <f>IF(AND($CJ$4&gt;4,$CJ$4&lt;&gt;8),0,((VLOOKUP(入力データと計算結果!$F$6,バックデータ一覧!$V$12:$AA$15,2)*CB30+VLOOKUP(入力データと計算結果!$F$6,バックデータ一覧!$V$12:$AA$15,3)*(BV30+BW30+BX30+BY30+CA30)+(VLOOKUP(入力データと計算結果!$F$6,バックデータ一覧!$V$12:$AA$15,4)))*10^3/3600))</f>
        <v>0.12075081018518519</v>
      </c>
      <c r="H30" s="90">
        <f>IF(AND(OR($CJ$4&gt;4,$CJ$4&lt;&gt;8),入力データと計算結果!$F$7&lt;&gt;バックデータ一覧!$A$20,BZ30&gt;0),0.07*10^3/3600,0)</f>
        <v>0</v>
      </c>
      <c r="I30" s="90">
        <f>IF(AND(OR($CJ$4&lt;=4),入力データと計算結果!$F$7=バックデータ一覧!$A$22,BU30&gt;0),(VLOOKUP(入力データと計算結果!$F$6,バックデータ一覧!$V$12:$AA$15,5,FALSE)*BU30+VLOOKUP(入力データと計算結果!$F$6,バックデータ一覧!$V$12:$AA$15,6,FALSE))*10^3/3600,0)</f>
        <v>0</v>
      </c>
      <c r="J30" s="90">
        <f>IF(OR(計算過程!$CJ$4&lt;=2,計算過程!$CJ$4=8),IF(入力データと計算結果!$F$7=バックデータ一覧!$A$20,BO30/L30+BP30/M30+BQ30/N30+BR30/O30+BT30/Q30,IF(入力データと計算結果!$F$7=バックデータ一覧!$A$21,BO30/L30+BP30/M30+BQ30/N30+BS30/P30+BT30/Q30,BO30/L30+BP30/M30+BQ30/N30+BS30/P30+BU30/R30)),0)</f>
        <v>0</v>
      </c>
      <c r="K30" s="90">
        <f>IF(OR(計算過程!$CJ$4=3,計算過程!$CJ$4=4),IF(入力データと計算結果!$F$7=バックデータ一覧!$A$20,BO30/L30+BP30/M30+BQ30/N30+BR30/O30+BT30/Q30,IF(入力データと計算結果!$F$7=バックデータ一覧!$A$21,BO30/L30+BP30/M30+BQ30/N30+BS30/P30+BT30/Q30,BO30/L30+BP30/M30+BQ30/N30+BS30/P30+BU30/R30)),0)</f>
        <v>25.866731712792571</v>
      </c>
      <c r="L30" s="167">
        <f>IFERROR(MIN(1,$CJ$6*CB30+計算過程!$CJ$13*(BO30+BQ30)+$CJ$20),"-")</f>
        <v>0.70598510274035364</v>
      </c>
      <c r="M30" s="167">
        <f t="shared" si="2"/>
        <v>0.79433980346027422</v>
      </c>
      <c r="N30" s="167">
        <f t="shared" si="3"/>
        <v>0.70598510274035364</v>
      </c>
      <c r="O30" s="134">
        <f t="shared" si="4"/>
        <v>0.90236153670854247</v>
      </c>
      <c r="P30" s="134">
        <f t="shared" si="5"/>
        <v>0.88826526187185906</v>
      </c>
      <c r="Q30" s="134">
        <f t="shared" si="6"/>
        <v>0.90236153670854247</v>
      </c>
      <c r="R30" s="134">
        <f t="shared" si="7"/>
        <v>0.4350666934198073</v>
      </c>
      <c r="S30" s="26">
        <f t="shared" si="8"/>
        <v>0</v>
      </c>
      <c r="T30" s="26">
        <f>'貼り付けシート（日別）'!P29</f>
        <v>4.55</v>
      </c>
      <c r="U30" s="26">
        <f t="shared" si="34"/>
        <v>1.0325850000000001</v>
      </c>
      <c r="V30" s="26">
        <f t="shared" si="35"/>
        <v>1.0157500000000002</v>
      </c>
      <c r="W30" s="26">
        <f t="shared" si="25"/>
        <v>19.584094354673336</v>
      </c>
      <c r="X30" s="26">
        <f t="shared" si="9"/>
        <v>0</v>
      </c>
      <c r="Y30" s="26">
        <f>IF(AND(入力データと計算結果!$F$6=バックデータ一覧!$A$7,入力データと計算結果!$F$27="種類を選択することで評価する"),MAX((($CJ$44*CB30+$CJ$45*SUM(BO30:BQ30,BS30)+$CJ$46)*Z30+(0.01723*BU30+0.06099))*10^3/3600,0),0)</f>
        <v>0</v>
      </c>
      <c r="Z30" s="26">
        <f t="shared" si="26"/>
        <v>1.0122091666666666</v>
      </c>
      <c r="AA30" s="26">
        <f>IF(AND(入力データと計算結果!$F$6=バックデータ一覧!$A$7,入力データと計算結果!$F$27="種類を選択することで評価する"),MAX(($CJ$47*CB30+$CJ$48*SUM(BO30:BQ30,BS30)+$CJ$49)*AC30+BU30/AB30,0),0)</f>
        <v>0</v>
      </c>
      <c r="AB30" s="26">
        <f t="shared" si="10"/>
        <v>0.78155999999999992</v>
      </c>
      <c r="AC30" s="26">
        <f t="shared" si="27"/>
        <v>1.0275041666666667</v>
      </c>
      <c r="AD30" s="91">
        <f>IF(AND(入力データと計算結果!$F$6=バックデータ一覧!$A$7,入力データと計算結果!$F$27="仕様を入力することで評価する"),AE30+AF30+AG30,0)</f>
        <v>0</v>
      </c>
      <c r="AE30" s="91">
        <f t="shared" si="28"/>
        <v>1.5152991009817669</v>
      </c>
      <c r="AF30" s="91">
        <f t="shared" si="11"/>
        <v>7.5083903572695232E-2</v>
      </c>
      <c r="AG30" s="190">
        <f>IF(AND(入力データと計算結果!$F$7&lt;&gt;バックデータ一覧!$A$22,CA30&gt;0),(0.000393*計算過程!CA30)*10^3/3600,IF(AND(入力データと計算結果!$F$7=バックデータ一覧!$A$22,AX30&gt;0),(0.01723*計算過程!AX30+0.06099)*10^3/3600,0))</f>
        <v>0</v>
      </c>
      <c r="AH30" s="91">
        <f>IF(OR(入力データと計算結果!$F$6&lt;&gt;バックデータ一覧!$A$7,入力データと計算結果!$F$27&lt;&gt;"仕様を入力することで評価する"),0,IF(入力データと計算結果!$F$7=バックデータ一覧!$A$20,計算過程!AR30/計算過程!AI30+計算過程!AS30/計算過程!AJ30+計算過程!AT30/計算過程!AK30+計算過程!AU30/計算過程!AL30+計算過程!AW30/計算過程!AN30,IF(入力データと計算結果!$F$7=バックデータ一覧!$A$21,計算過程!AR30/計算過程!AI30+計算過程!AS30/計算過程!AJ30+計算過程!AT30/計算過程!AK30+計算過程!AV30/計算過程!AM30+計算過程!AW30/計算過程!AN30,計算過程!AR30/計算過程!AI30+計算過程!AS30/計算過程!AJ30+計算過程!AT30/計算過程!AK30+計算過程!AV30/計算過程!AM30+計算過程!AX30/計算過程!AO30)))</f>
        <v>0</v>
      </c>
      <c r="AI30" s="191" t="str">
        <f>IF(AND(入力データと計算結果!$F$6=バックデータ一覧!$A$7,入力データと計算結果!$F$27="仕様を入力することで評価する"),$CJ$65*CB30+$CJ$72*(AR30+AT30)+$CJ$79,"-")</f>
        <v>-</v>
      </c>
      <c r="AJ30" s="191" t="str">
        <f>IF(AND(入力データと計算結果!$F$6=バックデータ一覧!$A$7,入力データと計算結果!$F$27="仕様を入力することで評価する"),$CJ$66*CB30+$CJ$73*AS30+$CJ$80,"-")</f>
        <v>-</v>
      </c>
      <c r="AK30" s="191" t="str">
        <f>IF(AND(入力データと計算結果!$F$6=バックデータ一覧!$A$7,入力データと計算結果!$F$27="仕様を入力することで評価する"),$CJ$67*CB30+$CJ$74*(AR30+AT30)+$CJ$81,"-")</f>
        <v>-</v>
      </c>
      <c r="AL30" s="191" t="str">
        <f>IF(AND(入力データと計算結果!$F$6=バックデータ一覧!$A$7,入力データと計算結果!$F$27="仕様を入力することで評価する"),$CJ$68*CB30+$CJ$75*AU30+$CJ$82,"-")</f>
        <v>-</v>
      </c>
      <c r="AM30" s="191" t="str">
        <f>IF(AND(入力データと計算結果!$F$6=バックデータ一覧!$A$7,入力データと計算結果!$F$27="仕様を入力することで評価する"),$CJ$69*CB30+$CJ$76*AV30+$CJ$83,"-")</f>
        <v>-</v>
      </c>
      <c r="AN30" s="191" t="str">
        <f>IF(AND(入力データと計算結果!$F$6=バックデータ一覧!$A$7,入力データと計算結果!$F$27="仕様を入力することで評価する"),$CJ$70*CB30+$CJ$77*AW30+$CJ$84,"-")</f>
        <v>-</v>
      </c>
      <c r="AO30" s="191" t="str">
        <f>IF(AND(入力データと計算結果!$F$6=バックデータ一覧!$A$7,入力データと計算結果!$F$27="仕様を入力することで評価する"),$CJ$71*CB30+$CJ$78*AX30+$CJ$85,"-")</f>
        <v>-</v>
      </c>
      <c r="AP30" s="91">
        <f t="shared" si="12"/>
        <v>22.656450804386953</v>
      </c>
      <c r="AQ30" s="91">
        <f t="shared" si="13"/>
        <v>4.1532780905740676</v>
      </c>
      <c r="AR30" s="91">
        <f t="shared" si="14"/>
        <v>0</v>
      </c>
      <c r="AS30" s="91">
        <f t="shared" si="15"/>
        <v>0</v>
      </c>
      <c r="AT30" s="91">
        <f t="shared" si="16"/>
        <v>0</v>
      </c>
      <c r="AU30" s="91">
        <f t="shared" si="17"/>
        <v>0</v>
      </c>
      <c r="AV30" s="91">
        <f t="shared" si="18"/>
        <v>0</v>
      </c>
      <c r="AW30" s="91">
        <f t="shared" si="19"/>
        <v>0</v>
      </c>
      <c r="AX30" s="91">
        <f t="shared" si="20"/>
        <v>0</v>
      </c>
      <c r="AY30" s="158">
        <f t="shared" si="21"/>
        <v>19.584094354673336</v>
      </c>
      <c r="AZ30" s="91">
        <f t="shared" si="29"/>
        <v>19.584094354673336</v>
      </c>
      <c r="BA30" s="26">
        <f>IF(計算過程!$CJ$4=9,((BF30*CB30+BG30*(BO30+BP30+BQ30+BS30)+BH30*BN30+BI30)*BB30+(0.01723*BU30+0.06099))*10^3/3600,0)</f>
        <v>0</v>
      </c>
      <c r="BB30" s="26">
        <f>IF(7&lt;='貼り付けシート（日別）'!O29,1,1+(7-'貼り付けシート（日別）'!O29)*0.0091)</f>
        <v>1.0122091666666666</v>
      </c>
      <c r="BC30" s="26">
        <f>IF(計算過程!$CJ$4=9,((BJ30*計算過程!CB30+BK30*(BO30+BP30+BQ30+BS30)+BL30*BN30+BM30)*BE30+BU30/BD30),0)</f>
        <v>0</v>
      </c>
      <c r="BD30" s="26">
        <f>計算過程!$CJ$88*'貼り付けシート（日別）'!O29+計算過程!$CJ$89*BU30+計算過程!$CJ$90</f>
        <v>0.78155999999999992</v>
      </c>
      <c r="BE30" s="26">
        <f>IF(7&lt;='貼り付けシート（日別）'!O29,1,1+(7-'貼り付けシート（日別）'!O29)*0.0205)</f>
        <v>1.0275041666666667</v>
      </c>
      <c r="BF30" s="89">
        <f>IF($BN30&gt;0,バックデータ一覧!$S$4,バックデータ一覧!$T$4)</f>
        <v>-0.51375000000000004</v>
      </c>
      <c r="BG30" s="89">
        <f>IF($BN30&gt;0,バックデータ一覧!$S$5,バックデータ一覧!$T$5)</f>
        <v>-1.7819999999999999E-2</v>
      </c>
      <c r="BH30" s="89">
        <f>IF($BN30&gt;0,バックデータ一覧!$S$6,バックデータ一覧!$T$6)</f>
        <v>0.27639999999999998</v>
      </c>
      <c r="BI30" s="89">
        <f>IF($BN30&gt;0,バックデータ一覧!$S$7,バックデータ一覧!$T$7)</f>
        <v>9.4067100000000003</v>
      </c>
      <c r="BJ30" s="89">
        <f>IF($BN30&gt;0,バックデータ一覧!$S$12,バックデータ一覧!$T$12)</f>
        <v>-0.19841</v>
      </c>
      <c r="BK30" s="89">
        <f>IF($BN30&gt;0,バックデータ一覧!$S$13,バックデータ一覧!$T$13)</f>
        <v>1.10632</v>
      </c>
      <c r="BL30" s="89">
        <f>IF($BN30&gt;0,バックデータ一覧!$S$14,バックデータ一覧!$T$14)</f>
        <v>0.19306999999999999</v>
      </c>
      <c r="BM30" s="132">
        <f>IF($BN30&gt;0,バックデータ一覧!$S$15,バックデータ一覧!$T$15)</f>
        <v>-10.36669</v>
      </c>
      <c r="BN30" s="26">
        <f>SUMIF('貼り付けシート（時刻別）'!$A$6:$A$8765,$A30,'貼り付けシート（時刻別）'!$C$6:$C$8765)</f>
        <v>2400</v>
      </c>
      <c r="BO30" s="91">
        <f>'貼り付けシート（日別）'!B29</f>
        <v>5.4555691416590006</v>
      </c>
      <c r="BP30" s="91">
        <f>'貼り付けシート（日別）'!C29</f>
        <v>11.890343001051669</v>
      </c>
      <c r="BQ30" s="91">
        <f>'貼り付けシート（日別）'!D29</f>
        <v>2.2381822119626666</v>
      </c>
      <c r="BR30" s="91">
        <f>'貼り付けシート（日別）'!E29</f>
        <v>0</v>
      </c>
      <c r="BS30" s="91">
        <f>'貼り付けシート（日別）'!F29</f>
        <v>0</v>
      </c>
      <c r="BT30" s="91">
        <f>'貼り付けシート（日別）'!G29</f>
        <v>0</v>
      </c>
      <c r="BU30" s="91">
        <f>'貼り付けシート（日別）'!H29</f>
        <v>0</v>
      </c>
      <c r="BV30" s="91">
        <f>'貼り付けシート（日別）'!I29</f>
        <v>39</v>
      </c>
      <c r="BW30" s="91">
        <f>'貼り付けシート（日別）'!J29</f>
        <v>85</v>
      </c>
      <c r="BX30" s="91">
        <f>'貼り付けシート（日別）'!K29</f>
        <v>16</v>
      </c>
      <c r="BY30" s="91">
        <f>'貼り付けシート（日別）'!L29</f>
        <v>0</v>
      </c>
      <c r="BZ30" s="91">
        <f>'貼り付けシート（日別）'!M29</f>
        <v>0</v>
      </c>
      <c r="CA30" s="91">
        <f>'貼り付けシート（日別）'!N29</f>
        <v>0</v>
      </c>
      <c r="CB30" s="91">
        <f>'貼り付けシート（日別）'!O29</f>
        <v>5.6583333333333341</v>
      </c>
      <c r="CC30" s="91">
        <f>'貼り付けシート（日別）'!Q29</f>
        <v>0</v>
      </c>
      <c r="CD30" s="126"/>
      <c r="CE30" s="55"/>
      <c r="CF30" s="104" t="s">
        <v>304</v>
      </c>
      <c r="CG30" s="111" t="s">
        <v>307</v>
      </c>
      <c r="CH30" s="111" t="s">
        <v>27</v>
      </c>
      <c r="CI30" s="111" t="s">
        <v>20</v>
      </c>
      <c r="CJ30" s="31" t="str">
        <f>IF(計算過程!CJ4=8,VLOOKUP(計算過程!CJ4,バックデータ一覧!W3:X8,2,FALSE),"-")</f>
        <v>-</v>
      </c>
    </row>
    <row r="31" spans="1:89" ht="30.75" customHeight="1" x14ac:dyDescent="0.15">
      <c r="A31" s="30">
        <v>41664</v>
      </c>
      <c r="B31" s="93">
        <f t="shared" si="0"/>
        <v>0.1840117997685185</v>
      </c>
      <c r="C31" s="93">
        <f t="shared" si="1"/>
        <v>0</v>
      </c>
      <c r="D31" s="93">
        <f t="shared" si="33"/>
        <v>57.855278226793985</v>
      </c>
      <c r="E31" s="96">
        <v>0</v>
      </c>
      <c r="F31" s="90">
        <f>IF(OR(計算過程!$CJ$4&lt;=4,計算過程!$CJ$4=8),G31+H31+I31,0)</f>
        <v>0.1840117997685185</v>
      </c>
      <c r="G31" s="90">
        <f>IF(AND($CJ$4&gt;4,$CJ$4&lt;&gt;8),0,((VLOOKUP(入力データと計算結果!$F$6,バックデータ一覧!$V$12:$AA$15,2)*CB31+VLOOKUP(入力データと計算結果!$F$6,バックデータ一覧!$V$12:$AA$15,3)*(BV31+BW31+BX31+BY31+CA31)+(VLOOKUP(入力データと計算結果!$F$6,バックデータ一覧!$V$12:$AA$15,4)))*10^3/3600))</f>
        <v>0.11895949074074073</v>
      </c>
      <c r="H31" s="90">
        <f>IF(AND(OR($CJ$4&gt;4,$CJ$4&lt;&gt;8),入力データと計算結果!$F$7&lt;&gt;バックデータ一覧!$A$20,BZ31&gt;0),0.07*10^3/3600,0)</f>
        <v>1.9444444444444445E-2</v>
      </c>
      <c r="I31" s="90">
        <f>IF(AND(OR($CJ$4&lt;=4),入力データと計算結果!$F$7=バックデータ一覧!$A$22,BU31&gt;0),(VLOOKUP(入力データと計算結果!$F$6,バックデータ一覧!$V$12:$AA$15,5,FALSE)*BU31+VLOOKUP(入力データと計算結果!$F$6,バックデータ一覧!$V$12:$AA$15,6,FALSE))*10^3/3600,0)</f>
        <v>4.5607864583333331E-2</v>
      </c>
      <c r="J31" s="90">
        <f>IF(OR(計算過程!$CJ$4&lt;=2,計算過程!$CJ$4=8),IF(入力データと計算結果!$F$7=バックデータ一覧!$A$20,BO31/L31+BP31/M31+BQ31/N31+BR31/O31+BT31/Q31,IF(入力データと計算結果!$F$7=バックデータ一覧!$A$21,BO31/L31+BP31/M31+BQ31/N31+BS31/P31+BT31/Q31,BO31/L31+BP31/M31+BQ31/N31+BS31/P31+BU31/R31)),0)</f>
        <v>0</v>
      </c>
      <c r="K31" s="90">
        <f>IF(OR(計算過程!$CJ$4=3,計算過程!$CJ$4=4),IF(入力データと計算結果!$F$7=バックデータ一覧!$A$20,BO31/L31+BP31/M31+BQ31/N31+BR31/O31+BT31/Q31,IF(入力データと計算結果!$F$7=バックデータ一覧!$A$21,BO31/L31+BP31/M31+BQ31/N31+BS31/P31+BT31/Q31,BO31/L31+BP31/M31+BQ31/N31+BS31/P31+BU31/R31)),0)</f>
        <v>57.855278226793985</v>
      </c>
      <c r="L31" s="167">
        <f>IFERROR(MIN(1,$CJ$6*CB31+計算過程!$CJ$13*(BO31+BQ31)+$CJ$20),"-")</f>
        <v>0.71713826605880526</v>
      </c>
      <c r="M31" s="167">
        <f t="shared" si="2"/>
        <v>0.78109101217989463</v>
      </c>
      <c r="N31" s="167">
        <f t="shared" si="3"/>
        <v>0.71713826605880526</v>
      </c>
      <c r="O31" s="134">
        <f t="shared" si="4"/>
        <v>0.90236153670854247</v>
      </c>
      <c r="P31" s="134">
        <f t="shared" si="5"/>
        <v>0.82840712458429988</v>
      </c>
      <c r="Q31" s="134">
        <f t="shared" si="6"/>
        <v>0.90236153670854247</v>
      </c>
      <c r="R31" s="134">
        <f t="shared" si="7"/>
        <v>0.50987754846950895</v>
      </c>
      <c r="S31" s="26">
        <f t="shared" si="8"/>
        <v>0</v>
      </c>
      <c r="T31" s="26">
        <f>'貼り付けシート（日別）'!P30</f>
        <v>3.7375000000000003</v>
      </c>
      <c r="U31" s="26">
        <f t="shared" si="34"/>
        <v>1.04339125</v>
      </c>
      <c r="V31" s="26">
        <f t="shared" si="35"/>
        <v>1.0441875</v>
      </c>
      <c r="W31" s="26">
        <f t="shared" si="25"/>
        <v>44.661982132523327</v>
      </c>
      <c r="X31" s="26">
        <f t="shared" si="9"/>
        <v>0</v>
      </c>
      <c r="Y31" s="26">
        <f>IF(AND(入力データと計算結果!$F$6=バックデータ一覧!$A$7,入力データと計算結果!$F$27="種類を選択することで評価する"),MAX((($CJ$44*CB31+$CJ$45*SUM(BO31:BQ31,BS31)+$CJ$46)*Z31+(0.01723*BU31+0.06099))*10^3/3600,0),0)</f>
        <v>0</v>
      </c>
      <c r="Z31" s="26">
        <f t="shared" si="26"/>
        <v>1.0174416666666666</v>
      </c>
      <c r="AA31" s="26">
        <f>IF(AND(入力データと計算結果!$F$6=バックデータ一覧!$A$7,入力データと計算結果!$F$27="種類を選択することで評価する"),MAX(($CJ$47*CB31+$CJ$48*SUM(BO31:BQ31,BS31)+$CJ$49)*AC31+BU31/AB31,0),0)</f>
        <v>0</v>
      </c>
      <c r="AB31" s="26">
        <f t="shared" si="10"/>
        <v>0.78898124999999997</v>
      </c>
      <c r="AC31" s="26">
        <f t="shared" si="27"/>
        <v>1.0392916666666667</v>
      </c>
      <c r="AD31" s="91">
        <f>IF(AND(入力データと計算結果!$F$6=バックデータ一覧!$A$7,入力データと計算結果!$F$27="仕様を入力することで評価する"),AE31+AF31+AG31,0)</f>
        <v>0</v>
      </c>
      <c r="AE31" s="91">
        <f t="shared" si="28"/>
        <v>2.4732703139225936</v>
      </c>
      <c r="AF31" s="91">
        <f t="shared" si="11"/>
        <v>9.4521701628039231E-2</v>
      </c>
      <c r="AG31" s="190">
        <f>IF(AND(入力データと計算結果!$F$7&lt;&gt;バックデータ一覧!$A$22,CA31&gt;0),(0.000393*計算過程!CA31)*10^3/3600,IF(AND(入力データと計算結果!$F$7=バックデータ一覧!$A$22,AX31&gt;0),(0.01723*計算過程!AX31+0.06099)*10^3/3600,0))</f>
        <v>2.5063098958333332E-2</v>
      </c>
      <c r="AH31" s="91">
        <f>IF(OR(入力データと計算結果!$F$6&lt;&gt;バックデータ一覧!$A$7,入力データと計算結果!$F$27&lt;&gt;"仕様を入力することで評価する"),0,IF(入力データと計算結果!$F$7=バックデータ一覧!$A$20,計算過程!AR31/計算過程!AI31+計算過程!AS31/計算過程!AJ31+計算過程!AT31/計算過程!AK31+計算過程!AU31/計算過程!AL31+計算過程!AW31/計算過程!AN31,IF(入力データと計算結果!$F$7=バックデータ一覧!$A$21,計算過程!AR31/計算過程!AI31+計算過程!AS31/計算過程!AJ31+計算過程!AT31/計算過程!AK31+計算過程!AV31/計算過程!AM31+計算過程!AW31/計算過程!AN31,計算過程!AR31/計算過程!AI31+計算過程!AS31/計算過程!AJ31+計算過程!AT31/計算過程!AK31+計算過程!AV31/計算過程!AM31+計算過程!AX31/計算過程!AO31)))</f>
        <v>0</v>
      </c>
      <c r="AI31" s="191" t="str">
        <f>IF(AND(入力データと計算結果!$F$6=バックデータ一覧!$A$7,入力データと計算結果!$F$27="仕様を入力することで評価する"),$CJ$65*CB31+$CJ$72*(AR31+AT31)+$CJ$79,"-")</f>
        <v>-</v>
      </c>
      <c r="AJ31" s="191" t="str">
        <f>IF(AND(入力データと計算結果!$F$6=バックデータ一覧!$A$7,入力データと計算結果!$F$27="仕様を入力することで評価する"),$CJ$66*CB31+$CJ$73*AS31+$CJ$80,"-")</f>
        <v>-</v>
      </c>
      <c r="AK31" s="191" t="str">
        <f>IF(AND(入力データと計算結果!$F$6=バックデータ一覧!$A$7,入力データと計算結果!$F$27="仕様を入力することで評価する"),$CJ$67*CB31+$CJ$74*(AR31+AT31)+$CJ$81,"-")</f>
        <v>-</v>
      </c>
      <c r="AL31" s="191" t="str">
        <f>IF(AND(入力データと計算結果!$F$6=バックデータ一覧!$A$7,入力データと計算結果!$F$27="仕様を入力することで評価する"),$CJ$68*CB31+$CJ$75*AU31+$CJ$82,"-")</f>
        <v>-</v>
      </c>
      <c r="AM31" s="191" t="str">
        <f>IF(AND(入力データと計算結果!$F$6=バックデータ一覧!$A$7,入力データと計算結果!$F$27="仕様を入力することで評価する"),$CJ$69*CB31+$CJ$76*AV31+$CJ$83,"-")</f>
        <v>-</v>
      </c>
      <c r="AN31" s="191" t="str">
        <f>IF(AND(入力データと計算結果!$F$6=バックデータ一覧!$A$7,入力データと計算結果!$F$27="仕様を入力することで評価する"),$CJ$70*CB31+$CJ$77*AW31+$CJ$84,"-")</f>
        <v>-</v>
      </c>
      <c r="AO31" s="191" t="str">
        <f>IF(AND(入力データと計算結果!$F$6=バックデータ一覧!$A$7,入力データと計算結果!$F$27="仕様を入力することで評価する"),$CJ$71*CB31+$CJ$78*AX31+$CJ$85,"-")</f>
        <v>-</v>
      </c>
      <c r="AP31" s="91">
        <f t="shared" si="12"/>
        <v>35.680146577822121</v>
      </c>
      <c r="AQ31" s="91">
        <f t="shared" si="13"/>
        <v>4.0073063471391359</v>
      </c>
      <c r="AR31" s="91">
        <f t="shared" si="14"/>
        <v>2.3855745440137079</v>
      </c>
      <c r="AS31" s="91">
        <f t="shared" si="15"/>
        <v>1.7598500734527356</v>
      </c>
      <c r="AT31" s="91">
        <f t="shared" si="16"/>
        <v>0.93858670584145898</v>
      </c>
      <c r="AU31" s="91">
        <f t="shared" si="17"/>
        <v>0</v>
      </c>
      <c r="AV31" s="91">
        <f t="shared" si="18"/>
        <v>7.0394002938109423</v>
      </c>
      <c r="AW31" s="91">
        <f t="shared" si="19"/>
        <v>0</v>
      </c>
      <c r="AX31" s="91">
        <f t="shared" si="20"/>
        <v>1.6968749999999999</v>
      </c>
      <c r="AY31" s="158">
        <f t="shared" si="21"/>
        <v>30.841695515404481</v>
      </c>
      <c r="AZ31" s="91">
        <f t="shared" si="29"/>
        <v>42.965107132523329</v>
      </c>
      <c r="BA31" s="26">
        <f>IF(計算過程!$CJ$4=9,((BF31*CB31+BG31*(BO31+BP31+BQ31+BS31)+BH31*BN31+BI31)*BB31+(0.01723*BU31+0.06099))*10^3/3600,0)</f>
        <v>0</v>
      </c>
      <c r="BB31" s="26">
        <f>IF(7&lt;='貼り付けシート（日別）'!O30,1,1+(7-'貼り付けシート（日別）'!O30)*0.0091)</f>
        <v>1.0174416666666666</v>
      </c>
      <c r="BC31" s="26">
        <f>IF(計算過程!$CJ$4=9,((BJ31*計算過程!CB31+BK31*(BO31+BP31+BQ31+BS31)+BL31*BN31+BM31)*BE31+BU31/BD31),0)</f>
        <v>0</v>
      </c>
      <c r="BD31" s="26">
        <f>計算過程!$CJ$88*'貼り付けシート（日別）'!O30+計算過程!$CJ$89*BU31+計算過程!$CJ$90</f>
        <v>0.78898124999999997</v>
      </c>
      <c r="BE31" s="26">
        <f>IF(7&lt;='貼り付けシート（日別）'!O30,1,1+(7-'貼り付けシート（日別）'!O30)*0.0205)</f>
        <v>1.0392916666666667</v>
      </c>
      <c r="BF31" s="89">
        <f>IF($BN31&gt;0,バックデータ一覧!$S$4,バックデータ一覧!$T$4)</f>
        <v>-0.51375000000000004</v>
      </c>
      <c r="BG31" s="89">
        <f>IF($BN31&gt;0,バックデータ一覧!$S$5,バックデータ一覧!$T$5)</f>
        <v>-1.7819999999999999E-2</v>
      </c>
      <c r="BH31" s="89">
        <f>IF($BN31&gt;0,バックデータ一覧!$S$6,バックデータ一覧!$T$6)</f>
        <v>0.27639999999999998</v>
      </c>
      <c r="BI31" s="89">
        <f>IF($BN31&gt;0,バックデータ一覧!$S$7,バックデータ一覧!$T$7)</f>
        <v>9.4067100000000003</v>
      </c>
      <c r="BJ31" s="89">
        <f>IF($BN31&gt;0,バックデータ一覧!$S$12,バックデータ一覧!$T$12)</f>
        <v>-0.19841</v>
      </c>
      <c r="BK31" s="89">
        <f>IF($BN31&gt;0,バックデータ一覧!$S$13,バックデータ一覧!$T$13)</f>
        <v>1.10632</v>
      </c>
      <c r="BL31" s="89">
        <f>IF($BN31&gt;0,バックデータ一覧!$S$14,バックデータ一覧!$T$14)</f>
        <v>0.19306999999999999</v>
      </c>
      <c r="BM31" s="132">
        <f>IF($BN31&gt;0,バックデータ一覧!$S$15,バックデータ一覧!$T$15)</f>
        <v>-10.36669</v>
      </c>
      <c r="BN31" s="26">
        <f>SUMIF('貼り付けシート（時刻別）'!$A$6:$A$8765,$A31,'貼り付けシート（時刻別）'!$C$6:$C$8765)</f>
        <v>2400</v>
      </c>
      <c r="BO31" s="91">
        <f>'貼り付けシート（日別）'!B30</f>
        <v>8.4544243067223324</v>
      </c>
      <c r="BP31" s="91">
        <f>'貼り付けシート（日別）'!C30</f>
        <v>6.2368703902049987</v>
      </c>
      <c r="BQ31" s="91">
        <f>'貼り付けシート（日別）'!D30</f>
        <v>3.3263308747759996</v>
      </c>
      <c r="BR31" s="91">
        <f>'貼り付けシート（日別）'!E30</f>
        <v>0</v>
      </c>
      <c r="BS31" s="91">
        <f>'貼り付けシート（日別）'!F30</f>
        <v>24.947481560820002</v>
      </c>
      <c r="BT31" s="91">
        <f>'貼り付けシート（日別）'!G30</f>
        <v>0</v>
      </c>
      <c r="BU31" s="91">
        <f>'貼り付けシート（日別）'!H30</f>
        <v>1.6968749999999999</v>
      </c>
      <c r="BV31" s="91">
        <f>'貼り付けシート（日別）'!I30</f>
        <v>61</v>
      </c>
      <c r="BW31" s="91">
        <f>'貼り付けシート（日別）'!J30</f>
        <v>45</v>
      </c>
      <c r="BX31" s="91">
        <f>'貼り付けシート（日別）'!K30</f>
        <v>24</v>
      </c>
      <c r="BY31" s="91">
        <f>'貼り付けシート（日別）'!L30</f>
        <v>0</v>
      </c>
      <c r="BZ31" s="91">
        <f>'貼り付けシート（日別）'!M30</f>
        <v>180</v>
      </c>
      <c r="CA31" s="91">
        <f>'貼り付けシート（日別）'!N30</f>
        <v>0</v>
      </c>
      <c r="CB31" s="91">
        <f>'貼り付けシート（日別）'!O30</f>
        <v>5.083333333333333</v>
      </c>
      <c r="CC31" s="91">
        <f>'貼り付けシート（日別）'!Q30</f>
        <v>0</v>
      </c>
      <c r="CD31" s="126"/>
      <c r="CE31" s="86" t="s">
        <v>87</v>
      </c>
      <c r="CF31" s="87"/>
      <c r="CG31" s="87"/>
      <c r="CH31" s="87"/>
      <c r="CI31" s="87"/>
      <c r="CJ31" s="88"/>
    </row>
    <row r="32" spans="1:89" x14ac:dyDescent="0.15">
      <c r="A32" s="30">
        <v>41665</v>
      </c>
      <c r="B32" s="93">
        <f t="shared" si="0"/>
        <v>0.12144166666666666</v>
      </c>
      <c r="C32" s="93">
        <f t="shared" si="1"/>
        <v>0</v>
      </c>
      <c r="D32" s="93">
        <f t="shared" si="33"/>
        <v>25.555242682060051</v>
      </c>
      <c r="E32" s="96">
        <v>0</v>
      </c>
      <c r="F32" s="90">
        <f>IF(OR(計算過程!$CJ$4&lt;=4,計算過程!$CJ$4=8),G32+H32+I32,0)</f>
        <v>0.12144166666666666</v>
      </c>
      <c r="G32" s="90">
        <f>IF(AND($CJ$4&gt;4,$CJ$4&lt;&gt;8),0,((VLOOKUP(入力データと計算結果!$F$6,バックデータ一覧!$V$12:$AA$15,2)*CB32+VLOOKUP(入力データと計算結果!$F$6,バックデータ一覧!$V$12:$AA$15,3)*(BV32+BW32+BX32+BY32+CA32)+(VLOOKUP(入力データと計算結果!$F$6,バックデータ一覧!$V$12:$AA$15,4)))*10^3/3600))</f>
        <v>0.12144166666666666</v>
      </c>
      <c r="H32" s="90">
        <f>IF(AND(OR($CJ$4&gt;4,$CJ$4&lt;&gt;8),入力データと計算結果!$F$7&lt;&gt;バックデータ一覧!$A$20,BZ32&gt;0),0.07*10^3/3600,0)</f>
        <v>0</v>
      </c>
      <c r="I32" s="90">
        <f>IF(AND(OR($CJ$4&lt;=4),入力データと計算結果!$F$7=バックデータ一覧!$A$22,BU32&gt;0),(VLOOKUP(入力データと計算結果!$F$6,バックデータ一覧!$V$12:$AA$15,5,FALSE)*BU32+VLOOKUP(入力データと計算結果!$F$6,バックデータ一覧!$V$12:$AA$15,6,FALSE))*10^3/3600,0)</f>
        <v>0</v>
      </c>
      <c r="J32" s="90">
        <f>IF(OR(計算過程!$CJ$4&lt;=2,計算過程!$CJ$4=8),IF(入力データと計算結果!$F$7=バックデータ一覧!$A$20,BO32/L32+BP32/M32+BQ32/N32+BR32/O32+BT32/Q32,IF(入力データと計算結果!$F$7=バックデータ一覧!$A$21,BO32/L32+BP32/M32+BQ32/N32+BS32/P32+BT32/Q32,BO32/L32+BP32/M32+BQ32/N32+BS32/P32+BU32/R32)),0)</f>
        <v>0</v>
      </c>
      <c r="K32" s="90">
        <f>IF(OR(計算過程!$CJ$4=3,計算過程!$CJ$4=4),IF(入力データと計算結果!$F$7=バックデータ一覧!$A$20,BO32/L32+BP32/M32+BQ32/N32+BR32/O32+BT32/Q32,IF(入力データと計算結果!$F$7=バックデータ一覧!$A$21,BO32/L32+BP32/M32+BQ32/N32+BS32/P32+BT32/Q32,BO32/L32+BP32/M32+BQ32/N32+BS32/P32+BU32/R32)),0)</f>
        <v>25.555242682060051</v>
      </c>
      <c r="L32" s="167">
        <f>IFERROR(MIN(1,$CJ$6*CB32+計算過程!$CJ$13*(BO32+BQ32)+$CJ$20),"-")</f>
        <v>0.7051409538082567</v>
      </c>
      <c r="M32" s="167">
        <f t="shared" si="2"/>
        <v>0.79143521939247341</v>
      </c>
      <c r="N32" s="167">
        <f t="shared" si="3"/>
        <v>0.7051409538082567</v>
      </c>
      <c r="O32" s="134">
        <f t="shared" si="4"/>
        <v>0.90236153670854247</v>
      </c>
      <c r="P32" s="134">
        <f t="shared" si="5"/>
        <v>0.88826526187185906</v>
      </c>
      <c r="Q32" s="134">
        <f t="shared" si="6"/>
        <v>0.90236153670854247</v>
      </c>
      <c r="R32" s="134">
        <f t="shared" si="7"/>
        <v>0.4285067603190954</v>
      </c>
      <c r="S32" s="26">
        <f t="shared" si="8"/>
        <v>0</v>
      </c>
      <c r="T32" s="26">
        <f>'貼り付けシート（日別）'!P31</f>
        <v>2.0249999999999999</v>
      </c>
      <c r="U32" s="26">
        <f t="shared" si="34"/>
        <v>1.0661674999999999</v>
      </c>
      <c r="V32" s="26">
        <f t="shared" si="35"/>
        <v>1.104125</v>
      </c>
      <c r="W32" s="26">
        <f t="shared" si="25"/>
        <v>19.29754404092666</v>
      </c>
      <c r="X32" s="26">
        <f t="shared" si="9"/>
        <v>0</v>
      </c>
      <c r="Y32" s="26">
        <f>IF(AND(入力データと計算結果!$F$6=バックデータ一覧!$A$7,入力データと計算結果!$F$27="種類を選択することで評価する"),MAX((($CJ$44*CB32+$CJ$45*SUM(BO32:BQ32,BS32)+$CJ$46)*Z32+(0.01723*BU32+0.06099))*10^3/3600,0),0)</f>
        <v>0</v>
      </c>
      <c r="Z32" s="26">
        <f t="shared" si="26"/>
        <v>1.0218400000000001</v>
      </c>
      <c r="AA32" s="26">
        <f>IF(AND(入力データと計算結果!$F$6=バックデータ一覧!$A$7,入力データと計算結果!$F$27="種類を選択することで評価する"),MAX(($CJ$47*CB32+$CJ$48*SUM(BO32:BQ32,BS32)+$CJ$49)*AC32+BU32/AB32,0),0)</f>
        <v>0</v>
      </c>
      <c r="AB32" s="26">
        <f t="shared" si="10"/>
        <v>0.77647999999999995</v>
      </c>
      <c r="AC32" s="26">
        <f t="shared" si="27"/>
        <v>1.0491999999999999</v>
      </c>
      <c r="AD32" s="91">
        <f>IF(AND(入力データと計算結果!$F$6=バックデータ一覧!$A$7,入力データと計算結果!$F$27="仕様を入力することで評価する"),AE32+AF32+AG32,0)</f>
        <v>0</v>
      </c>
      <c r="AE32" s="91">
        <f t="shared" si="28"/>
        <v>1.5963973865690202</v>
      </c>
      <c r="AF32" s="91">
        <f t="shared" si="11"/>
        <v>7.4845680054140884E-2</v>
      </c>
      <c r="AG32" s="190">
        <f>IF(AND(入力データと計算結果!$F$7&lt;&gt;バックデータ一覧!$A$22,CA32&gt;0),(0.000393*計算過程!CA32)*10^3/3600,IF(AND(入力データと計算結果!$F$7=バックデータ一覧!$A$22,AX32&gt;0),(0.01723*計算過程!AX32+0.06099)*10^3/3600,0))</f>
        <v>0</v>
      </c>
      <c r="AH32" s="91">
        <f>IF(OR(入力データと計算結果!$F$6&lt;&gt;バックデータ一覧!$A$7,入力データと計算結果!$F$27&lt;&gt;"仕様を入力することで評価する"),0,IF(入力データと計算結果!$F$7=バックデータ一覧!$A$20,計算過程!AR32/計算過程!AI32+計算過程!AS32/計算過程!AJ32+計算過程!AT32/計算過程!AK32+計算過程!AU32/計算過程!AL32+計算過程!AW32/計算過程!AN32,IF(入力データと計算結果!$F$7=バックデータ一覧!$A$21,計算過程!AR32/計算過程!AI32+計算過程!AS32/計算過程!AJ32+計算過程!AT32/計算過程!AK32+計算過程!AV32/計算過程!AM32+計算過程!AW32/計算過程!AN32,計算過程!AR32/計算過程!AI32+計算過程!AS32/計算過程!AJ32+計算過程!AT32/計算過程!AK32+計算過程!AV32/計算過程!AM32+計算過程!AX32/計算過程!AO32)))</f>
        <v>0</v>
      </c>
      <c r="AI32" s="191" t="str">
        <f>IF(AND(入力データと計算結果!$F$6=バックデータ一覧!$A$7,入力データと計算結果!$F$27="仕様を入力することで評価する"),$CJ$65*CB32+$CJ$72*(AR32+AT32)+$CJ$79,"-")</f>
        <v>-</v>
      </c>
      <c r="AJ32" s="191" t="str">
        <f>IF(AND(入力データと計算結果!$F$6=バックデータ一覧!$A$7,入力データと計算結果!$F$27="仕様を入力することで評価する"),$CJ$66*CB32+$CJ$73*AS32+$CJ$80,"-")</f>
        <v>-</v>
      </c>
      <c r="AK32" s="191" t="str">
        <f>IF(AND(入力データと計算結果!$F$6=バックデータ一覧!$A$7,入力データと計算結果!$F$27="仕様を入力することで評価する"),$CJ$67*CB32+$CJ$74*(AR32+AT32)+$CJ$81,"-")</f>
        <v>-</v>
      </c>
      <c r="AL32" s="191" t="str">
        <f>IF(AND(入力データと計算結果!$F$6=バックデータ一覧!$A$7,入力データと計算結果!$F$27="仕様を入力することで評価する"),$CJ$68*CB32+$CJ$75*AU32+$CJ$82,"-")</f>
        <v>-</v>
      </c>
      <c r="AM32" s="191" t="str">
        <f>IF(AND(入力データと計算結果!$F$6=バックデータ一覧!$A$7,入力データと計算結果!$F$27="仕様を入力することで評価する"),$CJ$69*CB32+$CJ$76*AV32+$CJ$83,"-")</f>
        <v>-</v>
      </c>
      <c r="AN32" s="191" t="str">
        <f>IF(AND(入力データと計算結果!$F$6=バックデータ一覧!$A$7,入力データと計算結果!$F$27="仕様を入力することで評価する"),$CJ$70*CB32+$CJ$77*AW32+$CJ$84,"-")</f>
        <v>-</v>
      </c>
      <c r="AO32" s="191" t="str">
        <f>IF(AND(入力データと計算結果!$F$6=バックデータ一覧!$A$7,入力データと計算結果!$F$27="仕様を入力することで評価する"),$CJ$71*CB32+$CJ$78*AX32+$CJ$85,"-")</f>
        <v>-</v>
      </c>
      <c r="AP32" s="91">
        <f t="shared" si="12"/>
        <v>22.324946422881869</v>
      </c>
      <c r="AQ32" s="91">
        <f t="shared" si="13"/>
        <v>3.8846054613532521</v>
      </c>
      <c r="AR32" s="91">
        <f t="shared" si="14"/>
        <v>0</v>
      </c>
      <c r="AS32" s="91">
        <f t="shared" si="15"/>
        <v>0</v>
      </c>
      <c r="AT32" s="91">
        <f t="shared" si="16"/>
        <v>0</v>
      </c>
      <c r="AU32" s="91">
        <f t="shared" si="17"/>
        <v>0</v>
      </c>
      <c r="AV32" s="91">
        <f t="shared" si="18"/>
        <v>0</v>
      </c>
      <c r="AW32" s="91">
        <f t="shared" si="19"/>
        <v>0</v>
      </c>
      <c r="AX32" s="91">
        <f t="shared" si="20"/>
        <v>0</v>
      </c>
      <c r="AY32" s="158">
        <f t="shared" si="21"/>
        <v>19.29754404092666</v>
      </c>
      <c r="AZ32" s="91">
        <f t="shared" si="29"/>
        <v>19.29754404092666</v>
      </c>
      <c r="BA32" s="26">
        <f>IF(計算過程!$CJ$4=9,((BF32*CB32+BG32*(BO32+BP32+BQ32+BS32)+BH32*BN32+BI32)*BB32+(0.01723*BU32+0.06099))*10^3/3600,0)</f>
        <v>0</v>
      </c>
      <c r="BB32" s="26">
        <f>IF(7&lt;='貼り付けシート（日別）'!O31,1,1+(7-'貼り付けシート（日別）'!O31)*0.0091)</f>
        <v>1.0218400000000001</v>
      </c>
      <c r="BC32" s="26">
        <f>IF(計算過程!$CJ$4=9,((BJ32*計算過程!CB32+BK32*(BO32+BP32+BQ32+BS32)+BL32*BN32+BM32)*BE32+BU32/BD32),0)</f>
        <v>0</v>
      </c>
      <c r="BD32" s="26">
        <f>計算過程!$CJ$88*'貼り付けシート（日別）'!O31+計算過程!$CJ$89*BU32+計算過程!$CJ$90</f>
        <v>0.77647999999999995</v>
      </c>
      <c r="BE32" s="26">
        <f>IF(7&lt;='貼り付けシート（日別）'!O31,1,1+(7-'貼り付けシート（日別）'!O31)*0.0205)</f>
        <v>1.0491999999999999</v>
      </c>
      <c r="BF32" s="89">
        <f>IF($BN32&gt;0,バックデータ一覧!$S$4,バックデータ一覧!$T$4)</f>
        <v>-0.51375000000000004</v>
      </c>
      <c r="BG32" s="89">
        <f>IF($BN32&gt;0,バックデータ一覧!$S$5,バックデータ一覧!$T$5)</f>
        <v>-1.7819999999999999E-2</v>
      </c>
      <c r="BH32" s="89">
        <f>IF($BN32&gt;0,バックデータ一覧!$S$6,バックデータ一覧!$T$6)</f>
        <v>0.27639999999999998</v>
      </c>
      <c r="BI32" s="89">
        <f>IF($BN32&gt;0,バックデータ一覧!$S$7,バックデータ一覧!$T$7)</f>
        <v>9.4067100000000003</v>
      </c>
      <c r="BJ32" s="89">
        <f>IF($BN32&gt;0,バックデータ一覧!$S$12,バックデータ一覧!$T$12)</f>
        <v>-0.19841</v>
      </c>
      <c r="BK32" s="89">
        <f>IF($BN32&gt;0,バックデータ一覧!$S$13,バックデータ一覧!$T$13)</f>
        <v>1.10632</v>
      </c>
      <c r="BL32" s="89">
        <f>IF($BN32&gt;0,バックデータ一覧!$S$14,バックデータ一覧!$T$14)</f>
        <v>0.19306999999999999</v>
      </c>
      <c r="BM32" s="132">
        <f>IF($BN32&gt;0,バックデータ一覧!$S$15,バックデータ一覧!$T$15)</f>
        <v>-10.36669</v>
      </c>
      <c r="BN32" s="26">
        <f>SUMIF('貼り付けシート（時刻別）'!$A$6:$A$8765,$A32,'貼り付けシート（時刻別）'!$C$6:$C$8765)</f>
        <v>2400</v>
      </c>
      <c r="BO32" s="91">
        <f>'貼り付けシート（日別）'!B31</f>
        <v>5.3757444114009996</v>
      </c>
      <c r="BP32" s="91">
        <f>'貼り付けシート（日別）'!C31</f>
        <v>11.71636602484833</v>
      </c>
      <c r="BQ32" s="91">
        <f>'貼り付けシート（日別）'!D31</f>
        <v>2.2054336046773333</v>
      </c>
      <c r="BR32" s="91">
        <f>'貼り付けシート（日別）'!E31</f>
        <v>0</v>
      </c>
      <c r="BS32" s="91">
        <f>'貼り付けシート（日別）'!F31</f>
        <v>0</v>
      </c>
      <c r="BT32" s="91">
        <f>'貼り付けシート（日別）'!G31</f>
        <v>0</v>
      </c>
      <c r="BU32" s="91">
        <f>'貼り付けシート（日別）'!H31</f>
        <v>0</v>
      </c>
      <c r="BV32" s="91">
        <f>'貼り付けシート（日別）'!I31</f>
        <v>39</v>
      </c>
      <c r="BW32" s="91">
        <f>'貼り付けシート（日別）'!J31</f>
        <v>85</v>
      </c>
      <c r="BX32" s="91">
        <f>'貼り付けシート（日別）'!K31</f>
        <v>16</v>
      </c>
      <c r="BY32" s="91">
        <f>'貼り付けシート（日別）'!L31</f>
        <v>0</v>
      </c>
      <c r="BZ32" s="91">
        <f>'貼り付けシート（日別）'!M31</f>
        <v>0</v>
      </c>
      <c r="CA32" s="91">
        <f>'貼り付けシート（日別）'!N31</f>
        <v>0</v>
      </c>
      <c r="CB32" s="91">
        <f>'貼り付けシート（日別）'!O31</f>
        <v>4.6000000000000005</v>
      </c>
      <c r="CC32" s="91">
        <f>'貼り付けシート（日別）'!Q31</f>
        <v>0</v>
      </c>
      <c r="CD32" s="126"/>
      <c r="CE32" s="81" t="s">
        <v>88</v>
      </c>
      <c r="CF32" s="84"/>
      <c r="CG32" s="11" t="s">
        <v>94</v>
      </c>
      <c r="CH32" s="115" t="s">
        <v>89</v>
      </c>
      <c r="CI32" s="111" t="s">
        <v>20</v>
      </c>
      <c r="CJ32" s="20">
        <v>-0.30199999999999999</v>
      </c>
    </row>
    <row r="33" spans="1:88" x14ac:dyDescent="0.15">
      <c r="A33" s="30">
        <v>41666</v>
      </c>
      <c r="B33" s="93">
        <f t="shared" si="0"/>
        <v>0.18590148900462961</v>
      </c>
      <c r="C33" s="93">
        <f t="shared" si="1"/>
        <v>0</v>
      </c>
      <c r="D33" s="93">
        <f t="shared" si="33"/>
        <v>42.896027987916213</v>
      </c>
      <c r="E33" s="96">
        <v>0</v>
      </c>
      <c r="F33" s="90">
        <f>IF(OR(計算過程!$CJ$4&lt;=4,計算過程!$CJ$4=8),G33+H33+I33,0)</f>
        <v>0.18590148900462961</v>
      </c>
      <c r="G33" s="90">
        <f>IF(AND($CJ$4&gt;4,$CJ$4&lt;&gt;8),0,((VLOOKUP(入力データと計算結果!$F$6,バックデータ一覧!$V$12:$AA$15,2)*CB33+VLOOKUP(入力データと計算結果!$F$6,バックデータ一覧!$V$12:$AA$15,3)*(BV33+BW33+BX33+BY33+CA33)+(VLOOKUP(入力データと計算結果!$F$6,バックデータ一覧!$V$12:$AA$15,4)))*10^3/3600))</f>
        <v>0.1206466435185185</v>
      </c>
      <c r="H33" s="90">
        <f>IF(AND(OR($CJ$4&gt;4,$CJ$4&lt;&gt;8),入力データと計算結果!$F$7&lt;&gt;バックデータ一覧!$A$20,BZ33&gt;0),0.07*10^3/3600,0)</f>
        <v>1.9444444444444445E-2</v>
      </c>
      <c r="I33" s="90">
        <f>IF(AND(OR($CJ$4&lt;=4),入力データと計算結果!$F$7=バックデータ一覧!$A$22,BU33&gt;0),(VLOOKUP(入力データと計算結果!$F$6,バックデータ一覧!$V$12:$AA$15,5,FALSE)*BU33+VLOOKUP(入力データと計算結果!$F$6,バックデータ一覧!$V$12:$AA$15,6,FALSE))*10^3/3600,0)</f>
        <v>4.5810401041666664E-2</v>
      </c>
      <c r="J33" s="90">
        <f>IF(OR(計算過程!$CJ$4&lt;=2,計算過程!$CJ$4=8),IF(入力データと計算結果!$F$7=バックデータ一覧!$A$20,BO33/L33+BP33/M33+BQ33/N33+BR33/O33+BT33/Q33,IF(入力データと計算結果!$F$7=バックデータ一覧!$A$21,BO33/L33+BP33/M33+BQ33/N33+BS33/P33+BT33/Q33,BO33/L33+BP33/M33+BQ33/N33+BS33/P33+BU33/R33)),0)</f>
        <v>0</v>
      </c>
      <c r="K33" s="90">
        <f>IF(OR(計算過程!$CJ$4=3,計算過程!$CJ$4=4),IF(入力データと計算結果!$F$7=バックデータ一覧!$A$20,BO33/L33+BP33/M33+BQ33/N33+BR33/O33+BT33/Q33,IF(入力データと計算結果!$F$7=バックデータ一覧!$A$21,BO33/L33+BP33/M33+BQ33/N33+BS33/P33+BT33/Q33,BO33/L33+BP33/M33+BQ33/N33+BS33/P33+BU33/R33)),0)</f>
        <v>42.896027987916213</v>
      </c>
      <c r="L33" s="167">
        <f>IFERROR(MIN(1,$CJ$6*CB33+計算過程!$CJ$13*(BO33+BQ33)+$CJ$20),"-")</f>
        <v>0.71260379050127098</v>
      </c>
      <c r="M33" s="167">
        <f t="shared" si="2"/>
        <v>0.78312081234002129</v>
      </c>
      <c r="N33" s="167">
        <f t="shared" si="3"/>
        <v>0.71260379050127098</v>
      </c>
      <c r="O33" s="134">
        <f t="shared" si="4"/>
        <v>0.90236153670854247</v>
      </c>
      <c r="P33" s="134">
        <f t="shared" si="5"/>
        <v>0.85853409414036497</v>
      </c>
      <c r="Q33" s="134">
        <f t="shared" si="6"/>
        <v>0.90236153670854247</v>
      </c>
      <c r="R33" s="134">
        <f t="shared" si="7"/>
        <v>0.50574620274288362</v>
      </c>
      <c r="S33" s="26">
        <f t="shared" si="8"/>
        <v>0</v>
      </c>
      <c r="T33" s="26">
        <f>'貼り付けシート（日別）'!P32</f>
        <v>1.8625000000000003</v>
      </c>
      <c r="U33" s="26">
        <f t="shared" si="34"/>
        <v>1.06832875</v>
      </c>
      <c r="V33" s="26">
        <f t="shared" si="35"/>
        <v>1.10603125</v>
      </c>
      <c r="W33" s="26">
        <f t="shared" si="25"/>
        <v>32.709713189850007</v>
      </c>
      <c r="X33" s="26">
        <f t="shared" si="9"/>
        <v>0</v>
      </c>
      <c r="Y33" s="26">
        <f>IF(AND(入力データと計算結果!$F$6=バックデータ一覧!$A$7,入力データと計算結果!$F$27="種類を選択することで評価する"),MAX((($CJ$44*CB33+$CJ$45*SUM(BO33:BQ33,BS33)+$CJ$46)*Z33+(0.01723*BU33+0.06099))*10^3/3600,0),0)</f>
        <v>0</v>
      </c>
      <c r="Z33" s="26">
        <f t="shared" si="26"/>
        <v>1.0258591666666668</v>
      </c>
      <c r="AA33" s="26">
        <f>IF(AND(入力データと計算結果!$F$6=バックデータ一覧!$A$7,入力データと計算結果!$F$27="種類を選択することで評価する"),MAX(($CJ$47*CB33+$CJ$48*SUM(BO33:BQ33,BS33)+$CJ$49)*AC33+BU33/AB33,0),0)</f>
        <v>0</v>
      </c>
      <c r="AB33" s="26">
        <f t="shared" si="10"/>
        <v>0.78474937499999997</v>
      </c>
      <c r="AC33" s="26">
        <f t="shared" si="27"/>
        <v>1.0582541666666667</v>
      </c>
      <c r="AD33" s="91">
        <f>IF(AND(入力データと計算結果!$F$6=バックデータ一覧!$A$7,入力データと計算結果!$F$27="仕様を入力することで評価する"),AE33+AF33+AG33,0)</f>
        <v>0</v>
      </c>
      <c r="AE33" s="91">
        <f t="shared" si="28"/>
        <v>2.1445288718992583</v>
      </c>
      <c r="AF33" s="91">
        <f t="shared" si="11"/>
        <v>8.4556348935891465E-2</v>
      </c>
      <c r="AG33" s="190">
        <f>IF(AND(入力データと計算結果!$F$7&lt;&gt;バックデータ一覧!$A$22,CA33&gt;0),(0.000393*計算過程!CA33)*10^3/3600,IF(AND(入力データと計算結果!$F$7=バックデータ一覧!$A$22,AX33&gt;0),(0.01723*計算過程!AX33+0.06099)*10^3/3600,0))</f>
        <v>2.52291171875E-2</v>
      </c>
      <c r="AH33" s="91">
        <f>IF(OR(入力データと計算結果!$F$6&lt;&gt;バックデータ一覧!$A$7,入力データと計算結果!$F$27&lt;&gt;"仕様を入力することで評価する"),0,IF(入力データと計算結果!$F$7=バックデータ一覧!$A$20,計算過程!AR33/計算過程!AI33+計算過程!AS33/計算過程!AJ33+計算過程!AT33/計算過程!AK33+計算過程!AU33/計算過程!AL33+計算過程!AW33/計算過程!AN33,IF(入力データと計算結果!$F$7=バックデータ一覧!$A$21,計算過程!AR33/計算過程!AI33+計算過程!AS33/計算過程!AJ33+計算過程!AT33/計算過程!AK33+計算過程!AV33/計算過程!AM33+計算過程!AW33/計算過程!AN33,計算過程!AR33/計算過程!AI33+計算過程!AS33/計算過程!AJ33+計算過程!AT33/計算過程!AK33+計算過程!AV33/計算過程!AM33+計算過程!AX33/計算過程!AO33)))</f>
        <v>0</v>
      </c>
      <c r="AI33" s="191" t="str">
        <f>IF(AND(入力データと計算結果!$F$6=バックデータ一覧!$A$7,入力データと計算結果!$F$27="仕様を入力することで評価する"),$CJ$65*CB33+$CJ$72*(AR33+AT33)+$CJ$79,"-")</f>
        <v>-</v>
      </c>
      <c r="AJ33" s="191" t="str">
        <f>IF(AND(入力データと計算結果!$F$6=バックデータ一覧!$A$7,入力データと計算結果!$F$27="仕様を入力することで評価する"),$CJ$66*CB33+$CJ$73*AS33+$CJ$80,"-")</f>
        <v>-</v>
      </c>
      <c r="AK33" s="191" t="str">
        <f>IF(AND(入力データと計算結果!$F$6=バックデータ一覧!$A$7,入力データと計算結果!$F$27="仕様を入力することで評価する"),$CJ$67*CB33+$CJ$74*(AR33+AT33)+$CJ$81,"-")</f>
        <v>-</v>
      </c>
      <c r="AL33" s="191" t="str">
        <f>IF(AND(入力データと計算結果!$F$6=バックデータ一覧!$A$7,入力データと計算結果!$F$27="仕様を入力することで評価する"),$CJ$68*CB33+$CJ$75*AU33+$CJ$82,"-")</f>
        <v>-</v>
      </c>
      <c r="AM33" s="191" t="str">
        <f>IF(AND(入力データと計算結果!$F$6=バックデータ一覧!$A$7,入力データと計算結果!$F$27="仕様を入力することで評価する"),$CJ$69*CB33+$CJ$76*AV33+$CJ$83,"-")</f>
        <v>-</v>
      </c>
      <c r="AN33" s="191" t="str">
        <f>IF(AND(入力データと計算結果!$F$6=バックデータ一覧!$A$7,入力データと計算結果!$F$27="仕様を入力することで評価する"),$CJ$70*CB33+$CJ$77*AW33+$CJ$84,"-")</f>
        <v>-</v>
      </c>
      <c r="AO33" s="191" t="str">
        <f>IF(AND(入力データと計算結果!$F$6=バックデータ一覧!$A$7,入力データと計算結果!$F$27="仕様を入力することで評価する"),$CJ$71*CB33+$CJ$78*AX33+$CJ$85,"-")</f>
        <v>-</v>
      </c>
      <c r="AP33" s="91">
        <f t="shared" si="12"/>
        <v>29.124709482268404</v>
      </c>
      <c r="AQ33" s="91">
        <f t="shared" si="13"/>
        <v>3.7724822381351162</v>
      </c>
      <c r="AR33" s="91">
        <f t="shared" si="14"/>
        <v>1.263750069863204</v>
      </c>
      <c r="AS33" s="91">
        <f t="shared" si="15"/>
        <v>1.5474490651386175</v>
      </c>
      <c r="AT33" s="91">
        <f t="shared" si="16"/>
        <v>0.67056126156006757</v>
      </c>
      <c r="AU33" s="91">
        <f t="shared" si="17"/>
        <v>0</v>
      </c>
      <c r="AV33" s="91">
        <f t="shared" si="18"/>
        <v>2.3211735977079258</v>
      </c>
      <c r="AW33" s="91">
        <f t="shared" si="19"/>
        <v>0</v>
      </c>
      <c r="AX33" s="91">
        <f t="shared" si="20"/>
        <v>1.7315625000000001</v>
      </c>
      <c r="AY33" s="158">
        <f t="shared" si="21"/>
        <v>25.17521669558019</v>
      </c>
      <c r="AZ33" s="91">
        <f t="shared" si="29"/>
        <v>30.978150689850004</v>
      </c>
      <c r="BA33" s="26">
        <f>IF(計算過程!$CJ$4=9,((BF33*CB33+BG33*(BO33+BP33+BQ33+BS33)+BH33*BN33+BI33)*BB33+(0.01723*BU33+0.06099))*10^3/3600,0)</f>
        <v>0</v>
      </c>
      <c r="BB33" s="26">
        <f>IF(7&lt;='貼り付けシート（日別）'!O32,1,1+(7-'貼り付けシート（日別）'!O32)*0.0091)</f>
        <v>1.0258591666666668</v>
      </c>
      <c r="BC33" s="26">
        <f>IF(計算過程!$CJ$4=9,((BJ33*計算過程!CB33+BK33*(BO33+BP33+BQ33+BS33)+BL33*BN33+BM33)*BE33+BU33/BD33),0)</f>
        <v>0</v>
      </c>
      <c r="BD33" s="26">
        <f>計算過程!$CJ$88*'貼り付けシート（日別）'!O32+計算過程!$CJ$89*BU33+計算過程!$CJ$90</f>
        <v>0.78474937499999997</v>
      </c>
      <c r="BE33" s="26">
        <f>IF(7&lt;='貼り付けシート（日別）'!O32,1,1+(7-'貼り付けシート（日別）'!O32)*0.0205)</f>
        <v>1.0582541666666667</v>
      </c>
      <c r="BF33" s="89">
        <f>IF($BN33&gt;0,バックデータ一覧!$S$4,バックデータ一覧!$T$4)</f>
        <v>-0.51375000000000004</v>
      </c>
      <c r="BG33" s="89">
        <f>IF($BN33&gt;0,バックデータ一覧!$S$5,バックデータ一覧!$T$5)</f>
        <v>-1.7819999999999999E-2</v>
      </c>
      <c r="BH33" s="89">
        <f>IF($BN33&gt;0,バックデータ一覧!$S$6,バックデータ一覧!$T$6)</f>
        <v>0.27639999999999998</v>
      </c>
      <c r="BI33" s="89">
        <f>IF($BN33&gt;0,バックデータ一覧!$S$7,バックデータ一覧!$T$7)</f>
        <v>9.4067100000000003</v>
      </c>
      <c r="BJ33" s="89">
        <f>IF($BN33&gt;0,バックデータ一覧!$S$12,バックデータ一覧!$T$12)</f>
        <v>-0.19841</v>
      </c>
      <c r="BK33" s="89">
        <f>IF($BN33&gt;0,バックデータ一覧!$S$13,バックデータ一覧!$T$13)</f>
        <v>1.10632</v>
      </c>
      <c r="BL33" s="89">
        <f>IF($BN33&gt;0,バックデータ一覧!$S$14,バックデータ一覧!$T$14)</f>
        <v>0.19306999999999999</v>
      </c>
      <c r="BM33" s="132">
        <f>IF($BN33&gt;0,バックデータ一覧!$S$15,バックデータ一覧!$T$15)</f>
        <v>-10.36669</v>
      </c>
      <c r="BN33" s="26">
        <f>SUMIF('貼り付けシート（時刻別）'!$A$6:$A$8765,$A33,'貼り付けシート（時刻別）'!$C$6:$C$8765)</f>
        <v>2400</v>
      </c>
      <c r="BO33" s="91">
        <f>'貼り付けシート（日別）'!B32</f>
        <v>6.7463528169006661</v>
      </c>
      <c r="BP33" s="91">
        <f>'貼り付けシート（日別）'!C32</f>
        <v>8.260840183960001</v>
      </c>
      <c r="BQ33" s="91">
        <f>'貼り付けシート（日別）'!D32</f>
        <v>3.5796974130493338</v>
      </c>
      <c r="BR33" s="91">
        <f>'貼り付けシート（日別）'!E32</f>
        <v>0</v>
      </c>
      <c r="BS33" s="91">
        <f>'貼り付けシート（日別）'!F32</f>
        <v>12.391260275940002</v>
      </c>
      <c r="BT33" s="91">
        <f>'貼り付けシート（日別）'!G32</f>
        <v>0</v>
      </c>
      <c r="BU33" s="91">
        <f>'貼り付けシート（日別）'!H32</f>
        <v>1.7315625000000001</v>
      </c>
      <c r="BV33" s="91">
        <f>'貼り付けシート（日別）'!I32</f>
        <v>49</v>
      </c>
      <c r="BW33" s="91">
        <f>'貼り付けシート（日別）'!J32</f>
        <v>60</v>
      </c>
      <c r="BX33" s="91">
        <f>'貼り付けシート（日別）'!K32</f>
        <v>26</v>
      </c>
      <c r="BY33" s="91">
        <f>'貼り付けシート（日別）'!L32</f>
        <v>0</v>
      </c>
      <c r="BZ33" s="91">
        <f>'貼り付けシート（日別）'!M32</f>
        <v>90</v>
      </c>
      <c r="CA33" s="91">
        <f>'貼り付けシート（日別）'!N32</f>
        <v>0</v>
      </c>
      <c r="CB33" s="91">
        <f>'貼り付けシート（日別）'!O32</f>
        <v>4.1583333333333332</v>
      </c>
      <c r="CC33" s="91">
        <f>'貼り付けシート（日別）'!Q32</f>
        <v>0</v>
      </c>
      <c r="CD33" s="126"/>
      <c r="CE33" s="82"/>
      <c r="CF33" s="85"/>
      <c r="CG33" s="12"/>
      <c r="CH33" s="115" t="s">
        <v>90</v>
      </c>
      <c r="CI33" s="111" t="s">
        <v>20</v>
      </c>
      <c r="CJ33" s="20">
        <v>0.26300000000000001</v>
      </c>
    </row>
    <row r="34" spans="1:88" x14ac:dyDescent="0.15">
      <c r="A34" s="30">
        <v>41667</v>
      </c>
      <c r="B34" s="93">
        <f t="shared" si="0"/>
        <v>0.18508330873842591</v>
      </c>
      <c r="C34" s="93">
        <f t="shared" si="1"/>
        <v>0</v>
      </c>
      <c r="D34" s="93">
        <f t="shared" si="33"/>
        <v>57.517348500741036</v>
      </c>
      <c r="E34" s="96">
        <v>0</v>
      </c>
      <c r="F34" s="90">
        <f>IF(OR(計算過程!$CJ$4&lt;=4,計算過程!$CJ$4=8),G34+H34+I34,0)</f>
        <v>0.18508330873842591</v>
      </c>
      <c r="G34" s="90">
        <f>IF(AND($CJ$4&gt;4,$CJ$4&lt;&gt;8),0,((VLOOKUP(入力データと計算結果!$F$6,バックデータ一覧!$V$12:$AA$15,2)*CB34+VLOOKUP(入力データと計算結果!$F$6,バックデータ一覧!$V$12:$AA$15,3)*(BV34+BW34+BX34+BY34+CA34)+(VLOOKUP(入力データと計算結果!$F$6,バックデータ一覧!$V$12:$AA$15,4)))*10^3/3600))</f>
        <v>0.11976186342592593</v>
      </c>
      <c r="H34" s="90">
        <f>IF(AND(OR($CJ$4&gt;4,$CJ$4&lt;&gt;8),入力データと計算結果!$F$7&lt;&gt;バックデータ一覧!$A$20,BZ34&gt;0),0.07*10^3/3600,0)</f>
        <v>1.9444444444444445E-2</v>
      </c>
      <c r="I34" s="90">
        <f>IF(AND(OR($CJ$4&lt;=4),入力データと計算結果!$F$7=バックデータ一覧!$A$22,BU34&gt;0),(VLOOKUP(入力データと計算結果!$F$6,バックデータ一覧!$V$12:$AA$15,5,FALSE)*BU34+VLOOKUP(入力データと計算結果!$F$6,バックデータ一覧!$V$12:$AA$15,6,FALSE))*10^3/3600,0)</f>
        <v>4.5877000868055552E-2</v>
      </c>
      <c r="J34" s="90">
        <f>IF(OR(計算過程!$CJ$4&lt;=2,計算過程!$CJ$4=8),IF(入力データと計算結果!$F$7=バックデータ一覧!$A$20,BO34/L34+BP34/M34+BQ34/N34+BR34/O34+BT34/Q34,IF(入力データと計算結果!$F$7=バックデータ一覧!$A$21,BO34/L34+BP34/M34+BQ34/N34+BS34/P34+BT34/Q34,BO34/L34+BP34/M34+BQ34/N34+BS34/P34+BU34/R34)),0)</f>
        <v>0</v>
      </c>
      <c r="K34" s="90">
        <f>IF(OR(計算過程!$CJ$4=3,計算過程!$CJ$4=4),IF(入力データと計算結果!$F$7=バックデータ一覧!$A$20,BO34/L34+BP34/M34+BQ34/N34+BR34/O34+BT34/Q34,IF(入力データと計算結果!$F$7=バックデータ一覧!$A$21,BO34/L34+BP34/M34+BQ34/N34+BS34/P34+BT34/Q34,BO34/L34+BP34/M34+BQ34/N34+BS34/P34+BU34/R34)),0)</f>
        <v>57.517348500741036</v>
      </c>
      <c r="L34" s="167">
        <f>IFERROR(MIN(1,$CJ$6*CB34+計算過程!$CJ$13*(BO34+BQ34)+$CJ$20),"-")</f>
        <v>0.71622273491981481</v>
      </c>
      <c r="M34" s="167">
        <f t="shared" si="2"/>
        <v>0.77802223310575913</v>
      </c>
      <c r="N34" s="167">
        <f t="shared" si="3"/>
        <v>0.71622273491981481</v>
      </c>
      <c r="O34" s="134">
        <f t="shared" si="4"/>
        <v>0.90236153670854247</v>
      </c>
      <c r="P34" s="134">
        <f t="shared" si="5"/>
        <v>0.82895367750899118</v>
      </c>
      <c r="Q34" s="134">
        <f t="shared" si="6"/>
        <v>0.90236153670854247</v>
      </c>
      <c r="R34" s="134">
        <f t="shared" si="7"/>
        <v>0.50438769716611043</v>
      </c>
      <c r="S34" s="26">
        <f t="shared" si="8"/>
        <v>0</v>
      </c>
      <c r="T34" s="26">
        <f>'貼り付けシート（日別）'!P33</f>
        <v>0.8500000000000002</v>
      </c>
      <c r="U34" s="26">
        <f t="shared" si="34"/>
        <v>1.0817950000000001</v>
      </c>
      <c r="V34" s="26">
        <f t="shared" si="35"/>
        <v>1.1136250000000001</v>
      </c>
      <c r="W34" s="26">
        <f t="shared" si="25"/>
        <v>44.315769906643339</v>
      </c>
      <c r="X34" s="26">
        <f t="shared" si="9"/>
        <v>0</v>
      </c>
      <c r="Y34" s="26">
        <f>IF(AND(入力データと計算結果!$F$6=バックデータ一覧!$A$7,入力データと計算結果!$F$27="種類を選択することで評価する"),MAX((($CJ$44*CB34+$CJ$45*SUM(BO34:BQ34,BS34)+$CJ$46)*Z34+(0.01723*BU34+0.06099))*10^3/3600,0),0)</f>
        <v>0</v>
      </c>
      <c r="Z34" s="26">
        <f t="shared" si="26"/>
        <v>1.0286270833333333</v>
      </c>
      <c r="AA34" s="26">
        <f>IF(AND(入力データと計算結果!$F$6=バックデータ一覧!$A$7,入力データと計算結果!$F$27="種類を選択することで評価する"),MAX(($CJ$47*CB34+$CJ$48*SUM(BO34:BQ34,BS34)+$CJ$49)*AC34+BU34/AB34,0),0)</f>
        <v>0</v>
      </c>
      <c r="AB34" s="26">
        <f t="shared" si="10"/>
        <v>0.78335781249999992</v>
      </c>
      <c r="AC34" s="26">
        <f t="shared" si="27"/>
        <v>1.0644895833333332</v>
      </c>
      <c r="AD34" s="91">
        <f>IF(AND(入力データと計算結果!$F$6=バックデータ一覧!$A$7,入力データと計算結果!$F$27="仕様を入力することで評価する"),AE34+AF34+AG34,0)</f>
        <v>0</v>
      </c>
      <c r="AE34" s="91">
        <f t="shared" si="28"/>
        <v>2.6659942636935106</v>
      </c>
      <c r="AF34" s="91">
        <f t="shared" si="11"/>
        <v>9.419555817105929E-2</v>
      </c>
      <c r="AG34" s="190">
        <f>IF(AND(入力データと計算結果!$F$7&lt;&gt;バックデータ一覧!$A$22,CA34&gt;0),(0.000393*計算過程!CA34)*10^3/3600,IF(AND(入力データと計算結果!$F$7=バックデータ一覧!$A$22,AX34&gt;0),(0.01723*計算過程!AX34+0.06099)*10^3/3600,0))</f>
        <v>2.5283708767361107E-2</v>
      </c>
      <c r="AH34" s="91">
        <f>IF(OR(入力データと計算結果!$F$6&lt;&gt;バックデータ一覧!$A$7,入力データと計算結果!$F$27&lt;&gt;"仕様を入力することで評価する"),0,IF(入力データと計算結果!$F$7=バックデータ一覧!$A$20,計算過程!AR34/計算過程!AI34+計算過程!AS34/計算過程!AJ34+計算過程!AT34/計算過程!AK34+計算過程!AU34/計算過程!AL34+計算過程!AW34/計算過程!AN34,IF(入力データと計算結果!$F$7=バックデータ一覧!$A$21,計算過程!AR34/計算過程!AI34+計算過程!AS34/計算過程!AJ34+計算過程!AT34/計算過程!AK34+計算過程!AV34/計算過程!AM34+計算過程!AW34/計算過程!AN34,計算過程!AR34/計算過程!AI34+計算過程!AS34/計算過程!AJ34+計算過程!AT34/計算過程!AK34+計算過程!AV34/計算過程!AM34+計算過程!AX34/計算過程!AO34)))</f>
        <v>0</v>
      </c>
      <c r="AI34" s="191" t="str">
        <f>IF(AND(入力データと計算結果!$F$6=バックデータ一覧!$A$7,入力データと計算結果!$F$27="仕様を入力することで評価する"),$CJ$65*CB34+$CJ$72*(AR34+AT34)+$CJ$79,"-")</f>
        <v>-</v>
      </c>
      <c r="AJ34" s="191" t="str">
        <f>IF(AND(入力データと計算結果!$F$6=バックデータ一覧!$A$7,入力データと計算結果!$F$27="仕様を入力することで評価する"),$CJ$66*CB34+$CJ$73*AS34+$CJ$80,"-")</f>
        <v>-</v>
      </c>
      <c r="AK34" s="191" t="str">
        <f>IF(AND(入力データと計算結果!$F$6=バックデータ一覧!$A$7,入力データと計算結果!$F$27="仕様を入力することで評価する"),$CJ$67*CB34+$CJ$74*(AR34+AT34)+$CJ$81,"-")</f>
        <v>-</v>
      </c>
      <c r="AL34" s="191" t="str">
        <f>IF(AND(入力データと計算結果!$F$6=バックデータ一覧!$A$7,入力データと計算結果!$F$27="仕様を入力することで評価する"),$CJ$68*CB34+$CJ$75*AU34+$CJ$82,"-")</f>
        <v>-</v>
      </c>
      <c r="AM34" s="191" t="str">
        <f>IF(AND(入力データと計算結果!$F$6=バックデータ一覧!$A$7,入力データと計算結果!$F$27="仕様を入力することで評価する"),$CJ$69*CB34+$CJ$76*AV34+$CJ$83,"-")</f>
        <v>-</v>
      </c>
      <c r="AN34" s="191" t="str">
        <f>IF(AND(入力データと計算結果!$F$6=バックデータ一覧!$A$7,入力データと計算結果!$F$27="仕様を入力することで評価する"),$CJ$70*CB34+$CJ$77*AW34+$CJ$84,"-")</f>
        <v>-</v>
      </c>
      <c r="AO34" s="191" t="str">
        <f>IF(AND(入力データと計算結果!$F$6=バックデータ一覧!$A$7,入力データと計算結果!$F$27="仕様を入力することで評価する"),$CJ$71*CB34+$CJ$78*AX34+$CJ$85,"-")</f>
        <v>-</v>
      </c>
      <c r="AP34" s="91">
        <f t="shared" si="12"/>
        <v>35.465601946798373</v>
      </c>
      <c r="AQ34" s="91">
        <f t="shared" si="13"/>
        <v>3.6952653013905512</v>
      </c>
      <c r="AR34" s="91">
        <f t="shared" si="14"/>
        <v>2.3448708302414323</v>
      </c>
      <c r="AS34" s="91">
        <f t="shared" si="15"/>
        <v>1.729822743620729</v>
      </c>
      <c r="AT34" s="91">
        <f t="shared" si="16"/>
        <v>0.92257212993105542</v>
      </c>
      <c r="AU34" s="91">
        <f t="shared" si="17"/>
        <v>0</v>
      </c>
      <c r="AV34" s="91">
        <f t="shared" si="18"/>
        <v>6.9192909744829159</v>
      </c>
      <c r="AW34" s="91">
        <f t="shared" si="19"/>
        <v>0</v>
      </c>
      <c r="AX34" s="91">
        <f t="shared" si="20"/>
        <v>1.74296875</v>
      </c>
      <c r="AY34" s="158">
        <f t="shared" si="21"/>
        <v>30.656244478367203</v>
      </c>
      <c r="AZ34" s="91">
        <f t="shared" si="29"/>
        <v>42.572801156643337</v>
      </c>
      <c r="BA34" s="26">
        <f>IF(計算過程!$CJ$4=9,((BF34*CB34+BG34*(BO34+BP34+BQ34+BS34)+BH34*BN34+BI34)*BB34+(0.01723*BU34+0.06099))*10^3/3600,0)</f>
        <v>0</v>
      </c>
      <c r="BB34" s="26">
        <f>IF(7&lt;='貼り付けシート（日別）'!O33,1,1+(7-'貼り付けシート（日別）'!O33)*0.0091)</f>
        <v>1.0286270833333333</v>
      </c>
      <c r="BC34" s="26">
        <f>IF(計算過程!$CJ$4=9,((BJ34*計算過程!CB34+BK34*(BO34+BP34+BQ34+BS34)+BL34*BN34+BM34)*BE34+BU34/BD34),0)</f>
        <v>0</v>
      </c>
      <c r="BD34" s="26">
        <f>計算過程!$CJ$88*'貼り付けシート（日別）'!O33+計算過程!$CJ$89*BU34+計算過程!$CJ$90</f>
        <v>0.78335781249999992</v>
      </c>
      <c r="BE34" s="26">
        <f>IF(7&lt;='貼り付けシート（日別）'!O33,1,1+(7-'貼り付けシート（日別）'!O33)*0.0205)</f>
        <v>1.0644895833333332</v>
      </c>
      <c r="BF34" s="89">
        <f>IF($BN34&gt;0,バックデータ一覧!$S$4,バックデータ一覧!$T$4)</f>
        <v>-0.51375000000000004</v>
      </c>
      <c r="BG34" s="89">
        <f>IF($BN34&gt;0,バックデータ一覧!$S$5,バックデータ一覧!$T$5)</f>
        <v>-1.7819999999999999E-2</v>
      </c>
      <c r="BH34" s="89">
        <f>IF($BN34&gt;0,バックデータ一覧!$S$6,バックデータ一覧!$T$6)</f>
        <v>0.27639999999999998</v>
      </c>
      <c r="BI34" s="89">
        <f>IF($BN34&gt;0,バックデータ一覧!$S$7,バックデータ一覧!$T$7)</f>
        <v>9.4067100000000003</v>
      </c>
      <c r="BJ34" s="89">
        <f>IF($BN34&gt;0,バックデータ一覧!$S$12,バックデータ一覧!$T$12)</f>
        <v>-0.19841</v>
      </c>
      <c r="BK34" s="89">
        <f>IF($BN34&gt;0,バックデータ一覧!$S$13,バックデータ一覧!$T$13)</f>
        <v>1.10632</v>
      </c>
      <c r="BL34" s="89">
        <f>IF($BN34&gt;0,バックデータ一覧!$S$14,バックデータ一覧!$T$14)</f>
        <v>0.19306999999999999</v>
      </c>
      <c r="BM34" s="132">
        <f>IF($BN34&gt;0,バックデータ一覧!$S$15,バックデータ一覧!$T$15)</f>
        <v>-10.36669</v>
      </c>
      <c r="BN34" s="26">
        <f>SUMIF('貼り付けシート（時刻別）'!$A$6:$A$8765,$A34,'貼り付けシート（時刻別）'!$C$6:$C$8765)</f>
        <v>2400</v>
      </c>
      <c r="BO34" s="91">
        <f>'貼り付けシート（日別）'!B33</f>
        <v>8.3772286146943333</v>
      </c>
      <c r="BP34" s="91">
        <f>'貼り付けシート（日別）'!C33</f>
        <v>6.1799227485450006</v>
      </c>
      <c r="BQ34" s="91">
        <f>'貼り付けシート（日別）'!D33</f>
        <v>3.295958799224</v>
      </c>
      <c r="BR34" s="91">
        <f>'貼り付けシート（日別）'!E33</f>
        <v>0</v>
      </c>
      <c r="BS34" s="91">
        <f>'貼り付けシート（日別）'!F33</f>
        <v>24.719690994179999</v>
      </c>
      <c r="BT34" s="91">
        <f>'貼り付けシート（日別）'!G33</f>
        <v>0</v>
      </c>
      <c r="BU34" s="91">
        <f>'貼り付けシート（日別）'!H33</f>
        <v>1.74296875</v>
      </c>
      <c r="BV34" s="91">
        <f>'貼り付けシート（日別）'!I33</f>
        <v>61</v>
      </c>
      <c r="BW34" s="91">
        <f>'貼り付けシート（日別）'!J33</f>
        <v>45</v>
      </c>
      <c r="BX34" s="91">
        <f>'貼り付けシート（日別）'!K33</f>
        <v>24</v>
      </c>
      <c r="BY34" s="91">
        <f>'貼り付けシート（日別）'!L33</f>
        <v>0</v>
      </c>
      <c r="BZ34" s="91">
        <f>'貼り付けシート（日別）'!M33</f>
        <v>180</v>
      </c>
      <c r="CA34" s="91">
        <f>'貼り付けシート（日別）'!N33</f>
        <v>0</v>
      </c>
      <c r="CB34" s="91">
        <f>'貼り付けシート（日別）'!O33</f>
        <v>3.8541666666666674</v>
      </c>
      <c r="CC34" s="91">
        <f>'貼り付けシート（日別）'!Q33</f>
        <v>0</v>
      </c>
      <c r="CD34" s="126"/>
      <c r="CE34" s="82"/>
      <c r="CF34" s="85"/>
      <c r="CG34" s="12"/>
      <c r="CH34" s="115" t="s">
        <v>91</v>
      </c>
      <c r="CI34" s="111" t="s">
        <v>20</v>
      </c>
      <c r="CJ34" s="20">
        <v>-4.383</v>
      </c>
    </row>
    <row r="35" spans="1:88" x14ac:dyDescent="0.15">
      <c r="A35" s="30">
        <v>41668</v>
      </c>
      <c r="B35" s="93">
        <f t="shared" si="0"/>
        <v>0.20433175694444441</v>
      </c>
      <c r="C35" s="93">
        <f t="shared" si="1"/>
        <v>0</v>
      </c>
      <c r="D35" s="93">
        <f t="shared" si="33"/>
        <v>72.332611449133495</v>
      </c>
      <c r="E35" s="96">
        <v>0</v>
      </c>
      <c r="F35" s="90">
        <f>IF(OR(計算過程!$CJ$4&lt;=4,計算過程!$CJ$4=8),G35+H35+I35,0)</f>
        <v>0.20433175694444441</v>
      </c>
      <c r="G35" s="90">
        <f>IF(AND($CJ$4&gt;4,$CJ$4&lt;&gt;8),0,((VLOOKUP(入力データと計算結果!$F$6,バックデータ一覧!$V$12:$AA$15,2)*CB35+VLOOKUP(入力データと計算結果!$F$6,バックデータ一覧!$V$12:$AA$15,3)*(BV35+BW35+BX35+BY35+CA35)+(VLOOKUP(入力データと計算結果!$F$6,バックデータ一覧!$V$12:$AA$15,4)))*10^3/3600))</f>
        <v>0.13880138888888888</v>
      </c>
      <c r="H35" s="90">
        <f>IF(AND(OR($CJ$4&gt;4,$CJ$4&lt;&gt;8),入力データと計算結果!$F$7&lt;&gt;バックデータ一覧!$A$20,BZ35&gt;0),0.07*10^3/3600,0)</f>
        <v>1.9444444444444445E-2</v>
      </c>
      <c r="I35" s="90">
        <f>IF(AND(OR($CJ$4&lt;=4),入力データと計算結果!$F$7=バックデータ一覧!$A$22,BU35&gt;0),(VLOOKUP(入力データと計算結果!$F$6,バックデータ一覧!$V$12:$AA$15,5,FALSE)*BU35+VLOOKUP(入力データと計算結果!$F$6,バックデータ一覧!$V$12:$AA$15,6,FALSE))*10^3/3600,0)</f>
        <v>4.6085923611111107E-2</v>
      </c>
      <c r="J35" s="90">
        <f>IF(OR(計算過程!$CJ$4&lt;=2,計算過程!$CJ$4=8),IF(入力データと計算結果!$F$7=バックデータ一覧!$A$20,BO35/L35+BP35/M35+BQ35/N35+BR35/O35+BT35/Q35,IF(入力データと計算結果!$F$7=バックデータ一覧!$A$21,BO35/L35+BP35/M35+BQ35/N35+BS35/P35+BT35/Q35,BO35/L35+BP35/M35+BQ35/N35+BS35/P35+BU35/R35)),0)</f>
        <v>0</v>
      </c>
      <c r="K35" s="90">
        <f>IF(OR(計算過程!$CJ$4=3,計算過程!$CJ$4=4),IF(入力データと計算結果!$F$7=バックデータ一覧!$A$20,BO35/L35+BP35/M35+BQ35/N35+BR35/O35+BT35/Q35,IF(入力データと計算結果!$F$7=バックデータ一覧!$A$21,BO35/L35+BP35/M35+BQ35/N35+BS35/P35+BT35/Q35,BO35/L35+BP35/M35+BQ35/N35+BS35/P35+BU35/R35)),0)</f>
        <v>72.332611449133495</v>
      </c>
      <c r="L35" s="167">
        <f>IFERROR(MIN(1,$CJ$6*CB35+計算過程!$CJ$13*(BO35+BQ35)+$CJ$20),"-")</f>
        <v>0.72532352099456765</v>
      </c>
      <c r="M35" s="167">
        <f t="shared" si="2"/>
        <v>0.79300847531430696</v>
      </c>
      <c r="N35" s="167">
        <f t="shared" si="3"/>
        <v>0.72532352099456765</v>
      </c>
      <c r="O35" s="134">
        <f t="shared" si="4"/>
        <v>0.90236153670854247</v>
      </c>
      <c r="P35" s="134">
        <f t="shared" si="5"/>
        <v>0.82899986508009182</v>
      </c>
      <c r="Q35" s="134">
        <f t="shared" si="6"/>
        <v>0.90236153670854247</v>
      </c>
      <c r="R35" s="134">
        <f t="shared" si="7"/>
        <v>0.5001260837814383</v>
      </c>
      <c r="S35" s="26">
        <f t="shared" si="8"/>
        <v>0</v>
      </c>
      <c r="T35" s="26">
        <f>'貼り付けシート（日別）'!P34</f>
        <v>0.75</v>
      </c>
      <c r="U35" s="26">
        <f t="shared" si="34"/>
        <v>1.0831249999999999</v>
      </c>
      <c r="V35" s="26">
        <f t="shared" si="35"/>
        <v>1.1143750000000001</v>
      </c>
      <c r="W35" s="26">
        <f t="shared" si="25"/>
        <v>55.982495719001662</v>
      </c>
      <c r="X35" s="26">
        <f t="shared" si="9"/>
        <v>0</v>
      </c>
      <c r="Y35" s="26">
        <f>IF(AND(入力データと計算結果!$F$6=バックデータ一覧!$A$7,入力データと計算結果!$F$27="種類を選択することで評価する"),MAX((($CJ$44*CB35+$CJ$45*SUM(BO35:BQ35,BS35)+$CJ$46)*Z35+(0.01723*BU35+0.06099))*10^3/3600,0),0)</f>
        <v>0</v>
      </c>
      <c r="Z35" s="26">
        <f t="shared" si="26"/>
        <v>1.03731</v>
      </c>
      <c r="AA35" s="26">
        <f>IF(AND(入力データと計算結果!$F$6=バックデータ一覧!$A$7,入力データと計算結果!$F$27="種類を選択することで評価する"),MAX(($CJ$47*CB35+$CJ$48*SUM(BO35:BQ35,BS35)+$CJ$49)*AC35+BU35/AB35,0),0)</f>
        <v>0</v>
      </c>
      <c r="AB35" s="26">
        <f t="shared" si="10"/>
        <v>0.77899249999999998</v>
      </c>
      <c r="AC35" s="26">
        <f t="shared" si="27"/>
        <v>1.08405</v>
      </c>
      <c r="AD35" s="91">
        <f>IF(AND(入力データと計算結果!$F$6=バックデータ一覧!$A$7,入力データと計算結果!$F$27="仕様を入力することで評価する"),AE35+AF35+AG35,0)</f>
        <v>0</v>
      </c>
      <c r="AE35" s="91">
        <f t="shared" si="28"/>
        <v>3.3646987206039376</v>
      </c>
      <c r="AF35" s="91">
        <f t="shared" si="11"/>
        <v>0.10386494049183709</v>
      </c>
      <c r="AG35" s="190">
        <f>IF(AND(入力データと計算結果!$F$7&lt;&gt;バックデータ一覧!$A$22,CA35&gt;0),(0.000393*計算過程!CA35)*10^3/3600,IF(AND(入力データと計算結果!$F$7=バックデータ一覧!$A$22,AX35&gt;0),(0.01723*計算過程!AX35+0.06099)*10^3/3600,0))</f>
        <v>2.5454961805555554E-2</v>
      </c>
      <c r="AH35" s="91">
        <f>IF(OR(入力データと計算結果!$F$6&lt;&gt;バックデータ一覧!$A$7,入力データと計算結果!$F$27&lt;&gt;"仕様を入力することで評価する"),0,IF(入力データと計算結果!$F$7=バックデータ一覧!$A$20,計算過程!AR35/計算過程!AI35+計算過程!AS35/計算過程!AJ35+計算過程!AT35/計算過程!AK35+計算過程!AU35/計算過程!AL35+計算過程!AW35/計算過程!AN35,IF(入力データと計算結果!$F$7=バックデータ一覧!$A$21,計算過程!AR35/計算過程!AI35+計算過程!AS35/計算過程!AJ35+計算過程!AT35/計算過程!AK35+計算過程!AV35/計算過程!AM35+計算過程!AW35/計算過程!AN35,計算過程!AR35/計算過程!AI35+計算過程!AS35/計算過程!AJ35+計算過程!AT35/計算過程!AK35+計算過程!AV35/計算過程!AM35+計算過程!AX35/計算過程!AO35)))</f>
        <v>0</v>
      </c>
      <c r="AI35" s="191" t="str">
        <f>IF(AND(入力データと計算結果!$F$6=バックデータ一覧!$A$7,入力データと計算結果!$F$27="仕様を入力することで評価する"),$CJ$65*CB35+$CJ$72*(AR35+AT35)+$CJ$79,"-")</f>
        <v>-</v>
      </c>
      <c r="AJ35" s="191" t="str">
        <f>IF(AND(入力データと計算結果!$F$6=バックデータ一覧!$A$7,入力データと計算結果!$F$27="仕様を入力することで評価する"),$CJ$66*CB35+$CJ$73*AS35+$CJ$80,"-")</f>
        <v>-</v>
      </c>
      <c r="AK35" s="191" t="str">
        <f>IF(AND(入力データと計算結果!$F$6=バックデータ一覧!$A$7,入力データと計算結果!$F$27="仕様を入力することで評価する"),$CJ$67*CB35+$CJ$74*(AR35+AT35)+$CJ$81,"-")</f>
        <v>-</v>
      </c>
      <c r="AL35" s="191" t="str">
        <f>IF(AND(入力データと計算結果!$F$6=バックデータ一覧!$A$7,入力データと計算結果!$F$27="仕様を入力することで評価する"),$CJ$68*CB35+$CJ$75*AU35+$CJ$82,"-")</f>
        <v>-</v>
      </c>
      <c r="AM35" s="191" t="str">
        <f>IF(AND(入力データと計算結果!$F$6=バックデータ一覧!$A$7,入力データと計算結果!$F$27="仕様を入力することで評価する"),$CJ$69*CB35+$CJ$76*AV35+$CJ$83,"-")</f>
        <v>-</v>
      </c>
      <c r="AN35" s="191" t="str">
        <f>IF(AND(入力データと計算結果!$F$6=バックデータ一覧!$A$7,入力データと計算結果!$F$27="仕様を入力することで評価する"),$CJ$70*CB35+$CJ$77*AW35+$CJ$84,"-")</f>
        <v>-</v>
      </c>
      <c r="AO35" s="191" t="str">
        <f>IF(AND(入力データと計算結果!$F$6=バックデータ一覧!$A$7,入力データと計算結果!$F$27="仕様を入力することで評価する"),$CJ$71*CB35+$CJ$78*AX35+$CJ$85,"-")</f>
        <v>-</v>
      </c>
      <c r="AP35" s="91">
        <f t="shared" si="12"/>
        <v>41.826342957667364</v>
      </c>
      <c r="AQ35" s="91">
        <f t="shared" si="13"/>
        <v>3.4530368285891067</v>
      </c>
      <c r="AR35" s="91">
        <f t="shared" si="14"/>
        <v>3.5641688275615016</v>
      </c>
      <c r="AS35" s="91">
        <f t="shared" si="15"/>
        <v>4.7979195755635597</v>
      </c>
      <c r="AT35" s="91">
        <f t="shared" si="16"/>
        <v>1.4622231087431801</v>
      </c>
      <c r="AU35" s="91">
        <f t="shared" si="17"/>
        <v>0</v>
      </c>
      <c r="AV35" s="91">
        <f t="shared" si="18"/>
        <v>8.2250049866803856</v>
      </c>
      <c r="AW35" s="91">
        <f t="shared" si="19"/>
        <v>0</v>
      </c>
      <c r="AX35" s="91">
        <f t="shared" si="20"/>
        <v>1.7787500000000001</v>
      </c>
      <c r="AY35" s="158">
        <f t="shared" si="21"/>
        <v>36.154429220453032</v>
      </c>
      <c r="AZ35" s="91">
        <f t="shared" si="29"/>
        <v>54.20374571900166</v>
      </c>
      <c r="BA35" s="26">
        <f>IF(計算過程!$CJ$4=9,((BF35*CB35+BG35*(BO35+BP35+BQ35+BS35)+BH35*BN35+BI35)*BB35+(0.01723*BU35+0.06099))*10^3/3600,0)</f>
        <v>0</v>
      </c>
      <c r="BB35" s="26">
        <f>IF(7&lt;='貼り付けシート（日別）'!O34,1,1+(7-'貼り付けシート（日別）'!O34)*0.0091)</f>
        <v>1.03731</v>
      </c>
      <c r="BC35" s="26">
        <f>IF(計算過程!$CJ$4=9,((BJ35*計算過程!CB35+BK35*(BO35+BP35+BQ35+BS35)+BL35*BN35+BM35)*BE35+BU35/BD35),0)</f>
        <v>0</v>
      </c>
      <c r="BD35" s="26">
        <f>計算過程!$CJ$88*'貼り付けシート（日別）'!O34+計算過程!$CJ$89*BU35+計算過程!$CJ$90</f>
        <v>0.77899249999999998</v>
      </c>
      <c r="BE35" s="26">
        <f>IF(7&lt;='貼り付けシート（日別）'!O34,1,1+(7-'貼り付けシート（日別）'!O34)*0.0205)</f>
        <v>1.08405</v>
      </c>
      <c r="BF35" s="89">
        <f>IF($BN35&gt;0,バックデータ一覧!$S$4,バックデータ一覧!$T$4)</f>
        <v>-0.51375000000000004</v>
      </c>
      <c r="BG35" s="89">
        <f>IF($BN35&gt;0,バックデータ一覧!$S$5,バックデータ一覧!$T$5)</f>
        <v>-1.7819999999999999E-2</v>
      </c>
      <c r="BH35" s="89">
        <f>IF($BN35&gt;0,バックデータ一覧!$S$6,バックデータ一覧!$T$6)</f>
        <v>0.27639999999999998</v>
      </c>
      <c r="BI35" s="89">
        <f>IF($BN35&gt;0,バックデータ一覧!$S$7,バックデータ一覧!$T$7)</f>
        <v>9.4067100000000003</v>
      </c>
      <c r="BJ35" s="89">
        <f>IF($BN35&gt;0,バックデータ一覧!$S$12,バックデータ一覧!$T$12)</f>
        <v>-0.19841</v>
      </c>
      <c r="BK35" s="89">
        <f>IF($BN35&gt;0,バックデータ一覧!$S$13,バックデータ一覧!$T$13)</f>
        <v>1.10632</v>
      </c>
      <c r="BL35" s="89">
        <f>IF($BN35&gt;0,バックデータ一覧!$S$14,バックデータ一覧!$T$14)</f>
        <v>0.19306999999999999</v>
      </c>
      <c r="BM35" s="132">
        <f>IF($BN35&gt;0,バックデータ一覧!$S$15,バックデータ一覧!$T$15)</f>
        <v>-10.36669</v>
      </c>
      <c r="BN35" s="26">
        <f>SUMIF('貼り付けシート（時刻別）'!$A$6:$A$8765,$A35,'貼り付けシート（時刻別）'!$C$6:$C$8765)</f>
        <v>2400</v>
      </c>
      <c r="BO35" s="91">
        <f>'貼り付けシート（日別）'!B34</f>
        <v>10.703524471093999</v>
      </c>
      <c r="BP35" s="91">
        <f>'貼り付けシート（日別）'!C34</f>
        <v>14.408590634164998</v>
      </c>
      <c r="BQ35" s="91">
        <f>'貼り付けシート（日別）'!D34</f>
        <v>4.3911895266026661</v>
      </c>
      <c r="BR35" s="91">
        <f>'貼り付けシート（日別）'!E34</f>
        <v>0</v>
      </c>
      <c r="BS35" s="91">
        <f>'貼り付けシート（日別）'!F34</f>
        <v>24.700441087139996</v>
      </c>
      <c r="BT35" s="91">
        <f>'貼り付けシート（日別）'!G34</f>
        <v>0</v>
      </c>
      <c r="BU35" s="91">
        <f>'貼り付けシート（日別）'!H34</f>
        <v>1.7787500000000001</v>
      </c>
      <c r="BV35" s="91">
        <f>'貼り付けシート（日別）'!I34</f>
        <v>78</v>
      </c>
      <c r="BW35" s="91">
        <f>'貼り付けシート（日別）'!J34</f>
        <v>105</v>
      </c>
      <c r="BX35" s="91">
        <f>'貼り付けシート（日別）'!K34</f>
        <v>32</v>
      </c>
      <c r="BY35" s="91">
        <f>'貼り付けシート（日別）'!L34</f>
        <v>0</v>
      </c>
      <c r="BZ35" s="91">
        <f>'貼り付けシート（日別）'!M34</f>
        <v>180</v>
      </c>
      <c r="CA35" s="91">
        <f>'貼り付けシート（日別）'!N34</f>
        <v>0</v>
      </c>
      <c r="CB35" s="91">
        <f>'貼り付けシート（日別）'!O34</f>
        <v>2.9</v>
      </c>
      <c r="CC35" s="91">
        <f>'貼り付けシート（日別）'!Q34</f>
        <v>0</v>
      </c>
      <c r="CD35" s="126"/>
      <c r="CE35" s="82"/>
      <c r="CF35" s="85"/>
      <c r="CG35" s="12"/>
      <c r="CH35" s="115" t="s">
        <v>92</v>
      </c>
      <c r="CI35" s="111" t="s">
        <v>20</v>
      </c>
      <c r="CJ35" s="20">
        <v>20.754000000000001</v>
      </c>
    </row>
    <row r="36" spans="1:88" x14ac:dyDescent="0.15">
      <c r="A36" s="30">
        <v>41669</v>
      </c>
      <c r="B36" s="93">
        <f t="shared" si="0"/>
        <v>0.18808446151620373</v>
      </c>
      <c r="C36" s="93">
        <f t="shared" si="1"/>
        <v>0</v>
      </c>
      <c r="D36" s="93">
        <f t="shared" si="33"/>
        <v>43.381335780046861</v>
      </c>
      <c r="E36" s="96">
        <v>0</v>
      </c>
      <c r="F36" s="90">
        <f>IF(OR(計算過程!$CJ$4&lt;=4,計算過程!$CJ$4=8),G36+H36+I36,0)</f>
        <v>0.18808446151620373</v>
      </c>
      <c r="G36" s="90">
        <f>IF(AND($CJ$4&gt;4,$CJ$4&lt;&gt;8),0,((VLOOKUP(入力データと計算結果!$F$6,バックデータ一覧!$V$12:$AA$15,2)*CB36+VLOOKUP(入力データと計算結果!$F$6,バックデータ一覧!$V$12:$AA$15,3)*(BV36+BW36+BX36+BY36+CA36)+(VLOOKUP(入力データと計算結果!$F$6,バックデータ一覧!$V$12:$AA$15,4)))*10^3/3600))</f>
        <v>0.12228130787037036</v>
      </c>
      <c r="H36" s="90">
        <f>IF(AND(OR($CJ$4&gt;4,$CJ$4&lt;&gt;8),入力データと計算結果!$F$7&lt;&gt;バックデータ一覧!$A$20,BZ36&gt;0),0.07*10^3/3600,0)</f>
        <v>1.9444444444444445E-2</v>
      </c>
      <c r="I36" s="90">
        <f>IF(AND(OR($CJ$4&lt;=4),入力データと計算結果!$F$7=バックデータ一覧!$A$22,BU36&gt;0),(VLOOKUP(入力データと計算結果!$F$6,バックデータ一覧!$V$12:$AA$15,5,FALSE)*BU36+VLOOKUP(入力データと計算結果!$F$6,バックデータ一覧!$V$12:$AA$15,6,FALSE))*10^3/3600,0)</f>
        <v>4.635870920138889E-2</v>
      </c>
      <c r="J36" s="90">
        <f>IF(OR(計算過程!$CJ$4&lt;=2,計算過程!$CJ$4=8),IF(入力データと計算結果!$F$7=バックデータ一覧!$A$20,BO36/L36+BP36/M36+BQ36/N36+BR36/O36+BT36/Q36,IF(入力データと計算結果!$F$7=バックデータ一覧!$A$21,BO36/L36+BP36/M36+BQ36/N36+BS36/P36+BT36/Q36,BO36/L36+BP36/M36+BQ36/N36+BS36/P36+BU36/R36)),0)</f>
        <v>0</v>
      </c>
      <c r="K36" s="90">
        <f>IF(OR(計算過程!$CJ$4=3,計算過程!$CJ$4=4),IF(入力データと計算結果!$F$7=バックデータ一覧!$A$20,BO36/L36+BP36/M36+BQ36/N36+BR36/O36+BT36/Q36,IF(入力データと計算結果!$F$7=バックデータ一覧!$A$21,BO36/L36+BP36/M36+BQ36/N36+BS36/P36+BT36/Q36,BO36/L36+BP36/M36+BQ36/N36+BS36/P36+BU36/R36)),0)</f>
        <v>43.381335780046861</v>
      </c>
      <c r="L36" s="167">
        <f>IFERROR(MIN(1,$CJ$6*CB36+計算過程!$CJ$13*(BO36+BQ36)+$CJ$20),"-")</f>
        <v>0.71143373935741672</v>
      </c>
      <c r="M36" s="167">
        <f t="shared" si="2"/>
        <v>0.77716142099431806</v>
      </c>
      <c r="N36" s="167">
        <f t="shared" si="3"/>
        <v>0.71143373935741672</v>
      </c>
      <c r="O36" s="134">
        <f t="shared" si="4"/>
        <v>0.90236153670854247</v>
      </c>
      <c r="P36" s="134">
        <f t="shared" si="5"/>
        <v>0.85845005842072342</v>
      </c>
      <c r="Q36" s="134">
        <f t="shared" si="6"/>
        <v>0.90236153670854247</v>
      </c>
      <c r="R36" s="134">
        <f t="shared" si="7"/>
        <v>0.49456179381629883</v>
      </c>
      <c r="S36" s="26">
        <f t="shared" si="8"/>
        <v>0</v>
      </c>
      <c r="T36" s="26">
        <f>'貼り付けシート（日別）'!P35</f>
        <v>0.11249999999999991</v>
      </c>
      <c r="U36" s="26">
        <f t="shared" si="34"/>
        <v>1.09160375</v>
      </c>
      <c r="V36" s="26">
        <f t="shared" si="35"/>
        <v>1.1191562500000001</v>
      </c>
      <c r="W36" s="26">
        <f t="shared" si="25"/>
        <v>32.891179780899996</v>
      </c>
      <c r="X36" s="26">
        <f t="shared" si="9"/>
        <v>0</v>
      </c>
      <c r="Y36" s="26">
        <f>IF(AND(入力データと計算結果!$F$6=バックデータ一覧!$A$7,入力データと計算結果!$F$27="種類を選択することで評価する"),MAX((($CJ$44*CB36+$CJ$45*SUM(BO36:BQ36,BS36)+$CJ$46)*Z36+(0.01723*BU36+0.06099))*10^3/3600,0),0)</f>
        <v>0</v>
      </c>
      <c r="Z36" s="26">
        <f t="shared" si="26"/>
        <v>1.0486470833333332</v>
      </c>
      <c r="AA36" s="26">
        <f>IF(AND(入力データと計算結果!$F$6=バックデータ一覧!$A$7,入力データと計算結果!$F$27="種類を選択することで評価する"),MAX(($CJ$47*CB36+$CJ$48*SUM(BO36:BQ36,BS36)+$CJ$49)*AC36+BU36/AB36,0),0)</f>
        <v>0</v>
      </c>
      <c r="AB36" s="26">
        <f t="shared" si="10"/>
        <v>0.77329281249999993</v>
      </c>
      <c r="AC36" s="26">
        <f t="shared" si="27"/>
        <v>1.1095895833333334</v>
      </c>
      <c r="AD36" s="91">
        <f>IF(AND(入力データと計算結果!$F$6=バックデータ一覧!$A$7,入力データと計算結果!$F$27="仕様を入力することで評価する"),AE36+AF36+AG36,0)</f>
        <v>0</v>
      </c>
      <c r="AE36" s="91">
        <f t="shared" si="28"/>
        <v>2.5391491133701405</v>
      </c>
      <c r="AF36" s="91">
        <f t="shared" si="11"/>
        <v>8.4629142199517712E-2</v>
      </c>
      <c r="AG36" s="190">
        <f>IF(AND(入力データと計算結果!$F$7&lt;&gt;バックデータ一覧!$A$22,CA36&gt;0),(0.000393*計算過程!CA36)*10^3/3600,IF(AND(入力データと計算結果!$F$7=バックデータ一覧!$A$22,AX36&gt;0),(0.01723*計算過程!AX36+0.06099)*10^3/3600,0))</f>
        <v>2.5678562934027777E-2</v>
      </c>
      <c r="AH36" s="91">
        <f>IF(OR(入力データと計算結果!$F$6&lt;&gt;バックデータ一覧!$A$7,入力データと計算結果!$F$27&lt;&gt;"仕様を入力することで評価する"),0,IF(入力データと計算結果!$F$7=バックデータ一覧!$A$20,計算過程!AR36/計算過程!AI36+計算過程!AS36/計算過程!AJ36+計算過程!AT36/計算過程!AK36+計算過程!AU36/計算過程!AL36+計算過程!AW36/計算過程!AN36,IF(入力データと計算結果!$F$7=バックデータ一覧!$A$21,計算過程!AR36/計算過程!AI36+計算過程!AS36/計算過程!AJ36+計算過程!AT36/計算過程!AK36+計算過程!AV36/計算過程!AM36+計算過程!AW36/計算過程!AN36,計算過程!AR36/計算過程!AI36+計算過程!AS36/計算過程!AJ36+計算過程!AT36/計算過程!AK36+計算過程!AV36/計算過程!AM36+計算過程!AX36/計算過程!AO36)))</f>
        <v>0</v>
      </c>
      <c r="AI36" s="191" t="str">
        <f>IF(AND(入力データと計算結果!$F$6=バックデータ一覧!$A$7,入力データと計算結果!$F$27="仕様を入力することで評価する"),$CJ$65*CB36+$CJ$72*(AR36+AT36)+$CJ$79,"-")</f>
        <v>-</v>
      </c>
      <c r="AJ36" s="191" t="str">
        <f>IF(AND(入力データと計算結果!$F$6=バックデータ一覧!$A$7,入力データと計算結果!$F$27="仕様を入力することで評価する"),$CJ$66*CB36+$CJ$73*AS36+$CJ$80,"-")</f>
        <v>-</v>
      </c>
      <c r="AK36" s="191" t="str">
        <f>IF(AND(入力データと計算結果!$F$6=バックデータ一覧!$A$7,入力データと計算結果!$F$27="仕様を入力することで評価する"),$CJ$67*CB36+$CJ$74*(AR36+AT36)+$CJ$81,"-")</f>
        <v>-</v>
      </c>
      <c r="AL36" s="191" t="str">
        <f>IF(AND(入力データと計算結果!$F$6=バックデータ一覧!$A$7,入力データと計算結果!$F$27="仕様を入力することで評価する"),$CJ$68*CB36+$CJ$75*AU36+$CJ$82,"-")</f>
        <v>-</v>
      </c>
      <c r="AM36" s="191" t="str">
        <f>IF(AND(入力データと計算結果!$F$6=バックデータ一覧!$A$7,入力データと計算結果!$F$27="仕様を入力することで評価する"),$CJ$69*CB36+$CJ$76*AV36+$CJ$83,"-")</f>
        <v>-</v>
      </c>
      <c r="AN36" s="191" t="str">
        <f>IF(AND(入力データと計算結果!$F$6=バックデータ一覧!$A$7,入力データと計算結果!$F$27="仕様を入力することで評価する"),$CJ$70*CB36+$CJ$77*AW36+$CJ$84,"-")</f>
        <v>-</v>
      </c>
      <c r="AO36" s="191" t="str">
        <f>IF(AND(入力データと計算結果!$F$6=バックデータ一覧!$A$7,入力データと計算結果!$F$27="仕様を入力することで評価する"),$CJ$71*CB36+$CJ$78*AX36+$CJ$85,"-")</f>
        <v>-</v>
      </c>
      <c r="AP36" s="91">
        <f t="shared" si="12"/>
        <v>29.172594557229974</v>
      </c>
      <c r="AQ36" s="91">
        <f t="shared" si="13"/>
        <v>3.1914228453341575</v>
      </c>
      <c r="AR36" s="91">
        <f t="shared" si="14"/>
        <v>1.2738046045628204</v>
      </c>
      <c r="AS36" s="91">
        <f t="shared" si="15"/>
        <v>1.5597607402810043</v>
      </c>
      <c r="AT36" s="91">
        <f t="shared" si="16"/>
        <v>0.6758963207884352</v>
      </c>
      <c r="AU36" s="91">
        <f t="shared" si="17"/>
        <v>0</v>
      </c>
      <c r="AV36" s="91">
        <f t="shared" si="18"/>
        <v>2.3396411104215051</v>
      </c>
      <c r="AW36" s="91">
        <f t="shared" si="19"/>
        <v>0</v>
      </c>
      <c r="AX36" s="91">
        <f t="shared" si="20"/>
        <v>1.82546875</v>
      </c>
      <c r="AY36" s="158">
        <f t="shared" si="21"/>
        <v>25.216608254846232</v>
      </c>
      <c r="AZ36" s="91">
        <f t="shared" si="29"/>
        <v>31.065711030899998</v>
      </c>
      <c r="BA36" s="26">
        <f>IF(計算過程!$CJ$4=9,((BF36*CB36+BG36*(BO36+BP36+BQ36+BS36)+BH36*BN36+BI36)*BB36+(0.01723*BU36+0.06099))*10^3/3600,0)</f>
        <v>0</v>
      </c>
      <c r="BB36" s="26">
        <f>IF(7&lt;='貼り付けシート（日別）'!O35,1,1+(7-'貼り付けシート（日別）'!O35)*0.0091)</f>
        <v>1.0486470833333332</v>
      </c>
      <c r="BC36" s="26">
        <f>IF(計算過程!$CJ$4=9,((BJ36*計算過程!CB36+BK36*(BO36+BP36+BQ36+BS36)+BL36*BN36+BM36)*BE36+BU36/BD36),0)</f>
        <v>0</v>
      </c>
      <c r="BD36" s="26">
        <f>計算過程!$CJ$88*'貼り付けシート（日別）'!O35+計算過程!$CJ$89*BU36+計算過程!$CJ$90</f>
        <v>0.77329281249999993</v>
      </c>
      <c r="BE36" s="26">
        <f>IF(7&lt;='貼り付けシート（日別）'!O35,1,1+(7-'貼り付けシート（日別）'!O35)*0.0205)</f>
        <v>1.1095895833333334</v>
      </c>
      <c r="BF36" s="89">
        <f>IF($BN36&gt;0,バックデータ一覧!$S$4,バックデータ一覧!$T$4)</f>
        <v>-0.51375000000000004</v>
      </c>
      <c r="BG36" s="89">
        <f>IF($BN36&gt;0,バックデータ一覧!$S$5,バックデータ一覧!$T$5)</f>
        <v>-1.7819999999999999E-2</v>
      </c>
      <c r="BH36" s="89">
        <f>IF($BN36&gt;0,バックデータ一覧!$S$6,バックデータ一覧!$T$6)</f>
        <v>0.27639999999999998</v>
      </c>
      <c r="BI36" s="89">
        <f>IF($BN36&gt;0,バックデータ一覧!$S$7,バックデータ一覧!$T$7)</f>
        <v>9.4067100000000003</v>
      </c>
      <c r="BJ36" s="89">
        <f>IF($BN36&gt;0,バックデータ一覧!$S$12,バックデータ一覧!$T$12)</f>
        <v>-0.19841</v>
      </c>
      <c r="BK36" s="89">
        <f>IF($BN36&gt;0,バックデータ一覧!$S$13,バックデータ一覧!$T$13)</f>
        <v>1.10632</v>
      </c>
      <c r="BL36" s="89">
        <f>IF($BN36&gt;0,バックデータ一覧!$S$14,バックデータ一覧!$T$14)</f>
        <v>0.19306999999999999</v>
      </c>
      <c r="BM36" s="132">
        <f>IF($BN36&gt;0,バックデータ一覧!$S$15,バックデータ一覧!$T$15)</f>
        <v>-10.36669</v>
      </c>
      <c r="BN36" s="26">
        <f>SUMIF('貼り付けシート（時刻別）'!$A$6:$A$8765,$A36,'貼り付けシート（時刻別）'!$C$6:$C$8765)</f>
        <v>2400</v>
      </c>
      <c r="BO36" s="91">
        <f>'貼り付けシート（日別）'!B35</f>
        <v>6.7654215133959994</v>
      </c>
      <c r="BP36" s="91">
        <f>'貼り付けシート（日別）'!C35</f>
        <v>8.2841896082400002</v>
      </c>
      <c r="BQ36" s="91">
        <f>'貼り付けシート（日別）'!D35</f>
        <v>3.5898154969040004</v>
      </c>
      <c r="BR36" s="91">
        <f>'貼り付けシート（日別）'!E35</f>
        <v>0</v>
      </c>
      <c r="BS36" s="91">
        <f>'貼り付けシート（日別）'!F35</f>
        <v>12.426284412359999</v>
      </c>
      <c r="BT36" s="91">
        <f>'貼り付けシート（日別）'!G35</f>
        <v>0</v>
      </c>
      <c r="BU36" s="91">
        <f>'貼り付けシート（日別）'!H35</f>
        <v>1.82546875</v>
      </c>
      <c r="BV36" s="91">
        <f>'貼り付けシート（日別）'!I35</f>
        <v>49</v>
      </c>
      <c r="BW36" s="91">
        <f>'貼り付けシート（日別）'!J35</f>
        <v>60</v>
      </c>
      <c r="BX36" s="91">
        <f>'貼り付けシート（日別）'!K35</f>
        <v>26</v>
      </c>
      <c r="BY36" s="91">
        <f>'貼り付けシート（日別）'!L35</f>
        <v>0</v>
      </c>
      <c r="BZ36" s="91">
        <f>'貼り付けシート（日別）'!M35</f>
        <v>90</v>
      </c>
      <c r="CA36" s="91">
        <f>'貼り付けシート（日別）'!N35</f>
        <v>0</v>
      </c>
      <c r="CB36" s="91">
        <f>'貼り付けシート（日別）'!O35</f>
        <v>1.654166666666667</v>
      </c>
      <c r="CC36" s="91">
        <f>'貼り付けシート（日別）'!Q35</f>
        <v>0</v>
      </c>
      <c r="CD36" s="126"/>
      <c r="CE36" s="83"/>
      <c r="CF36" s="116"/>
      <c r="CG36" s="117"/>
      <c r="CH36" s="115" t="s">
        <v>93</v>
      </c>
      <c r="CI36" s="111" t="s">
        <v>20</v>
      </c>
      <c r="CJ36" s="20">
        <v>0.23499999999999999</v>
      </c>
    </row>
    <row r="37" spans="1:88" x14ac:dyDescent="0.15">
      <c r="A37" s="30">
        <v>41670</v>
      </c>
      <c r="B37" s="93">
        <f t="shared" si="0"/>
        <v>0.12323136574074073</v>
      </c>
      <c r="C37" s="93">
        <f t="shared" si="1"/>
        <v>0</v>
      </c>
      <c r="D37" s="93">
        <f t="shared" si="33"/>
        <v>25.940940200344034</v>
      </c>
      <c r="E37" s="96">
        <v>0</v>
      </c>
      <c r="F37" s="90">
        <f>IF(OR(計算過程!$CJ$4&lt;=4,計算過程!$CJ$4=8),G37+H37+I37,0)</f>
        <v>0.12323136574074073</v>
      </c>
      <c r="G37" s="90">
        <f>IF(AND($CJ$4&gt;4,$CJ$4&lt;&gt;8),0,((VLOOKUP(入力データと計算結果!$F$6,バックデータ一覧!$V$12:$AA$15,2)*CB37+VLOOKUP(入力データと計算結果!$F$6,バックデータ一覧!$V$12:$AA$15,3)*(BV37+BW37+BX37+BY37+CA37)+(VLOOKUP(入力データと計算結果!$F$6,バックデータ一覧!$V$12:$AA$15,4)))*10^3/3600))</f>
        <v>0.12323136574074073</v>
      </c>
      <c r="H37" s="90">
        <f>IF(AND(OR($CJ$4&gt;4,$CJ$4&lt;&gt;8),入力データと計算結果!$F$7&lt;&gt;バックデータ一覧!$A$20,BZ37&gt;0),0.07*10^3/3600,0)</f>
        <v>0</v>
      </c>
      <c r="I37" s="90">
        <f>IF(AND(OR($CJ$4&lt;=4),入力データと計算結果!$F$7=バックデータ一覧!$A$22,BU37&gt;0),(VLOOKUP(入力データと計算結果!$F$6,バックデータ一覧!$V$12:$AA$15,5,FALSE)*BU37+VLOOKUP(入力データと計算結果!$F$6,バックデータ一覧!$V$12:$AA$15,6,FALSE))*10^3/3600,0)</f>
        <v>0</v>
      </c>
      <c r="J37" s="90">
        <f>IF(OR(計算過程!$CJ$4&lt;=2,計算過程!$CJ$4=8),IF(入力データと計算結果!$F$7=バックデータ一覧!$A$20,BO37/L37+BP37/M37+BQ37/N37+BR37/O37+BT37/Q37,IF(入力データと計算結果!$F$7=バックデータ一覧!$A$21,BO37/L37+BP37/M37+BQ37/N37+BS37/P37+BT37/Q37,BO37/L37+BP37/M37+BQ37/N37+BS37/P37+BU37/R37)),0)</f>
        <v>0</v>
      </c>
      <c r="K37" s="90">
        <f>IF(OR(計算過程!$CJ$4=3,計算過程!$CJ$4=4),IF(入力データと計算結果!$F$7=バックデータ一覧!$A$20,BO37/L37+BP37/M37+BQ37/N37+BR37/O37+BT37/Q37,IF(入力データと計算結果!$F$7=バックデータ一覧!$A$21,BO37/L37+BP37/M37+BQ37/N37+BS37/P37+BT37/Q37,BO37/L37+BP37/M37+BQ37/N37+BS37/P37+BU37/R37)),0)</f>
        <v>25.940940200344034</v>
      </c>
      <c r="L37" s="167">
        <f>IFERROR(MIN(1,$CJ$6*CB37+計算過程!$CJ$13*(BO37+BQ37)+$CJ$20),"-")</f>
        <v>0.70397560927348857</v>
      </c>
      <c r="M37" s="167">
        <f t="shared" si="2"/>
        <v>0.78509471821396171</v>
      </c>
      <c r="N37" s="167">
        <f t="shared" si="3"/>
        <v>0.70397560927348857</v>
      </c>
      <c r="O37" s="134">
        <f t="shared" si="4"/>
        <v>0.90236153670854247</v>
      </c>
      <c r="P37" s="134">
        <f t="shared" si="5"/>
        <v>0.88826526187185906</v>
      </c>
      <c r="Q37" s="134">
        <f t="shared" si="6"/>
        <v>0.90236153670854247</v>
      </c>
      <c r="R37" s="134">
        <f t="shared" si="7"/>
        <v>0.41151291787709376</v>
      </c>
      <c r="S37" s="26">
        <f t="shared" si="8"/>
        <v>0</v>
      </c>
      <c r="T37" s="26">
        <f>'貼り付けシート（日別）'!P36</f>
        <v>-1.825</v>
      </c>
      <c r="U37" s="26">
        <f t="shared" si="34"/>
        <v>1.1173725000000001</v>
      </c>
      <c r="V37" s="26">
        <f t="shared" si="35"/>
        <v>1.1336875000000002</v>
      </c>
      <c r="W37" s="26">
        <f t="shared" si="25"/>
        <v>19.484072075346663</v>
      </c>
      <c r="X37" s="26">
        <f t="shared" si="9"/>
        <v>0</v>
      </c>
      <c r="Y37" s="26">
        <f>IF(AND(入力データと計算結果!$F$6=バックデータ一覧!$A$7,入力データと計算結果!$F$27="種類を選択することで評価する"),MAX((($CJ$44*CB37+$CJ$45*SUM(BO37:BQ37,BS37)+$CJ$46)*Z37+(0.01723*BU37+0.06099))*10^3/3600,0),0)</f>
        <v>0</v>
      </c>
      <c r="Z37" s="26">
        <f t="shared" si="26"/>
        <v>1.0467891666666667</v>
      </c>
      <c r="AA37" s="26">
        <f>IF(AND(入力データと計算結果!$F$6=バックデータ一覧!$A$7,入力データと計算結果!$F$27="種類を選択することで評価する"),MAX(($CJ$47*CB37+$CJ$48*SUM(BO37:BQ37,BS37)+$CJ$49)*AC37+BU37/AB37,0),0)</f>
        <v>0</v>
      </c>
      <c r="AB37" s="26">
        <f t="shared" si="10"/>
        <v>0.76332</v>
      </c>
      <c r="AC37" s="26">
        <f t="shared" si="27"/>
        <v>1.1054041666666667</v>
      </c>
      <c r="AD37" s="91">
        <f>IF(AND(入力データと計算結果!$F$6=バックデータ一覧!$A$7,入力データと計算結果!$F$27="仕様を入力することで評価する"),AE37+AF37+AG37,0)</f>
        <v>0</v>
      </c>
      <c r="AE37" s="91">
        <f t="shared" si="28"/>
        <v>1.9499671197263431</v>
      </c>
      <c r="AF37" s="91">
        <f t="shared" si="11"/>
        <v>7.500075008036966E-2</v>
      </c>
      <c r="AG37" s="190">
        <f>IF(AND(入力データと計算結果!$F$7&lt;&gt;バックデータ一覧!$A$22,CA37&gt;0),(0.000393*計算過程!CA37)*10^3/3600,IF(AND(入力データと計算結果!$F$7=バックデータ一覧!$A$22,AX37&gt;0),(0.01723*計算過程!AX37+0.06099)*10^3/3600,0))</f>
        <v>0</v>
      </c>
      <c r="AH37" s="91">
        <f>IF(OR(入力データと計算結果!$F$6&lt;&gt;バックデータ一覧!$A$7,入力データと計算結果!$F$27&lt;&gt;"仕様を入力することで評価する"),0,IF(入力データと計算結果!$F$7=バックデータ一覧!$A$20,計算過程!AR37/計算過程!AI37+計算過程!AS37/計算過程!AJ37+計算過程!AT37/計算過程!AK37+計算過程!AU37/計算過程!AL37+計算過程!AW37/計算過程!AN37,IF(入力データと計算結果!$F$7=バックデータ一覧!$A$21,計算過程!AR37/計算過程!AI37+計算過程!AS37/計算過程!AJ37+計算過程!AT37/計算過程!AK37+計算過程!AV37/計算過程!AM37+計算過程!AW37/計算過程!AN37,計算過程!AR37/計算過程!AI37+計算過程!AS37/計算過程!AJ37+計算過程!AT37/計算過程!AK37+計算過程!AV37/計算過程!AM37+計算過程!AX37/計算過程!AO37)))</f>
        <v>0</v>
      </c>
      <c r="AI37" s="191" t="str">
        <f>IF(AND(入力データと計算結果!$F$6=バックデータ一覧!$A$7,入力データと計算結果!$F$27="仕様を入力することで評価する"),$CJ$65*CB37+$CJ$72*(AR37+AT37)+$CJ$79,"-")</f>
        <v>-</v>
      </c>
      <c r="AJ37" s="191" t="str">
        <f>IF(AND(入力データと計算結果!$F$6=バックデータ一覧!$A$7,入力データと計算結果!$F$27="仕様を入力することで評価する"),$CJ$66*CB37+$CJ$73*AS37+$CJ$80,"-")</f>
        <v>-</v>
      </c>
      <c r="AK37" s="191" t="str">
        <f>IF(AND(入力データと計算結果!$F$6=バックデータ一覧!$A$7,入力データと計算結果!$F$27="仕様を入力することで評価する"),$CJ$67*CB37+$CJ$74*(AR37+AT37)+$CJ$81,"-")</f>
        <v>-</v>
      </c>
      <c r="AL37" s="191" t="str">
        <f>IF(AND(入力データと計算結果!$F$6=バックデータ一覧!$A$7,入力データと計算結果!$F$27="仕様を入力することで評価する"),$CJ$68*CB37+$CJ$75*AU37+$CJ$82,"-")</f>
        <v>-</v>
      </c>
      <c r="AM37" s="191" t="str">
        <f>IF(AND(入力データと計算結果!$F$6=バックデータ一覧!$A$7,入力データと計算結果!$F$27="仕様を入力することで評価する"),$CJ$69*CB37+$CJ$76*AV37+$CJ$83,"-")</f>
        <v>-</v>
      </c>
      <c r="AN37" s="191" t="str">
        <f>IF(AND(入力データと計算結果!$F$6=バックデータ一覧!$A$7,入力データと計算結果!$F$27="仕様を入力することで評価する"),$CJ$70*CB37+$CJ$77*AW37+$CJ$84,"-")</f>
        <v>-</v>
      </c>
      <c r="AO37" s="191" t="str">
        <f>IF(AND(入力データと計算結果!$F$6=バックデータ一覧!$A$7,入力データと計算結果!$F$27="仕様を入力することで評価する"),$CJ$71*CB37+$CJ$78*AX37+$CJ$85,"-")</f>
        <v>-</v>
      </c>
      <c r="AP37" s="91">
        <f t="shared" si="12"/>
        <v>22.540737010842722</v>
      </c>
      <c r="AQ37" s="91">
        <f t="shared" si="13"/>
        <v>3.2109853407291857</v>
      </c>
      <c r="AR37" s="91">
        <f t="shared" si="14"/>
        <v>0</v>
      </c>
      <c r="AS37" s="91">
        <f t="shared" si="15"/>
        <v>0</v>
      </c>
      <c r="AT37" s="91">
        <f t="shared" si="16"/>
        <v>0</v>
      </c>
      <c r="AU37" s="91">
        <f t="shared" si="17"/>
        <v>0</v>
      </c>
      <c r="AV37" s="91">
        <f t="shared" si="18"/>
        <v>0</v>
      </c>
      <c r="AW37" s="91">
        <f t="shared" si="19"/>
        <v>0</v>
      </c>
      <c r="AX37" s="91">
        <f t="shared" si="20"/>
        <v>0</v>
      </c>
      <c r="AY37" s="158">
        <f t="shared" si="21"/>
        <v>19.484072075346663</v>
      </c>
      <c r="AZ37" s="91">
        <f t="shared" si="29"/>
        <v>19.484072075346663</v>
      </c>
      <c r="BA37" s="26">
        <f>IF(計算過程!$CJ$4=9,((BF37*CB37+BG37*(BO37+BP37+BQ37+BS37)+BH37*BN37+BI37)*BB37+(0.01723*BU37+0.06099))*10^3/3600,0)</f>
        <v>0</v>
      </c>
      <c r="BB37" s="26">
        <f>IF(7&lt;='貼り付けシート（日別）'!O36,1,1+(7-'貼り付けシート（日別）'!O36)*0.0091)</f>
        <v>1.0467891666666667</v>
      </c>
      <c r="BC37" s="26">
        <f>IF(計算過程!$CJ$4=9,((BJ37*計算過程!CB37+BK37*(BO37+BP37+BQ37+BS37)+BL37*BN37+BM37)*BE37+BU37/BD37),0)</f>
        <v>0</v>
      </c>
      <c r="BD37" s="26">
        <f>計算過程!$CJ$88*'貼り付けシート（日別）'!O36+計算過程!$CJ$89*BU37+計算過程!$CJ$90</f>
        <v>0.76332</v>
      </c>
      <c r="BE37" s="26">
        <f>IF(7&lt;='貼り付けシート（日別）'!O36,1,1+(7-'貼り付けシート（日別）'!O36)*0.0205)</f>
        <v>1.1054041666666667</v>
      </c>
      <c r="BF37" s="89">
        <f>IF($BN37&gt;0,バックデータ一覧!$S$4,バックデータ一覧!$T$4)</f>
        <v>-0.51375000000000004</v>
      </c>
      <c r="BG37" s="89">
        <f>IF($BN37&gt;0,バックデータ一覧!$S$5,バックデータ一覧!$T$5)</f>
        <v>-1.7819999999999999E-2</v>
      </c>
      <c r="BH37" s="89">
        <f>IF($BN37&gt;0,バックデータ一覧!$S$6,バックデータ一覧!$T$6)</f>
        <v>0.27639999999999998</v>
      </c>
      <c r="BI37" s="89">
        <f>IF($BN37&gt;0,バックデータ一覧!$S$7,バックデータ一覧!$T$7)</f>
        <v>9.4067100000000003</v>
      </c>
      <c r="BJ37" s="89">
        <f>IF($BN37&gt;0,バックデータ一覧!$S$12,バックデータ一覧!$T$12)</f>
        <v>-0.19841</v>
      </c>
      <c r="BK37" s="89">
        <f>IF($BN37&gt;0,バックデータ一覧!$S$13,バックデータ一覧!$T$13)</f>
        <v>1.10632</v>
      </c>
      <c r="BL37" s="89">
        <f>IF($BN37&gt;0,バックデータ一覧!$S$14,バックデータ一覧!$T$14)</f>
        <v>0.19306999999999999</v>
      </c>
      <c r="BM37" s="132">
        <f>IF($BN37&gt;0,バックデータ一覧!$S$15,バックデータ一覧!$T$15)</f>
        <v>-10.36669</v>
      </c>
      <c r="BN37" s="26">
        <f>SUMIF('貼り付けシート（時刻別）'!$A$6:$A$8765,$A37,'貼り付けシート（時刻別）'!$C$6:$C$8765)</f>
        <v>2400</v>
      </c>
      <c r="BO37" s="91">
        <f>'貼り付けシート（日別）'!B36</f>
        <v>5.4277057924179992</v>
      </c>
      <c r="BP37" s="91">
        <f>'貼り付けシート（日別）'!C36</f>
        <v>11.829615188603332</v>
      </c>
      <c r="BQ37" s="91">
        <f>'貼り付けシート（日別）'!D36</f>
        <v>2.2267510943253335</v>
      </c>
      <c r="BR37" s="91">
        <f>'貼り付けシート（日別）'!E36</f>
        <v>0</v>
      </c>
      <c r="BS37" s="91">
        <f>'貼り付けシート（日別）'!F36</f>
        <v>0</v>
      </c>
      <c r="BT37" s="91">
        <f>'貼り付けシート（日別）'!G36</f>
        <v>0</v>
      </c>
      <c r="BU37" s="91">
        <f>'貼り付けシート（日別）'!H36</f>
        <v>0</v>
      </c>
      <c r="BV37" s="91">
        <f>'貼り付けシート（日別）'!I36</f>
        <v>39</v>
      </c>
      <c r="BW37" s="91">
        <f>'貼り付けシート（日別）'!J36</f>
        <v>85</v>
      </c>
      <c r="BX37" s="91">
        <f>'貼り付けシート（日別）'!K36</f>
        <v>16</v>
      </c>
      <c r="BY37" s="91">
        <f>'貼り付けシート（日別）'!L36</f>
        <v>0</v>
      </c>
      <c r="BZ37" s="91">
        <f>'貼り付けシート（日別）'!M36</f>
        <v>0</v>
      </c>
      <c r="CA37" s="91">
        <f>'貼り付けシート（日別）'!N36</f>
        <v>0</v>
      </c>
      <c r="CB37" s="91">
        <f>'貼り付けシート（日別）'!O36</f>
        <v>1.8583333333333336</v>
      </c>
      <c r="CC37" s="91">
        <f>'貼り付けシート（日別）'!Q36</f>
        <v>0</v>
      </c>
      <c r="CD37" s="126"/>
      <c r="CE37" s="114" t="s">
        <v>97</v>
      </c>
      <c r="CF37" s="115"/>
      <c r="CG37" s="111" t="s">
        <v>252</v>
      </c>
      <c r="CH37" s="8" t="s">
        <v>96</v>
      </c>
      <c r="CI37" s="111" t="s">
        <v>20</v>
      </c>
      <c r="CJ37" s="20">
        <v>0.4</v>
      </c>
    </row>
    <row r="38" spans="1:88" x14ac:dyDescent="0.15">
      <c r="A38" s="30">
        <v>41671</v>
      </c>
      <c r="B38" s="93">
        <f t="shared" si="0"/>
        <v>0.18532033159722222</v>
      </c>
      <c r="C38" s="93">
        <f t="shared" si="1"/>
        <v>0</v>
      </c>
      <c r="D38" s="93">
        <f t="shared" si="33"/>
        <v>43.656945996713894</v>
      </c>
      <c r="E38" s="96">
        <v>0</v>
      </c>
      <c r="F38" s="90">
        <f>IF(OR(計算過程!$CJ$4&lt;=4,計算過程!$CJ$4=8),G38+H38+I38,0)</f>
        <v>0.18532033159722222</v>
      </c>
      <c r="G38" s="90">
        <f>IF(AND($CJ$4&gt;4,$CJ$4&lt;&gt;8),0,((VLOOKUP(入力データと計算結果!$F$6,バックデータ一覧!$V$12:$AA$15,2)*CB38+VLOOKUP(入力データと計算結果!$F$6,バックデータ一覧!$V$12:$AA$15,3)*(BV38+BW38+BX38+BY38+CA38)+(VLOOKUP(入力データと計算結果!$F$6,バックデータ一覧!$V$12:$AA$15,4)))*10^3/3600))</f>
        <v>0.12021145833333333</v>
      </c>
      <c r="H38" s="90">
        <f>IF(AND(OR($CJ$4&gt;4,$CJ$4&lt;&gt;8),入力データと計算結果!$F$7&lt;&gt;バックデータ一覧!$A$20,BZ38&gt;0),0.07*10^3/3600,0)</f>
        <v>1.9444444444444445E-2</v>
      </c>
      <c r="I38" s="90">
        <f>IF(AND(OR($CJ$4&lt;=4),入力データと計算結果!$F$7=バックデータ一覧!$A$22,BU38&gt;0),(VLOOKUP(入力データと計算結果!$F$6,バックデータ一覧!$V$12:$AA$15,5,FALSE)*BU38+VLOOKUP(入力データと計算結果!$F$6,バックデータ一覧!$V$12:$AA$15,6,FALSE))*10^3/3600,0)</f>
        <v>4.5664428819444443E-2</v>
      </c>
      <c r="J38" s="90">
        <f>IF(OR(計算過程!$CJ$4&lt;=2,計算過程!$CJ$4=8),IF(入力データと計算結果!$F$7=バックデータ一覧!$A$20,BO38/L38+BP38/M38+BQ38/N38+BR38/O38+BT38/Q38,IF(入力データと計算結果!$F$7=バックデータ一覧!$A$21,BO38/L38+BP38/M38+BQ38/N38+BS38/P38+BT38/Q38,BO38/L38+BP38/M38+BQ38/N38+BS38/P38+BU38/R38)),0)</f>
        <v>0</v>
      </c>
      <c r="K38" s="90">
        <f>IF(OR(計算過程!$CJ$4=3,計算過程!$CJ$4=4),IF(入力データと計算結果!$F$7=バックデータ一覧!$A$20,BO38/L38+BP38/M38+BQ38/N38+BR38/O38+BT38/Q38,IF(入力データと計算結果!$F$7=バックデータ一覧!$A$21,BO38/L38+BP38/M38+BQ38/N38+BS38/P38+BT38/Q38,BO38/L38+BP38/M38+BQ38/N38+BS38/P38+BU38/R38)),0)</f>
        <v>43.656945996713894</v>
      </c>
      <c r="L38" s="167">
        <f>IFERROR(MIN(1,$CJ$6*CB38+計算過程!$CJ$13*(BO38+BQ38)+$CJ$20),"-")</f>
        <v>0.71357131300435805</v>
      </c>
      <c r="M38" s="167">
        <f t="shared" si="2"/>
        <v>0.78510095596750173</v>
      </c>
      <c r="N38" s="167">
        <f t="shared" si="3"/>
        <v>0.71357131300435805</v>
      </c>
      <c r="O38" s="134">
        <f t="shared" si="4"/>
        <v>0.90236153670854247</v>
      </c>
      <c r="P38" s="134">
        <f t="shared" si="5"/>
        <v>0.85788169469856801</v>
      </c>
      <c r="Q38" s="134">
        <f t="shared" si="6"/>
        <v>0.90236153670854247</v>
      </c>
      <c r="R38" s="134">
        <f t="shared" si="7"/>
        <v>0.5087237492125235</v>
      </c>
      <c r="S38" s="26">
        <f t="shared" si="8"/>
        <v>0</v>
      </c>
      <c r="T38" s="26">
        <f>'貼り付けシート（日別）'!P37</f>
        <v>0.77500000000000002</v>
      </c>
      <c r="U38" s="26">
        <f t="shared" si="34"/>
        <v>1.0827925</v>
      </c>
      <c r="V38" s="26">
        <f t="shared" si="35"/>
        <v>1.1141875000000001</v>
      </c>
      <c r="W38" s="26">
        <f t="shared" si="25"/>
        <v>33.364475532200004</v>
      </c>
      <c r="X38" s="26">
        <f t="shared" si="9"/>
        <v>0</v>
      </c>
      <c r="Y38" s="26">
        <f>IF(AND(入力データと計算結果!$F$6=バックデータ一覧!$A$7,入力データと計算結果!$F$27="種類を選択することで評価する"),MAX((($CJ$44*CB38+$CJ$45*SUM(BO38:BQ38,BS38)+$CJ$46)*Z38+(0.01723*BU38+0.06099))*10^3/3600,0),0)</f>
        <v>0</v>
      </c>
      <c r="Z38" s="26">
        <f t="shared" si="26"/>
        <v>1.0197925000000001</v>
      </c>
      <c r="AA38" s="26">
        <f>IF(AND(入力データと計算結果!$F$6=バックデータ一覧!$A$7,入力データと計算結果!$F$27="種類を選択することで評価する"),MAX(($CJ$47*CB38+$CJ$48*SUM(BO38:BQ38,BS38)+$CJ$49)*AC38+BU38/AB38,0),0)</f>
        <v>0</v>
      </c>
      <c r="AB38" s="26">
        <f t="shared" si="10"/>
        <v>0.78779937499999997</v>
      </c>
      <c r="AC38" s="26">
        <f t="shared" si="27"/>
        <v>1.0445875</v>
      </c>
      <c r="AD38" s="91">
        <f>IF(AND(入力データと計算結果!$F$6=バックデータ一覧!$A$7,入力データと計算結果!$F$27="仕様を入力することで評価する"),AE38+AF38+AG38,0)</f>
        <v>0</v>
      </c>
      <c r="AE38" s="91">
        <f t="shared" si="28"/>
        <v>2.0786485684483651</v>
      </c>
      <c r="AF38" s="91">
        <f t="shared" si="11"/>
        <v>8.5121469158089214E-2</v>
      </c>
      <c r="AG38" s="190">
        <f>IF(AND(入力データと計算結果!$F$7&lt;&gt;バックデータ一覧!$A$22,CA38&gt;0),(0.000393*計算過程!CA38)*10^3/3600,IF(AND(入力データと計算結果!$F$7=バックデータ一覧!$A$22,AX38&gt;0),(0.01723*計算過程!AX38+0.06099)*10^3/3600,0))</f>
        <v>2.5109464409722219E-2</v>
      </c>
      <c r="AH38" s="91">
        <f>IF(OR(入力データと計算結果!$F$6&lt;&gt;バックデータ一覧!$A$7,入力データと計算結果!$F$27&lt;&gt;"仕様を入力することで評価する"),0,IF(入力データと計算結果!$F$7=バックデータ一覧!$A$20,計算過程!AR38/計算過程!AI38+計算過程!AS38/計算過程!AJ38+計算過程!AT38/計算過程!AK38+計算過程!AU38/計算過程!AL38+計算過程!AW38/計算過程!AN38,IF(入力データと計算結果!$F$7=バックデータ一覧!$A$21,計算過程!AR38/計算過程!AI38+計算過程!AS38/計算過程!AJ38+計算過程!AT38/計算過程!AK38+計算過程!AV38/計算過程!AM38+計算過程!AW38/計算過程!AN38,計算過程!AR38/計算過程!AI38+計算過程!AS38/計算過程!AJ38+計算過程!AT38/計算過程!AK38+計算過程!AV38/計算過程!AM38+計算過程!AX38/計算過程!AO38)))</f>
        <v>0</v>
      </c>
      <c r="AI38" s="191" t="str">
        <f>IF(AND(入力データと計算結果!$F$6=バックデータ一覧!$A$7,入力データと計算結果!$F$27="仕様を入力することで評価する"),$CJ$65*CB38+$CJ$72*(AR38+AT38)+$CJ$79,"-")</f>
        <v>-</v>
      </c>
      <c r="AJ38" s="191" t="str">
        <f>IF(AND(入力データと計算結果!$F$6=バックデータ一覧!$A$7,入力データと計算結果!$F$27="仕様を入力することで評価する"),$CJ$66*CB38+$CJ$73*AS38+$CJ$80,"-")</f>
        <v>-</v>
      </c>
      <c r="AK38" s="191" t="str">
        <f>IF(AND(入力データと計算結果!$F$6=バックデータ一覧!$A$7,入力データと計算結果!$F$27="仕様を入力することで評価する"),$CJ$67*CB38+$CJ$74*(AR38+AT38)+$CJ$81,"-")</f>
        <v>-</v>
      </c>
      <c r="AL38" s="191" t="str">
        <f>IF(AND(入力データと計算結果!$F$6=バックデータ一覧!$A$7,入力データと計算結果!$F$27="仕様を入力することで評価する"),$CJ$68*CB38+$CJ$75*AU38+$CJ$82,"-")</f>
        <v>-</v>
      </c>
      <c r="AM38" s="191" t="str">
        <f>IF(AND(入力データと計算結果!$F$6=バックデータ一覧!$A$7,入力データと計算結果!$F$27="仕様を入力することで評価する"),$CJ$69*CB38+$CJ$76*AV38+$CJ$83,"-")</f>
        <v>-</v>
      </c>
      <c r="AN38" s="191" t="str">
        <f>IF(AND(入力データと計算結果!$F$6=バックデータ一覧!$A$7,入力データと計算結果!$F$27="仕様を入力することで評価する"),$CJ$70*CB38+$CJ$77*AW38+$CJ$84,"-")</f>
        <v>-</v>
      </c>
      <c r="AO38" s="191" t="str">
        <f>IF(AND(入力データと計算結果!$F$6=バックデータ一覧!$A$7,入力データと計算結果!$F$27="仕様を入力することで評価する"),$CJ$71*CB38+$CJ$78*AX38+$CJ$85,"-")</f>
        <v>-</v>
      </c>
      <c r="AP38" s="91">
        <f t="shared" si="12"/>
        <v>29.496458499336484</v>
      </c>
      <c r="AQ38" s="91">
        <f t="shared" si="13"/>
        <v>3.9417248392190949</v>
      </c>
      <c r="AR38" s="91">
        <f t="shared" si="14"/>
        <v>1.3418070300884741</v>
      </c>
      <c r="AS38" s="91">
        <f t="shared" si="15"/>
        <v>1.6430290164348653</v>
      </c>
      <c r="AT38" s="91">
        <f t="shared" si="16"/>
        <v>0.71197924045510863</v>
      </c>
      <c r="AU38" s="91">
        <f t="shared" si="17"/>
        <v>0</v>
      </c>
      <c r="AV38" s="91">
        <f t="shared" si="18"/>
        <v>2.4645435246522975</v>
      </c>
      <c r="AW38" s="91">
        <f t="shared" si="19"/>
        <v>0</v>
      </c>
      <c r="AX38" s="91">
        <f t="shared" si="20"/>
        <v>1.7065625</v>
      </c>
      <c r="AY38" s="158">
        <f t="shared" si="21"/>
        <v>25.496554220569259</v>
      </c>
      <c r="AZ38" s="91">
        <f t="shared" si="29"/>
        <v>31.657913032200007</v>
      </c>
      <c r="BA38" s="26">
        <f>IF(計算過程!$CJ$4=9,((BF38*CB38+BG38*(BO38+BP38+BQ38+BS38)+BH38*BN38+BI38)*BB38+(0.01723*BU38+0.06099))*10^3/3600,0)</f>
        <v>0</v>
      </c>
      <c r="BB38" s="26">
        <f>IF(7&lt;='貼り付けシート（日別）'!O37,1,1+(7-'貼り付けシート（日別）'!O37)*0.0091)</f>
        <v>1.0197925000000001</v>
      </c>
      <c r="BC38" s="26">
        <f>IF(計算過程!$CJ$4=9,((BJ38*計算過程!CB38+BK38*(BO38+BP38+BQ38+BS38)+BL38*BN38+BM38)*BE38+BU38/BD38),0)</f>
        <v>0</v>
      </c>
      <c r="BD38" s="26">
        <f>計算過程!$CJ$88*'貼り付けシート（日別）'!O37+計算過程!$CJ$89*BU38+計算過程!$CJ$90</f>
        <v>0.78779937499999997</v>
      </c>
      <c r="BE38" s="26">
        <f>IF(7&lt;='貼り付けシート（日別）'!O37,1,1+(7-'貼り付けシート（日別）'!O37)*0.0205)</f>
        <v>1.0445875</v>
      </c>
      <c r="BF38" s="89">
        <f>IF($BN38&gt;0,バックデータ一覧!$S$4,バックデータ一覧!$T$4)</f>
        <v>-0.51375000000000004</v>
      </c>
      <c r="BG38" s="89">
        <f>IF($BN38&gt;0,バックデータ一覧!$S$5,バックデータ一覧!$T$5)</f>
        <v>-1.7819999999999999E-2</v>
      </c>
      <c r="BH38" s="89">
        <f>IF($BN38&gt;0,バックデータ一覧!$S$6,バックデータ一覧!$T$6)</f>
        <v>0.27639999999999998</v>
      </c>
      <c r="BI38" s="89">
        <f>IF($BN38&gt;0,バックデータ一覧!$S$7,バックデータ一覧!$T$7)</f>
        <v>9.4067100000000003</v>
      </c>
      <c r="BJ38" s="89">
        <f>IF($BN38&gt;0,バックデータ一覧!$S$12,バックデータ一覧!$T$12)</f>
        <v>-0.19841</v>
      </c>
      <c r="BK38" s="89">
        <f>IF($BN38&gt;0,バックデータ一覧!$S$13,バックデータ一覧!$T$13)</f>
        <v>1.10632</v>
      </c>
      <c r="BL38" s="89">
        <f>IF($BN38&gt;0,バックデータ一覧!$S$14,バックデータ一覧!$T$14)</f>
        <v>0.19306999999999999</v>
      </c>
      <c r="BM38" s="132">
        <f>IF($BN38&gt;0,バックデータ一覧!$S$15,バックデータ一覧!$T$15)</f>
        <v>-10.36669</v>
      </c>
      <c r="BN38" s="26">
        <f>SUMIF('貼り付けシート（時刻別）'!$A$6:$A$8765,$A38,'貼り付けシート（時刻別）'!$C$6:$C$8765)</f>
        <v>2400</v>
      </c>
      <c r="BO38" s="91">
        <f>'貼り付けシート（日別）'!B37</f>
        <v>6.8943899492346672</v>
      </c>
      <c r="BP38" s="91">
        <f>'貼り付けシート（日別）'!C37</f>
        <v>8.4421101419200006</v>
      </c>
      <c r="BQ38" s="91">
        <f>'貼り付けシート（日別）'!D37</f>
        <v>3.6582477281653336</v>
      </c>
      <c r="BR38" s="91">
        <f>'貼り付けシート（日別）'!E37</f>
        <v>0</v>
      </c>
      <c r="BS38" s="91">
        <f>'貼り付けシート（日別）'!F37</f>
        <v>12.663165212880001</v>
      </c>
      <c r="BT38" s="91">
        <f>'貼り付けシート（日別）'!G37</f>
        <v>0</v>
      </c>
      <c r="BU38" s="91">
        <f>'貼り付けシート（日別）'!H37</f>
        <v>1.7065625</v>
      </c>
      <c r="BV38" s="91">
        <f>'貼り付けシート（日別）'!I37</f>
        <v>49</v>
      </c>
      <c r="BW38" s="91">
        <f>'貼り付けシート（日別）'!J37</f>
        <v>60</v>
      </c>
      <c r="BX38" s="91">
        <f>'貼り付けシート（日別）'!K37</f>
        <v>26</v>
      </c>
      <c r="BY38" s="91">
        <f>'貼り付けシート（日別）'!L37</f>
        <v>0</v>
      </c>
      <c r="BZ38" s="91">
        <f>'貼り付けシート（日別）'!M37</f>
        <v>90</v>
      </c>
      <c r="CA38" s="91">
        <f>'貼り付けシート（日別）'!N37</f>
        <v>0</v>
      </c>
      <c r="CB38" s="91">
        <f>'貼り付けシート（日別）'!O37</f>
        <v>4.8250000000000002</v>
      </c>
      <c r="CC38" s="91">
        <f>'貼り付けシート（日別）'!Q37</f>
        <v>0</v>
      </c>
      <c r="CD38" s="126"/>
      <c r="CE38" s="114" t="s">
        <v>73</v>
      </c>
      <c r="CF38" s="115"/>
      <c r="CG38" s="111" t="s">
        <v>253</v>
      </c>
      <c r="CH38" s="111" t="s">
        <v>27</v>
      </c>
      <c r="CI38" s="111" t="s">
        <v>20</v>
      </c>
      <c r="CJ38" s="107" t="str">
        <f>IF(CJ4&lt;&gt;11,"-",MIN(IF(入力データと計算結果!F8=バックデータ一覧!A26,VLOOKUP(入力データと計算結果!F6,バックデータ一覧!V3:X8,3,FALSE),IF(AND(計算過程!CJ4=11,入力データと計算結果!F8=バックデータ一覧!A25,入力データと計算結果!F22=バックデータ一覧!A41),入力データと計算結果!F23,IF(AND(計算過程!CJ4=11,入力データと計算結果!F8=バックデータ一覧!A25,入力データと計算結果!F22=バックデータ一覧!A42,入力データと計算結果!F7=バックデータ一覧!A22),入力データと計算結果!F24-0.7,入力データと計算結果!F24-0.5))),3.6))</f>
        <v>-</v>
      </c>
    </row>
    <row r="39" spans="1:88" x14ac:dyDescent="0.15">
      <c r="A39" s="30">
        <v>41672</v>
      </c>
      <c r="B39" s="93">
        <f t="shared" si="0"/>
        <v>0.18569445167824072</v>
      </c>
      <c r="C39" s="93">
        <f t="shared" si="1"/>
        <v>0</v>
      </c>
      <c r="D39" s="93">
        <f t="shared" si="33"/>
        <v>43.990533086701944</v>
      </c>
      <c r="E39" s="96">
        <v>0</v>
      </c>
      <c r="F39" s="90">
        <f>IF(OR(計算過程!$CJ$4&lt;=4,計算過程!$CJ$4=8),G39+H39+I39,0)</f>
        <v>0.18569445167824072</v>
      </c>
      <c r="G39" s="90">
        <f>IF(AND($CJ$4&gt;4,$CJ$4&lt;&gt;8),0,((VLOOKUP(入力データと計算結果!$F$6,バックデータ一覧!$V$12:$AA$15,2)*CB39+VLOOKUP(入力データと計算結果!$F$6,バックデータ一覧!$V$12:$AA$15,3)*(BV39+BW39+BX39+BY39+CA39)+(VLOOKUP(入力データと計算結果!$F$6,バックデータ一覧!$V$12:$AA$15,4)))*10^3/3600))</f>
        <v>0.12049160879629628</v>
      </c>
      <c r="H39" s="90">
        <f>IF(AND(OR($CJ$4&gt;4,$CJ$4&lt;&gt;8),入力データと計算結果!$F$7&lt;&gt;バックデータ一覧!$A$20,BZ39&gt;0),0.07*10^3/3600,0)</f>
        <v>1.9444444444444445E-2</v>
      </c>
      <c r="I39" s="90">
        <f>IF(AND(OR($CJ$4&lt;=4),入力データと計算結果!$F$7=バックデータ一覧!$A$22,BU39&gt;0),(VLOOKUP(入力データと計算結果!$F$6,バックデータ一覧!$V$12:$AA$15,5,FALSE)*BU39+VLOOKUP(入力データと計算結果!$F$6,バックデータ一覧!$V$12:$AA$15,6,FALSE))*10^3/3600,0)</f>
        <v>4.57583984375E-2</v>
      </c>
      <c r="J39" s="90">
        <f>IF(OR(計算過程!$CJ$4&lt;=2,計算過程!$CJ$4=8),IF(入力データと計算結果!$F$7=バックデータ一覧!$A$20,BO39/L39+BP39/M39+BQ39/N39+BR39/O39+BT39/Q39,IF(入力データと計算結果!$F$7=バックデータ一覧!$A$21,BO39/L39+BP39/M39+BQ39/N39+BS39/P39+BT39/Q39,BO39/L39+BP39/M39+BQ39/N39+BS39/P39+BU39/R39)),0)</f>
        <v>0</v>
      </c>
      <c r="K39" s="90">
        <f>IF(OR(計算過程!$CJ$4=3,計算過程!$CJ$4=4),IF(入力データと計算結果!$F$7=バックデータ一覧!$A$20,BO39/L39+BP39/M39+BQ39/N39+BR39/O39+BT39/Q39,IF(入力データと計算結果!$F$7=バックデータ一覧!$A$21,BO39/L39+BP39/M39+BQ39/N39+BS39/P39+BT39/Q39,BO39/L39+BP39/M39+BQ39/N39+BS39/P39+BU39/R39)),0)</f>
        <v>43.990533086701944</v>
      </c>
      <c r="L39" s="167">
        <f>IFERROR(MIN(1,$CJ$6*CB39+計算過程!$CJ$13*(BO39+BQ39)+$CJ$20),"-")</f>
        <v>0.71355667412496993</v>
      </c>
      <c r="M39" s="167">
        <f t="shared" si="2"/>
        <v>0.78419116074649575</v>
      </c>
      <c r="N39" s="167">
        <f t="shared" si="3"/>
        <v>0.71355667412496993</v>
      </c>
      <c r="O39" s="134">
        <f t="shared" si="4"/>
        <v>0.90236153670854247</v>
      </c>
      <c r="P39" s="134">
        <f t="shared" si="5"/>
        <v>0.85767609585776572</v>
      </c>
      <c r="Q39" s="134">
        <f t="shared" si="6"/>
        <v>0.90236153670854247</v>
      </c>
      <c r="R39" s="134">
        <f t="shared" si="7"/>
        <v>0.50680695367269279</v>
      </c>
      <c r="S39" s="26">
        <f t="shared" si="8"/>
        <v>0</v>
      </c>
      <c r="T39" s="26">
        <f>'貼り付けシート（日別）'!P38</f>
        <v>2.9249999999999998</v>
      </c>
      <c r="U39" s="26">
        <f t="shared" si="34"/>
        <v>1.0541974999999999</v>
      </c>
      <c r="V39" s="26">
        <f t="shared" si="35"/>
        <v>1.0726249999999999</v>
      </c>
      <c r="W39" s="26">
        <f t="shared" si="25"/>
        <v>33.594791337975003</v>
      </c>
      <c r="X39" s="26">
        <f t="shared" si="9"/>
        <v>0</v>
      </c>
      <c r="Y39" s="26">
        <f>IF(AND(入力データと計算結果!$F$6=バックデータ一覧!$A$7,入力データと計算結果!$F$27="種類を選択することで評価する"),MAX((($CJ$44*CB39+$CJ$45*SUM(BO39:BQ39,BS39)+$CJ$46)*Z39+(0.01723*BU39+0.06099))*10^3/3600,0),0)</f>
        <v>0</v>
      </c>
      <c r="Z39" s="26">
        <f t="shared" si="26"/>
        <v>1.0236979166666667</v>
      </c>
      <c r="AA39" s="26">
        <f>IF(AND(入力データと計算結果!$F$6=バックデータ一覧!$A$7,入力データと計算結果!$F$27="種類を選択することで評価する"),MAX(($CJ$47*CB39+$CJ$48*SUM(BO39:BQ39,BS39)+$CJ$49)*AC39+BU39/AB39,0),0)</f>
        <v>0</v>
      </c>
      <c r="AB39" s="26">
        <f t="shared" si="10"/>
        <v>0.78583593749999991</v>
      </c>
      <c r="AC39" s="26">
        <f t="shared" si="27"/>
        <v>1.0533854166666667</v>
      </c>
      <c r="AD39" s="91">
        <f>IF(AND(入力データと計算結果!$F$6=バックデータ一覧!$A$7,入力データと計算結果!$F$27="仕様を入力することで評価する"),AE39+AF39+AG39,0)</f>
        <v>0</v>
      </c>
      <c r="AE39" s="91">
        <f t="shared" si="28"/>
        <v>2.1462265953801474</v>
      </c>
      <c r="AF39" s="91">
        <f t="shared" si="11"/>
        <v>8.5299562600777867E-2</v>
      </c>
      <c r="AG39" s="190">
        <f>IF(AND(入力データと計算結果!$F$7&lt;&gt;バックデータ一覧!$A$22,CA39&gt;0),(0.000393*計算過程!CA39)*10^3/3600,IF(AND(入力データと計算結果!$F$7=バックデータ一覧!$A$22,AX39&gt;0),(0.01723*計算過程!AX39+0.06099)*10^3/3600,0))</f>
        <v>2.5186490885416669E-2</v>
      </c>
      <c r="AH39" s="91">
        <f>IF(OR(入力データと計算結果!$F$6&lt;&gt;バックデータ一覧!$A$7,入力データと計算結果!$F$27&lt;&gt;"仕様を入力することで評価する"),0,IF(入力データと計算結果!$F$7=バックデータ一覧!$A$20,計算過程!AR39/計算過程!AI39+計算過程!AS39/計算過程!AJ39+計算過程!AT39/計算過程!AK39+計算過程!AU39/計算過程!AL39+計算過程!AW39/計算過程!AN39,IF(入力データと計算結果!$F$7=バックデータ一覧!$A$21,計算過程!AR39/計算過程!AI39+計算過程!AS39/計算過程!AJ39+計算過程!AT39/計算過程!AK39+計算過程!AV39/計算過程!AM39+計算過程!AW39/計算過程!AN39,計算過程!AR39/計算過程!AI39+計算過程!AS39/計算過程!AJ39+計算過程!AT39/計算過程!AK39+計算過程!AV39/計算過程!AM39+計算過程!AX39/計算過程!AO39)))</f>
        <v>0</v>
      </c>
      <c r="AI39" s="191" t="str">
        <f>IF(AND(入力データと計算結果!$F$6=バックデータ一覧!$A$7,入力データと計算結果!$F$27="仕様を入力することで評価する"),$CJ$65*CB39+$CJ$72*(AR39+AT39)+$CJ$79,"-")</f>
        <v>-</v>
      </c>
      <c r="AJ39" s="191" t="str">
        <f>IF(AND(入力データと計算結果!$F$6=バックデータ一覧!$A$7,入力データと計算結果!$F$27="仕様を入力することで評価する"),$CJ$66*CB39+$CJ$73*AS39+$CJ$80,"-")</f>
        <v>-</v>
      </c>
      <c r="AK39" s="191" t="str">
        <f>IF(AND(入力データと計算結果!$F$6=バックデータ一覧!$A$7,入力データと計算結果!$F$27="仕様を入力することで評価する"),$CJ$67*CB39+$CJ$74*(AR39+AT39)+$CJ$81,"-")</f>
        <v>-</v>
      </c>
      <c r="AL39" s="191" t="str">
        <f>IF(AND(入力データと計算結果!$F$6=バックデータ一覧!$A$7,入力データと計算結果!$F$27="仕様を入力することで評価する"),$CJ$68*CB39+$CJ$75*AU39+$CJ$82,"-")</f>
        <v>-</v>
      </c>
      <c r="AM39" s="191" t="str">
        <f>IF(AND(入力データと計算結果!$F$6=バックデータ一覧!$A$7,入力データと計算結果!$F$27="仕様を入力することで評価する"),$CJ$69*CB39+$CJ$76*AV39+$CJ$83,"-")</f>
        <v>-</v>
      </c>
      <c r="AN39" s="191" t="str">
        <f>IF(AND(入力データと計算結果!$F$6=バックデータ一覧!$A$7,入力データと計算結果!$F$27="仕様を入力することで評価する"),$CJ$70*CB39+$CJ$77*AW39+$CJ$84,"-")</f>
        <v>-</v>
      </c>
      <c r="AO39" s="191" t="str">
        <f>IF(AND(入力データと計算結果!$F$6=バックデータ一覧!$A$7,入力データと計算結果!$F$27="仕様を入力することで評価する"),$CJ$71*CB39+$CJ$78*AX39+$CJ$85,"-")</f>
        <v>-</v>
      </c>
      <c r="AP39" s="91">
        <f t="shared" si="12"/>
        <v>29.613612442276821</v>
      </c>
      <c r="AQ39" s="91">
        <f t="shared" si="13"/>
        <v>3.8327749147712833</v>
      </c>
      <c r="AR39" s="91">
        <f t="shared" si="14"/>
        <v>1.3664061016245581</v>
      </c>
      <c r="AS39" s="91">
        <f t="shared" si="15"/>
        <v>1.673150328519867</v>
      </c>
      <c r="AT39" s="91">
        <f t="shared" si="16"/>
        <v>0.72503180902527564</v>
      </c>
      <c r="AU39" s="91">
        <f t="shared" si="17"/>
        <v>0</v>
      </c>
      <c r="AV39" s="91">
        <f t="shared" si="18"/>
        <v>2.5097254927798005</v>
      </c>
      <c r="AW39" s="91">
        <f t="shared" si="19"/>
        <v>0</v>
      </c>
      <c r="AX39" s="91">
        <f t="shared" si="20"/>
        <v>1.72265625</v>
      </c>
      <c r="AY39" s="158">
        <f t="shared" si="21"/>
        <v>25.597821356025502</v>
      </c>
      <c r="AZ39" s="91">
        <f t="shared" si="29"/>
        <v>31.872135087975003</v>
      </c>
      <c r="BA39" s="26">
        <f>IF(計算過程!$CJ$4=9,((BF39*CB39+BG39*(BO39+BP39+BQ39+BS39)+BH39*BN39+BI39)*BB39+(0.01723*BU39+0.06099))*10^3/3600,0)</f>
        <v>0</v>
      </c>
      <c r="BB39" s="26">
        <f>IF(7&lt;='貼り付けシート（日別）'!O38,1,1+(7-'貼り付けシート（日別）'!O38)*0.0091)</f>
        <v>1.0236979166666667</v>
      </c>
      <c r="BC39" s="26">
        <f>IF(計算過程!$CJ$4=9,((BJ39*計算過程!CB39+BK39*(BO39+BP39+BQ39+BS39)+BL39*BN39+BM39)*BE39+BU39/BD39),0)</f>
        <v>0</v>
      </c>
      <c r="BD39" s="26">
        <f>計算過程!$CJ$88*'貼り付けシート（日別）'!O38+計算過程!$CJ$89*BU39+計算過程!$CJ$90</f>
        <v>0.78583593749999991</v>
      </c>
      <c r="BE39" s="26">
        <f>IF(7&lt;='貼り付けシート（日別）'!O38,1,1+(7-'貼り付けシート（日別）'!O38)*0.0205)</f>
        <v>1.0533854166666667</v>
      </c>
      <c r="BF39" s="89">
        <f>IF($BN39&gt;0,バックデータ一覧!$S$4,バックデータ一覧!$T$4)</f>
        <v>-0.51375000000000004</v>
      </c>
      <c r="BG39" s="89">
        <f>IF($BN39&gt;0,バックデータ一覧!$S$5,バックデータ一覧!$T$5)</f>
        <v>-1.7819999999999999E-2</v>
      </c>
      <c r="BH39" s="89">
        <f>IF($BN39&gt;0,バックデータ一覧!$S$6,バックデータ一覧!$T$6)</f>
        <v>0.27639999999999998</v>
      </c>
      <c r="BI39" s="89">
        <f>IF($BN39&gt;0,バックデータ一覧!$S$7,バックデータ一覧!$T$7)</f>
        <v>9.4067100000000003</v>
      </c>
      <c r="BJ39" s="89">
        <f>IF($BN39&gt;0,バックデータ一覧!$S$12,バックデータ一覧!$T$12)</f>
        <v>-0.19841</v>
      </c>
      <c r="BK39" s="89">
        <f>IF($BN39&gt;0,バックデータ一覧!$S$13,バックデータ一覧!$T$13)</f>
        <v>1.10632</v>
      </c>
      <c r="BL39" s="89">
        <f>IF($BN39&gt;0,バックデータ一覧!$S$14,バックデータ一覧!$T$14)</f>
        <v>0.19306999999999999</v>
      </c>
      <c r="BM39" s="132">
        <f>IF($BN39&gt;0,バックデータ一覧!$S$15,バックデータ一覧!$T$15)</f>
        <v>-10.36669</v>
      </c>
      <c r="BN39" s="26">
        <f>SUMIF('貼り付けシート（時刻別）'!$A$6:$A$8765,$A39,'貼り付けシート（時刻別）'!$C$6:$C$8765)</f>
        <v>2400</v>
      </c>
      <c r="BO39" s="91">
        <f>'貼り付けシート（日別）'!B38</f>
        <v>6.9410427524923346</v>
      </c>
      <c r="BP39" s="91">
        <f>'貼り付けシート（日別）'!C38</f>
        <v>8.49923602346</v>
      </c>
      <c r="BQ39" s="91">
        <f>'貼り付けシート（日別）'!D38</f>
        <v>3.6830022768326671</v>
      </c>
      <c r="BR39" s="91">
        <f>'貼り付けシート（日別）'!E38</f>
        <v>0</v>
      </c>
      <c r="BS39" s="91">
        <f>'貼り付けシート（日別）'!F38</f>
        <v>12.748854035190002</v>
      </c>
      <c r="BT39" s="91">
        <f>'貼り付けシート（日別）'!G38</f>
        <v>0</v>
      </c>
      <c r="BU39" s="91">
        <f>'貼り付けシート（日別）'!H38</f>
        <v>1.72265625</v>
      </c>
      <c r="BV39" s="91">
        <f>'貼り付けシート（日別）'!I38</f>
        <v>49</v>
      </c>
      <c r="BW39" s="91">
        <f>'貼り付けシート（日別）'!J38</f>
        <v>60</v>
      </c>
      <c r="BX39" s="91">
        <f>'貼り付けシート（日別）'!K38</f>
        <v>26</v>
      </c>
      <c r="BY39" s="91">
        <f>'貼り付けシート（日別）'!L38</f>
        <v>0</v>
      </c>
      <c r="BZ39" s="91">
        <f>'貼り付けシート（日別）'!M38</f>
        <v>90</v>
      </c>
      <c r="CA39" s="91">
        <f>'貼り付けシート（日別）'!N38</f>
        <v>0</v>
      </c>
      <c r="CB39" s="91">
        <f>'貼り付けシート（日別）'!O38</f>
        <v>4.395833333333333</v>
      </c>
      <c r="CC39" s="91">
        <f>'貼り付けシート（日別）'!Q38</f>
        <v>0</v>
      </c>
      <c r="CD39" s="126"/>
      <c r="CE39" s="86" t="s">
        <v>102</v>
      </c>
      <c r="CF39" s="87"/>
      <c r="CG39" s="87"/>
      <c r="CH39" s="87"/>
      <c r="CI39" s="87"/>
      <c r="CJ39" s="88"/>
    </row>
    <row r="40" spans="1:88" x14ac:dyDescent="0.15">
      <c r="A40" s="30">
        <v>41673</v>
      </c>
      <c r="B40" s="93">
        <f t="shared" si="0"/>
        <v>0.18555642679398146</v>
      </c>
      <c r="C40" s="93">
        <f t="shared" si="1"/>
        <v>0</v>
      </c>
      <c r="D40" s="93">
        <f t="shared" si="33"/>
        <v>44.403539441452601</v>
      </c>
      <c r="E40" s="96">
        <v>0</v>
      </c>
      <c r="F40" s="90">
        <f>IF(OR(計算過程!$CJ$4&lt;=4,計算過程!$CJ$4=8),G40+H40+I40,0)</f>
        <v>0.18555642679398146</v>
      </c>
      <c r="G40" s="90">
        <f>IF(AND($CJ$4&gt;4,$CJ$4&lt;&gt;8),0,((VLOOKUP(入力データと計算結果!$F$6,バックデータ一覧!$V$12:$AA$15,2)*CB40+VLOOKUP(入力データと計算結果!$F$6,バックデータ一覧!$V$12:$AA$15,3)*(BV40+BW40+BX40+BY40+CA40)+(VLOOKUP(入力データと計算結果!$F$6,バックデータ一覧!$V$12:$AA$15,4)))*10^3/3600))</f>
        <v>0.12038825231481481</v>
      </c>
      <c r="H40" s="90">
        <f>IF(AND(OR($CJ$4&gt;4,$CJ$4&lt;&gt;8),入力データと計算結果!$F$7&lt;&gt;バックデータ一覧!$A$20,BZ40&gt;0),0.07*10^3/3600,0)</f>
        <v>1.9444444444444445E-2</v>
      </c>
      <c r="I40" s="90">
        <f>IF(AND(OR($CJ$4&lt;=4),入力データと計算結果!$F$7=バックデータ一覧!$A$22,BU40&gt;0),(VLOOKUP(入力データと計算結果!$F$6,バックデータ一覧!$V$12:$AA$15,5,FALSE)*BU40+VLOOKUP(入力データと計算結果!$F$6,バックデータ一覧!$V$12:$AA$15,6,FALSE))*10^3/3600,0)</f>
        <v>4.5723730034722222E-2</v>
      </c>
      <c r="J40" s="90">
        <f>IF(OR(計算過程!$CJ$4&lt;=2,計算過程!$CJ$4=8),IF(入力データと計算結果!$F$7=バックデータ一覧!$A$20,BO40/L40+BP40/M40+BQ40/N40+BR40/O40+BT40/Q40,IF(入力データと計算結果!$F$7=バックデータ一覧!$A$21,BO40/L40+BP40/M40+BQ40/N40+BS40/P40+BT40/Q40,BO40/L40+BP40/M40+BQ40/N40+BS40/P40+BU40/R40)),0)</f>
        <v>0</v>
      </c>
      <c r="K40" s="90">
        <f>IF(OR(計算過程!$CJ$4=3,計算過程!$CJ$4=4),IF(入力データと計算結果!$F$7=バックデータ一覧!$A$20,BO40/L40+BP40/M40+BQ40/N40+BR40/O40+BT40/Q40,IF(入力データと計算結果!$F$7=バックデータ一覧!$A$21,BO40/L40+BP40/M40+BQ40/N40+BS40/P40+BT40/Q40,BO40/L40+BP40/M40+BQ40/N40+BS40/P40+BU40/R40)),0)</f>
        <v>44.403539441452601</v>
      </c>
      <c r="L40" s="167">
        <f>IFERROR(MIN(1,$CJ$6*CB40+計算過程!$CJ$13*(BO40+BQ40)+$CJ$20),"-")</f>
        <v>0.7139582597291565</v>
      </c>
      <c r="M40" s="167">
        <f t="shared" si="2"/>
        <v>0.78476452426384435</v>
      </c>
      <c r="N40" s="167">
        <f t="shared" si="3"/>
        <v>0.7139582597291565</v>
      </c>
      <c r="O40" s="134">
        <f t="shared" si="4"/>
        <v>0.90236153670854247</v>
      </c>
      <c r="P40" s="134">
        <f t="shared" si="5"/>
        <v>0.85734444343750116</v>
      </c>
      <c r="Q40" s="134">
        <f t="shared" si="6"/>
        <v>0.90236153670854247</v>
      </c>
      <c r="R40" s="134">
        <f t="shared" si="7"/>
        <v>0.50751412095923232</v>
      </c>
      <c r="S40" s="26">
        <f t="shared" si="8"/>
        <v>0</v>
      </c>
      <c r="T40" s="26">
        <f>'貼り付けシート（日別）'!P39</f>
        <v>1.1875</v>
      </c>
      <c r="U40" s="26">
        <f t="shared" si="34"/>
        <v>1.0773062499999999</v>
      </c>
      <c r="V40" s="26">
        <f t="shared" si="35"/>
        <v>1.1110937500000002</v>
      </c>
      <c r="W40" s="26">
        <f t="shared" si="25"/>
        <v>33.934416405324995</v>
      </c>
      <c r="X40" s="26">
        <f t="shared" si="9"/>
        <v>0</v>
      </c>
      <c r="Y40" s="26">
        <f>IF(AND(入力データと計算結果!$F$6=バックデータ一覧!$A$7,入力データと計算結果!$F$27="種類を選択することで評価する"),MAX((($CJ$44*CB40+$CJ$45*SUM(BO40:BQ40,BS40)+$CJ$46)*Z40+(0.01723*BU40+0.06099))*10^3/3600,0),0)</f>
        <v>0</v>
      </c>
      <c r="Z40" s="26">
        <f t="shared" si="26"/>
        <v>1.0222570833333333</v>
      </c>
      <c r="AA40" s="26">
        <f>IF(AND(入力データと計算結果!$F$6=バックデータ一覧!$A$7,入力データと計算結果!$F$27="種類を選択することで評価する"),MAX(($CJ$47*CB40+$CJ$48*SUM(BO40:BQ40,BS40)+$CJ$49)*AC40+BU40/AB40,0),0)</f>
        <v>0</v>
      </c>
      <c r="AB40" s="26">
        <f t="shared" si="10"/>
        <v>0.78656031249999991</v>
      </c>
      <c r="AC40" s="26">
        <f t="shared" si="27"/>
        <v>1.0501395833333333</v>
      </c>
      <c r="AD40" s="91">
        <f>IF(AND(入力データと計算結果!$F$6=バックデータ一覧!$A$7,入力データと計算結果!$F$27="仕様を入力することで評価する"),AE40+AF40+AG40,0)</f>
        <v>0</v>
      </c>
      <c r="AE40" s="91">
        <f t="shared" si="28"/>
        <v>2.1375064261155727</v>
      </c>
      <c r="AF40" s="91">
        <f t="shared" si="11"/>
        <v>8.558684593890592E-2</v>
      </c>
      <c r="AG40" s="190">
        <f>IF(AND(入力データと計算結果!$F$7&lt;&gt;バックデータ一覧!$A$22,CA40&gt;0),(0.000393*計算過程!CA40)*10^3/3600,IF(AND(入力データと計算結果!$F$7=バックデータ一覧!$A$22,AX40&gt;0),(0.01723*計算過程!AX40+0.06099)*10^3/3600,0))</f>
        <v>2.5158073350694445E-2</v>
      </c>
      <c r="AH40" s="91">
        <f>IF(OR(入力データと計算結果!$F$6&lt;&gt;バックデータ一覧!$A$7,入力データと計算結果!$F$27&lt;&gt;"仕様を入力することで評価する"),0,IF(入力データと計算結果!$F$7=バックデータ一覧!$A$20,計算過程!AR40/計算過程!AI40+計算過程!AS40/計算過程!AJ40+計算過程!AT40/計算過程!AK40+計算過程!AU40/計算過程!AL40+計算過程!AW40/計算過程!AN40,IF(入力データと計算結果!$F$7=バックデータ一覧!$A$21,計算過程!AR40/計算過程!AI40+計算過程!AS40/計算過程!AJ40+計算過程!AT40/計算過程!AK40+計算過程!AV40/計算過程!AM40+計算過程!AW40/計算過程!AN40,計算過程!AR40/計算過程!AI40+計算過程!AS40/計算過程!AJ40+計算過程!AT40/計算過程!AK40+計算過程!AV40/計算過程!AM40+計算過程!AX40/計算過程!AO40)))</f>
        <v>0</v>
      </c>
      <c r="AI40" s="191" t="str">
        <f>IF(AND(入力データと計算結果!$F$6=バックデータ一覧!$A$7,入力データと計算結果!$F$27="仕様を入力することで評価する"),$CJ$65*CB40+$CJ$72*(AR40+AT40)+$CJ$79,"-")</f>
        <v>-</v>
      </c>
      <c r="AJ40" s="191" t="str">
        <f>IF(AND(入力データと計算結果!$F$6=バックデータ一覧!$A$7,入力データと計算結果!$F$27="仕様を入力することで評価する"),$CJ$66*CB40+$CJ$73*AS40+$CJ$80,"-")</f>
        <v>-</v>
      </c>
      <c r="AK40" s="191" t="str">
        <f>IF(AND(入力データと計算結果!$F$6=バックデータ一覧!$A$7,入力データと計算結果!$F$27="仕様を入力することで評価する"),$CJ$67*CB40+$CJ$74*(AR40+AT40)+$CJ$81,"-")</f>
        <v>-</v>
      </c>
      <c r="AL40" s="191" t="str">
        <f>IF(AND(入力データと計算結果!$F$6=バックデータ一覧!$A$7,入力データと計算結果!$F$27="仕様を入力することで評価する"),$CJ$68*CB40+$CJ$75*AU40+$CJ$82,"-")</f>
        <v>-</v>
      </c>
      <c r="AM40" s="191" t="str">
        <f>IF(AND(入力データと計算結果!$F$6=バックデータ一覧!$A$7,入力データと計算結果!$F$27="仕様を入力することで評価する"),$CJ$69*CB40+$CJ$76*AV40+$CJ$83,"-")</f>
        <v>-</v>
      </c>
      <c r="AN40" s="191" t="str">
        <f>IF(AND(入力データと計算結果!$F$6=バックデータ一覧!$A$7,入力データと計算結果!$F$27="仕様を入力することで評価する"),$CJ$70*CB40+$CJ$77*AW40+$CJ$84,"-")</f>
        <v>-</v>
      </c>
      <c r="AO40" s="191" t="str">
        <f>IF(AND(入力データと計算結果!$F$6=バックデータ一覧!$A$7,入力データと計算結果!$F$27="仕様を入力することで評価する"),$CJ$71*CB40+$CJ$78*AX40+$CJ$85,"-")</f>
        <v>-</v>
      </c>
      <c r="AP40" s="91">
        <f t="shared" si="12"/>
        <v>29.802593997659503</v>
      </c>
      <c r="AQ40" s="91">
        <f t="shared" si="13"/>
        <v>3.8729700325287282</v>
      </c>
      <c r="AR40" s="91">
        <f t="shared" si="14"/>
        <v>1.4060869752100684</v>
      </c>
      <c r="AS40" s="91">
        <f t="shared" si="15"/>
        <v>1.7217391533184516</v>
      </c>
      <c r="AT40" s="91">
        <f t="shared" si="16"/>
        <v>0.74608696643799588</v>
      </c>
      <c r="AU40" s="91">
        <f t="shared" si="17"/>
        <v>0</v>
      </c>
      <c r="AV40" s="91">
        <f t="shared" si="18"/>
        <v>2.5826087299776788</v>
      </c>
      <c r="AW40" s="91">
        <f t="shared" si="19"/>
        <v>0</v>
      </c>
      <c r="AX40" s="91">
        <f t="shared" si="20"/>
        <v>1.7167187500000001</v>
      </c>
      <c r="AY40" s="158">
        <f t="shared" si="21"/>
        <v>25.761175830380804</v>
      </c>
      <c r="AZ40" s="91">
        <f t="shared" si="29"/>
        <v>32.217697655324997</v>
      </c>
      <c r="BA40" s="26">
        <f>IF(計算過程!$CJ$4=9,((BF40*CB40+BG40*(BO40+BP40+BQ40+BS40)+BH40*BN40+BI40)*BB40+(0.01723*BU40+0.06099))*10^3/3600,0)</f>
        <v>0</v>
      </c>
      <c r="BB40" s="26">
        <f>IF(7&lt;='貼り付けシート（日別）'!O39,1,1+(7-'貼り付けシート（日別）'!O39)*0.0091)</f>
        <v>1.0222570833333333</v>
      </c>
      <c r="BC40" s="26">
        <f>IF(計算過程!$CJ$4=9,((BJ40*計算過程!CB40+BK40*(BO40+BP40+BQ40+BS40)+BL40*BN40+BM40)*BE40+BU40/BD40),0)</f>
        <v>0</v>
      </c>
      <c r="BD40" s="26">
        <f>計算過程!$CJ$88*'貼り付けシート（日別）'!O39+計算過程!$CJ$89*BU40+計算過程!$CJ$90</f>
        <v>0.78656031249999991</v>
      </c>
      <c r="BE40" s="26">
        <f>IF(7&lt;='貼り付けシート（日別）'!O39,1,1+(7-'貼り付けシート（日別）'!O39)*0.0205)</f>
        <v>1.0501395833333333</v>
      </c>
      <c r="BF40" s="89">
        <f>IF($BN40&gt;0,バックデータ一覧!$S$4,バックデータ一覧!$T$4)</f>
        <v>-0.51375000000000004</v>
      </c>
      <c r="BG40" s="89">
        <f>IF($BN40&gt;0,バックデータ一覧!$S$5,バックデータ一覧!$T$5)</f>
        <v>-1.7819999999999999E-2</v>
      </c>
      <c r="BH40" s="89">
        <f>IF($BN40&gt;0,バックデータ一覧!$S$6,バックデータ一覧!$T$6)</f>
        <v>0.27639999999999998</v>
      </c>
      <c r="BI40" s="89">
        <f>IF($BN40&gt;0,バックデータ一覧!$S$7,バックデータ一覧!$T$7)</f>
        <v>9.4067100000000003</v>
      </c>
      <c r="BJ40" s="89">
        <f>IF($BN40&gt;0,バックデータ一覧!$S$12,バックデータ一覧!$T$12)</f>
        <v>-0.19841</v>
      </c>
      <c r="BK40" s="89">
        <f>IF($BN40&gt;0,バックデータ一覧!$S$13,バックデータ一覧!$T$13)</f>
        <v>1.10632</v>
      </c>
      <c r="BL40" s="89">
        <f>IF($BN40&gt;0,バックデータ一覧!$S$14,バックデータ一覧!$T$14)</f>
        <v>0.19306999999999999</v>
      </c>
      <c r="BM40" s="132">
        <f>IF($BN40&gt;0,バックデータ一覧!$S$15,バックデータ一覧!$T$15)</f>
        <v>-10.36669</v>
      </c>
      <c r="BN40" s="26">
        <f>SUMIF('貼り付けシート（時刻別）'!$A$6:$A$8765,$A40,'貼り付けシート（時刻別）'!$C$6:$C$8765)</f>
        <v>2400</v>
      </c>
      <c r="BO40" s="91">
        <f>'貼り付けシート（日別）'!B39</f>
        <v>7.0162986004929984</v>
      </c>
      <c r="BP40" s="91">
        <f>'貼り付けシート（日別）'!C39</f>
        <v>8.5913860414199998</v>
      </c>
      <c r="BQ40" s="91">
        <f>'貼り付けシート（日別）'!D39</f>
        <v>3.7229339512820001</v>
      </c>
      <c r="BR40" s="91">
        <f>'貼り付けシート（日別）'!E39</f>
        <v>0</v>
      </c>
      <c r="BS40" s="91">
        <f>'貼り付けシート（日別）'!F39</f>
        <v>12.887079062129999</v>
      </c>
      <c r="BT40" s="91">
        <f>'貼り付けシート（日別）'!G39</f>
        <v>0</v>
      </c>
      <c r="BU40" s="91">
        <f>'貼り付けシート（日別）'!H39</f>
        <v>1.7167187500000001</v>
      </c>
      <c r="BV40" s="91">
        <f>'貼り付けシート（日別）'!I39</f>
        <v>49</v>
      </c>
      <c r="BW40" s="91">
        <f>'貼り付けシート（日別）'!J39</f>
        <v>60</v>
      </c>
      <c r="BX40" s="91">
        <f>'貼り付けシート（日別）'!K39</f>
        <v>26</v>
      </c>
      <c r="BY40" s="91">
        <f>'貼り付けシート（日別）'!L39</f>
        <v>0</v>
      </c>
      <c r="BZ40" s="91">
        <f>'貼り付けシート（日別）'!M39</f>
        <v>90</v>
      </c>
      <c r="CA40" s="91">
        <f>'貼り付けシート（日別）'!N39</f>
        <v>0</v>
      </c>
      <c r="CB40" s="91">
        <f>'貼り付けシート（日別）'!O39</f>
        <v>4.5541666666666663</v>
      </c>
      <c r="CC40" s="91">
        <f>'貼り付けシート（日別）'!Q39</f>
        <v>0</v>
      </c>
      <c r="CD40" s="126"/>
      <c r="CE40" s="114" t="s">
        <v>103</v>
      </c>
      <c r="CF40" s="115"/>
      <c r="CG40" s="197" t="s">
        <v>112</v>
      </c>
      <c r="CH40" s="111" t="s">
        <v>106</v>
      </c>
      <c r="CI40" s="111" t="s">
        <v>20</v>
      </c>
      <c r="CJ40" s="20">
        <v>-0.13800999999999999</v>
      </c>
    </row>
    <row r="41" spans="1:88" x14ac:dyDescent="0.15">
      <c r="A41" s="30">
        <v>41674</v>
      </c>
      <c r="B41" s="93">
        <f t="shared" si="0"/>
        <v>0.18370305989583333</v>
      </c>
      <c r="C41" s="93">
        <f t="shared" si="1"/>
        <v>0</v>
      </c>
      <c r="D41" s="93">
        <f t="shared" si="33"/>
        <v>59.81578106765663</v>
      </c>
      <c r="E41" s="96">
        <v>0</v>
      </c>
      <c r="F41" s="90">
        <f>IF(OR(計算過程!$CJ$4&lt;=4,計算過程!$CJ$4=8),G41+H41+I41,0)</f>
        <v>0.18370305989583333</v>
      </c>
      <c r="G41" s="90">
        <f>IF(AND($CJ$4&gt;4,$CJ$4&lt;&gt;8),0,((VLOOKUP(入力データと計算結果!$F$6,バックデータ一覧!$V$12:$AA$15,2)*CB41+VLOOKUP(入力データと計算結果!$F$6,バックデータ一覧!$V$12:$AA$15,3)*(BV41+BW41+BX41+BY41+CA41)+(VLOOKUP(入力データと計算結果!$F$6,バックデータ一覧!$V$12:$AA$15,4)))*10^3/3600))</f>
        <v>0.11872829861111112</v>
      </c>
      <c r="H41" s="90">
        <f>IF(AND(OR($CJ$4&gt;4,$CJ$4&lt;&gt;8),入力データと計算結果!$F$7&lt;&gt;バックデータ一覧!$A$20,BZ41&gt;0),0.07*10^3/3600,0)</f>
        <v>1.9444444444444445E-2</v>
      </c>
      <c r="I41" s="90">
        <f>IF(AND(OR($CJ$4&lt;=4),入力データと計算結果!$F$7=バックデータ一覧!$A$22,BU41&gt;0),(VLOOKUP(入力データと計算結果!$F$6,バックデータ一覧!$V$12:$AA$15,5,FALSE)*BU41+VLOOKUP(入力データと計算結果!$F$6,バックデータ一覧!$V$12:$AA$15,6,FALSE))*10^3/3600,0)</f>
        <v>4.5530316840277772E-2</v>
      </c>
      <c r="J41" s="90">
        <f>IF(OR(計算過程!$CJ$4&lt;=2,計算過程!$CJ$4=8),IF(入力データと計算結果!$F$7=バックデータ一覧!$A$20,BO41/L41+BP41/M41+BQ41/N41+BR41/O41+BT41/Q41,IF(入力データと計算結果!$F$7=バックデータ一覧!$A$21,BO41/L41+BP41/M41+BQ41/N41+BS41/P41+BT41/Q41,BO41/L41+BP41/M41+BQ41/N41+BS41/P41+BU41/R41)),0)</f>
        <v>0</v>
      </c>
      <c r="K41" s="90">
        <f>IF(OR(計算過程!$CJ$4=3,計算過程!$CJ$4=4),IF(入力データと計算結果!$F$7=バックデータ一覧!$A$20,BO41/L41+BP41/M41+BQ41/N41+BR41/O41+BT41/Q41,IF(入力データと計算結果!$F$7=バックデータ一覧!$A$21,BO41/L41+BP41/M41+BQ41/N41+BS41/P41+BT41/Q41,BO41/L41+BP41/M41+BQ41/N41+BS41/P41+BU41/R41)),0)</f>
        <v>59.81578106765663</v>
      </c>
      <c r="L41" s="167">
        <f>IFERROR(MIN(1,$CJ$6*CB41+計算過程!$CJ$13*(BO41+BQ41)+$CJ$20),"-")</f>
        <v>0.71850171911116378</v>
      </c>
      <c r="M41" s="167">
        <f t="shared" si="2"/>
        <v>0.78241186475449864</v>
      </c>
      <c r="N41" s="167">
        <f t="shared" si="3"/>
        <v>0.71850171911116378</v>
      </c>
      <c r="O41" s="134">
        <f t="shared" si="4"/>
        <v>0.90236153670854247</v>
      </c>
      <c r="P41" s="134">
        <f t="shared" si="5"/>
        <v>0.82625362908173106</v>
      </c>
      <c r="Q41" s="134">
        <f t="shared" si="6"/>
        <v>0.90236153670854247</v>
      </c>
      <c r="R41" s="134">
        <f t="shared" si="7"/>
        <v>0.5114593700315051</v>
      </c>
      <c r="S41" s="26">
        <f t="shared" si="8"/>
        <v>0</v>
      </c>
      <c r="T41" s="26">
        <f>'貼り付けシート（日別）'!P40</f>
        <v>3.8750000000000004</v>
      </c>
      <c r="U41" s="26">
        <f t="shared" si="34"/>
        <v>1.0415624999999999</v>
      </c>
      <c r="V41" s="26">
        <f t="shared" si="35"/>
        <v>1.0393749999999999</v>
      </c>
      <c r="W41" s="26">
        <f t="shared" si="25"/>
        <v>46.194441681853327</v>
      </c>
      <c r="X41" s="26">
        <f t="shared" si="9"/>
        <v>0</v>
      </c>
      <c r="Y41" s="26">
        <f>IF(AND(入力データと計算結果!$F$6=バックデータ一覧!$A$7,入力データと計算結果!$F$27="種類を選択することで評価する"),MAX((($CJ$44*CB41+$CJ$45*SUM(BO41:BQ41,BS41)+$CJ$46)*Z41+(0.01723*BU41+0.06099))*10^3/3600,0),0)</f>
        <v>0</v>
      </c>
      <c r="Z41" s="26">
        <f t="shared" si="26"/>
        <v>1.0142187499999999</v>
      </c>
      <c r="AA41" s="26">
        <f>IF(AND(入力データと計算結果!$F$6=バックデータ一覧!$A$7,入力データと計算結果!$F$27="種類を選択することで評価する"),MAX(($CJ$47*CB41+$CJ$48*SUM(BO41:BQ41,BS41)+$CJ$49)*AC41+BU41/AB41,0),0)</f>
        <v>0</v>
      </c>
      <c r="AB41" s="26">
        <f t="shared" si="10"/>
        <v>0.79060156249999991</v>
      </c>
      <c r="AC41" s="26">
        <f t="shared" si="27"/>
        <v>1.03203125</v>
      </c>
      <c r="AD41" s="91">
        <f>IF(AND(入力データと計算結果!$F$6=バックデータ一覧!$A$7,入力データと計算結果!$F$27="仕様を入力することで評価する"),AE41+AF41+AG41,0)</f>
        <v>0</v>
      </c>
      <c r="AE41" s="91">
        <f t="shared" si="28"/>
        <v>2.4763073790550667</v>
      </c>
      <c r="AF41" s="91">
        <f t="shared" si="11"/>
        <v>9.580675278423835E-2</v>
      </c>
      <c r="AG41" s="190">
        <f>IF(AND(入力データと計算結果!$F$7&lt;&gt;バックデータ一覧!$A$22,CA41&gt;0),(0.000393*計算過程!CA41)*10^3/3600,IF(AND(入力データと計算結果!$F$7=バックデータ一覧!$A$22,AX41&gt;0),(0.01723*計算過程!AX41+0.06099)*10^3/3600,0))</f>
        <v>2.499953342013889E-2</v>
      </c>
      <c r="AH41" s="91">
        <f>IF(OR(入力データと計算結果!$F$6&lt;&gt;バックデータ一覧!$A$7,入力データと計算結果!$F$27&lt;&gt;"仕様を入力することで評価する"),0,IF(入力データと計算結果!$F$7=バックデータ一覧!$A$20,計算過程!AR41/計算過程!AI41+計算過程!AS41/計算過程!AJ41+計算過程!AT41/計算過程!AK41+計算過程!AU41/計算過程!AL41+計算過程!AW41/計算過程!AN41,IF(入力データと計算結果!$F$7=バックデータ一覧!$A$21,計算過程!AR41/計算過程!AI41+計算過程!AS41/計算過程!AJ41+計算過程!AT41/計算過程!AK41+計算過程!AV41/計算過程!AM41+計算過程!AW41/計算過程!AN41,計算過程!AR41/計算過程!AI41+計算過程!AS41/計算過程!AJ41+計算過程!AT41/計算過程!AK41+計算過程!AV41/計算過程!AM41+計算過程!AX41/計算過程!AO41)))</f>
        <v>0</v>
      </c>
      <c r="AI41" s="191" t="str">
        <f>IF(AND(入力データと計算結果!$F$6=バックデータ一覧!$A$7,入力データと計算結果!$F$27="仕様を入力することで評価する"),$CJ$65*CB41+$CJ$72*(AR41+AT41)+$CJ$79,"-")</f>
        <v>-</v>
      </c>
      <c r="AJ41" s="191" t="str">
        <f>IF(AND(入力データと計算結果!$F$6=バックデータ一覧!$A$7,入力データと計算結果!$F$27="仕様を入力することで評価する"),$CJ$66*CB41+$CJ$73*AS41+$CJ$80,"-")</f>
        <v>-</v>
      </c>
      <c r="AK41" s="191" t="str">
        <f>IF(AND(入力データと計算結果!$F$6=バックデータ一覧!$A$7,入力データと計算結果!$F$27="仕様を入力することで評価する"),$CJ$67*CB41+$CJ$74*(AR41+AT41)+$CJ$81,"-")</f>
        <v>-</v>
      </c>
      <c r="AL41" s="191" t="str">
        <f>IF(AND(入力データと計算結果!$F$6=バックデータ一覧!$A$7,入力データと計算結果!$F$27="仕様を入力することで評価する"),$CJ$68*CB41+$CJ$75*AU41+$CJ$82,"-")</f>
        <v>-</v>
      </c>
      <c r="AM41" s="191" t="str">
        <f>IF(AND(入力データと計算結果!$F$6=バックデータ一覧!$A$7,入力データと計算結果!$F$27="仕様を入力することで評価する"),$CJ$69*CB41+$CJ$76*AV41+$CJ$83,"-")</f>
        <v>-</v>
      </c>
      <c r="AN41" s="191" t="str">
        <f>IF(AND(入力データと計算結果!$F$6=バックデータ一覧!$A$7,入力データと計算結果!$F$27="仕様を入力することで評価する"),$CJ$70*CB41+$CJ$77*AW41+$CJ$84,"-")</f>
        <v>-</v>
      </c>
      <c r="AO41" s="191" t="str">
        <f>IF(AND(入力データと計算結果!$F$6=バックデータ一覧!$A$7,入力データと計算結果!$F$27="仕様を入力することで評価する"),$CJ$71*CB41+$CJ$78*AX41+$CJ$85,"-")</f>
        <v>-</v>
      </c>
      <c r="AP41" s="91">
        <f t="shared" si="12"/>
        <v>36.525482641609372</v>
      </c>
      <c r="AQ41" s="91">
        <f t="shared" si="13"/>
        <v>4.0972164789649996</v>
      </c>
      <c r="AR41" s="91">
        <f t="shared" si="14"/>
        <v>2.545952909193911</v>
      </c>
      <c r="AS41" s="91">
        <f t="shared" si="15"/>
        <v>1.8781619821922293</v>
      </c>
      <c r="AT41" s="91">
        <f t="shared" si="16"/>
        <v>1.0016863905025222</v>
      </c>
      <c r="AU41" s="91">
        <f t="shared" si="17"/>
        <v>0</v>
      </c>
      <c r="AV41" s="91">
        <f t="shared" si="18"/>
        <v>7.5126479287689172</v>
      </c>
      <c r="AW41" s="91">
        <f t="shared" si="19"/>
        <v>0</v>
      </c>
      <c r="AX41" s="91">
        <f t="shared" si="20"/>
        <v>1.68359375</v>
      </c>
      <c r="AY41" s="158">
        <f t="shared" si="21"/>
        <v>31.57239872119575</v>
      </c>
      <c r="AZ41" s="91">
        <f t="shared" si="29"/>
        <v>44.510847931853327</v>
      </c>
      <c r="BA41" s="26">
        <f>IF(計算過程!$CJ$4=9,((BF41*CB41+BG41*(BO41+BP41+BQ41+BS41)+BH41*BN41+BI41)*BB41+(0.01723*BU41+0.06099))*10^3/3600,0)</f>
        <v>0</v>
      </c>
      <c r="BB41" s="26">
        <f>IF(7&lt;='貼り付けシート（日別）'!O40,1,1+(7-'貼り付けシート（日別）'!O40)*0.0091)</f>
        <v>1.0142187499999999</v>
      </c>
      <c r="BC41" s="26">
        <f>IF(計算過程!$CJ$4=9,((BJ41*計算過程!CB41+BK41*(BO41+BP41+BQ41+BS41)+BL41*BN41+BM41)*BE41+BU41/BD41),0)</f>
        <v>0</v>
      </c>
      <c r="BD41" s="26">
        <f>計算過程!$CJ$88*'貼り付けシート（日別）'!O40+計算過程!$CJ$89*BU41+計算過程!$CJ$90</f>
        <v>0.79060156249999991</v>
      </c>
      <c r="BE41" s="26">
        <f>IF(7&lt;='貼り付けシート（日別）'!O40,1,1+(7-'貼り付けシート（日別）'!O40)*0.0205)</f>
        <v>1.03203125</v>
      </c>
      <c r="BF41" s="89">
        <f>IF($BN41&gt;0,バックデータ一覧!$S$4,バックデータ一覧!$T$4)</f>
        <v>-0.51375000000000004</v>
      </c>
      <c r="BG41" s="89">
        <f>IF($BN41&gt;0,バックデータ一覧!$S$5,バックデータ一覧!$T$5)</f>
        <v>-1.7819999999999999E-2</v>
      </c>
      <c r="BH41" s="89">
        <f>IF($BN41&gt;0,バックデータ一覧!$S$6,バックデータ一覧!$T$6)</f>
        <v>0.27639999999999998</v>
      </c>
      <c r="BI41" s="89">
        <f>IF($BN41&gt;0,バックデータ一覧!$S$7,バックデータ一覧!$T$7)</f>
        <v>9.4067100000000003</v>
      </c>
      <c r="BJ41" s="89">
        <f>IF($BN41&gt;0,バックデータ一覧!$S$12,バックデータ一覧!$T$12)</f>
        <v>-0.19841</v>
      </c>
      <c r="BK41" s="89">
        <f>IF($BN41&gt;0,バックデータ一覧!$S$13,バックデータ一覧!$T$13)</f>
        <v>1.10632</v>
      </c>
      <c r="BL41" s="89">
        <f>IF($BN41&gt;0,バックデータ一覧!$S$14,バックデータ一覧!$T$14)</f>
        <v>0.19306999999999999</v>
      </c>
      <c r="BM41" s="132">
        <f>IF($BN41&gt;0,バックデータ一覧!$S$15,バックデータ一覧!$T$15)</f>
        <v>-10.36669</v>
      </c>
      <c r="BN41" s="26">
        <f>SUMIF('貼り付けシート（時刻別）'!$A$6:$A$8765,$A41,'貼り付けシート（時刻別）'!$C$6:$C$8765)</f>
        <v>2400</v>
      </c>
      <c r="BO41" s="91">
        <f>'貼り付けシート（日別）'!B40</f>
        <v>8.758586205945333</v>
      </c>
      <c r="BP41" s="91">
        <f>'貼り付けシート（日別）'!C40</f>
        <v>6.4612521191399992</v>
      </c>
      <c r="BQ41" s="91">
        <f>'貼り付けシート（日別）'!D40</f>
        <v>3.4460011302079998</v>
      </c>
      <c r="BR41" s="91">
        <f>'貼り付けシート（日別）'!E40</f>
        <v>0</v>
      </c>
      <c r="BS41" s="91">
        <f>'貼り付けシート（日別）'!F40</f>
        <v>25.845008476559997</v>
      </c>
      <c r="BT41" s="91">
        <f>'貼り付けシート（日別）'!G40</f>
        <v>0</v>
      </c>
      <c r="BU41" s="91">
        <f>'貼り付けシート（日別）'!H40</f>
        <v>1.68359375</v>
      </c>
      <c r="BV41" s="91">
        <f>'貼り付けシート（日別）'!I40</f>
        <v>61</v>
      </c>
      <c r="BW41" s="91">
        <f>'貼り付けシート（日別）'!J40</f>
        <v>45</v>
      </c>
      <c r="BX41" s="91">
        <f>'貼り付けシート（日別）'!K40</f>
        <v>24</v>
      </c>
      <c r="BY41" s="91">
        <f>'貼り付けシート（日別）'!L40</f>
        <v>0</v>
      </c>
      <c r="BZ41" s="91">
        <f>'貼り付けシート（日別）'!M40</f>
        <v>180</v>
      </c>
      <c r="CA41" s="91">
        <f>'貼り付けシート（日別）'!N40</f>
        <v>0</v>
      </c>
      <c r="CB41" s="91">
        <f>'貼り付けシート（日別）'!O40</f>
        <v>5.4375</v>
      </c>
      <c r="CC41" s="91">
        <f>'貼り付けシート（日別）'!Q40</f>
        <v>0</v>
      </c>
      <c r="CD41" s="126"/>
      <c r="CE41" s="114" t="s">
        <v>104</v>
      </c>
      <c r="CF41" s="115"/>
      <c r="CG41" s="201"/>
      <c r="CH41" s="111" t="s">
        <v>107</v>
      </c>
      <c r="CI41" s="111" t="s">
        <v>20</v>
      </c>
      <c r="CJ41" s="20">
        <v>0.97585299999999997</v>
      </c>
    </row>
    <row r="42" spans="1:88" x14ac:dyDescent="0.15">
      <c r="A42" s="30">
        <v>41675</v>
      </c>
      <c r="B42" s="93">
        <f t="shared" si="0"/>
        <v>0.10350642361111112</v>
      </c>
      <c r="C42" s="93">
        <f t="shared" si="1"/>
        <v>0</v>
      </c>
      <c r="D42" s="93">
        <f t="shared" si="33"/>
        <v>10.918359885989069</v>
      </c>
      <c r="E42" s="96">
        <v>0</v>
      </c>
      <c r="F42" s="90">
        <f>IF(OR(計算過程!$CJ$4&lt;=4,計算過程!$CJ$4=8),G42+H42+I42,0)</f>
        <v>0.10350642361111112</v>
      </c>
      <c r="G42" s="90">
        <f>IF(AND($CJ$4&gt;4,$CJ$4&lt;&gt;8),0,((VLOOKUP(入力データと計算結果!$F$6,バックデータ一覧!$V$12:$AA$15,2)*CB42+VLOOKUP(入力データと計算結果!$F$6,バックデータ一覧!$V$12:$AA$15,3)*(BV42+BW42+BX42+BY42+CA42)+(VLOOKUP(入力データと計算結果!$F$6,バックデータ一覧!$V$12:$AA$15,4)))*10^3/3600))</f>
        <v>0.10350642361111112</v>
      </c>
      <c r="H42" s="90">
        <f>IF(AND(OR($CJ$4&gt;4,$CJ$4&lt;&gt;8),入力データと計算結果!$F$7&lt;&gt;バックデータ一覧!$A$20,BZ42&gt;0),0.07*10^3/3600,0)</f>
        <v>0</v>
      </c>
      <c r="I42" s="90">
        <f>IF(AND(OR($CJ$4&lt;=4),入力データと計算結果!$F$7=バックデータ一覧!$A$22,BU42&gt;0),(VLOOKUP(入力データと計算結果!$F$6,バックデータ一覧!$V$12:$AA$15,5,FALSE)*BU42+VLOOKUP(入力データと計算結果!$F$6,バックデータ一覧!$V$12:$AA$15,6,FALSE))*10^3/3600,0)</f>
        <v>0</v>
      </c>
      <c r="J42" s="90">
        <f>IF(OR(計算過程!$CJ$4&lt;=2,計算過程!$CJ$4=8),IF(入力データと計算結果!$F$7=バックデータ一覧!$A$20,BO42/L42+BP42/M42+BQ42/N42+BR42/O42+BT42/Q42,IF(入力データと計算結果!$F$7=バックデータ一覧!$A$21,BO42/L42+BP42/M42+BQ42/N42+BS42/P42+BT42/Q42,BO42/L42+BP42/M42+BQ42/N42+BS42/P42+BU42/R42)),0)</f>
        <v>0</v>
      </c>
      <c r="K42" s="90">
        <f>IF(OR(計算過程!$CJ$4=3,計算過程!$CJ$4=4),IF(入力データと計算結果!$F$7=バックデータ一覧!$A$20,BO42/L42+BP42/M42+BQ42/N42+BR42/O42+BT42/Q42,IF(入力データと計算結果!$F$7=バックデータ一覧!$A$21,BO42/L42+BP42/M42+BQ42/N42+BS42/P42+BT42/Q42,BO42/L42+BP42/M42+BQ42/N42+BS42/P42+BU42/R42)),0)</f>
        <v>10.918359885989069</v>
      </c>
      <c r="L42" s="167">
        <f>IFERROR(MIN(1,$CJ$6*CB42+計算過程!$CJ$13*(BO42+BQ42)+$CJ$20),"-")</f>
        <v>0.69760569513772797</v>
      </c>
      <c r="M42" s="167">
        <f t="shared" si="2"/>
        <v>0.77109142625045213</v>
      </c>
      <c r="N42" s="167">
        <f t="shared" si="3"/>
        <v>0.69760569513772797</v>
      </c>
      <c r="O42" s="134">
        <f t="shared" si="4"/>
        <v>0.90236153670854247</v>
      </c>
      <c r="P42" s="134">
        <f t="shared" si="5"/>
        <v>0.88826526187185906</v>
      </c>
      <c r="Q42" s="134">
        <f t="shared" si="6"/>
        <v>0.90236153670854247</v>
      </c>
      <c r="R42" s="134">
        <f t="shared" si="7"/>
        <v>0.42393546835521351</v>
      </c>
      <c r="S42" s="26">
        <f t="shared" si="8"/>
        <v>0</v>
      </c>
      <c r="T42" s="26">
        <f>'貼り付けシート（日別）'!P41</f>
        <v>1.4625000000000001</v>
      </c>
      <c r="U42" s="26">
        <f t="shared" si="34"/>
        <v>1.07364875</v>
      </c>
      <c r="V42" s="26">
        <f t="shared" si="35"/>
        <v>1.1090312500000001</v>
      </c>
      <c r="W42" s="26">
        <f t="shared" si="25"/>
        <v>7.8901419947349991</v>
      </c>
      <c r="X42" s="26">
        <f t="shared" si="9"/>
        <v>0</v>
      </c>
      <c r="Y42" s="26">
        <f>IF(AND(入力データと計算結果!$F$6=バックデータ一覧!$A$7,入力データと計算結果!$F$27="種類を選択することで評価する"),MAX((($CJ$44*CB42+$CJ$45*SUM(BO42:BQ42,BS42)+$CJ$46)*Z42+(0.01723*BU42+0.06099))*10^3/3600,0),0)</f>
        <v>0</v>
      </c>
      <c r="Z42" s="26">
        <f t="shared" si="26"/>
        <v>1.02855125</v>
      </c>
      <c r="AA42" s="26">
        <f>IF(AND(入力データと計算結果!$F$6=バックデータ一覧!$A$7,入力データと計算結果!$F$27="種類を選択することで評価する"),MAX(($CJ$47*CB42+$CJ$48*SUM(BO42:BQ42,BS42)+$CJ$49)*AC42+BU42/AB42,0),0)</f>
        <v>0</v>
      </c>
      <c r="AB42" s="26">
        <f t="shared" si="10"/>
        <v>0.77293999999999996</v>
      </c>
      <c r="AC42" s="26">
        <f t="shared" si="27"/>
        <v>1.06431875</v>
      </c>
      <c r="AD42" s="91">
        <f>IF(AND(入力データと計算結果!$F$6=バックデータ一覧!$A$7,入力データと計算結果!$F$27="仕様を入力することで評価する"),AE42+AF42+AG42,0)</f>
        <v>0</v>
      </c>
      <c r="AE42" s="91">
        <f t="shared" si="28"/>
        <v>0.68576689693891602</v>
      </c>
      <c r="AF42" s="91">
        <f t="shared" si="11"/>
        <v>6.5362139738040809E-2</v>
      </c>
      <c r="AG42" s="190">
        <f>IF(AND(入力データと計算結果!$F$7&lt;&gt;バックデータ一覧!$A$22,CA42&gt;0),(0.000393*計算過程!CA42)*10^3/3600,IF(AND(入力データと計算結果!$F$7=バックデータ一覧!$A$22,AX42&gt;0),(0.01723*計算過程!AX42+0.06099)*10^3/3600,0))</f>
        <v>0</v>
      </c>
      <c r="AH42" s="91">
        <f>IF(OR(入力データと計算結果!$F$6&lt;&gt;バックデータ一覧!$A$7,入力データと計算結果!$F$27&lt;&gt;"仕様を入力することで評価する"),0,IF(入力データと計算結果!$F$7=バックデータ一覧!$A$20,計算過程!AR42/計算過程!AI42+計算過程!AS42/計算過程!AJ42+計算過程!AT42/計算過程!AK42+計算過程!AU42/計算過程!AL42+計算過程!AW42/計算過程!AN42,IF(入力データと計算結果!$F$7=バックデータ一覧!$A$21,計算過程!AR42/計算過程!AI42+計算過程!AS42/計算過程!AJ42+計算過程!AT42/計算過程!AK42+計算過程!AV42/計算過程!AM42+計算過程!AW42/計算過程!AN42,計算過程!AR42/計算過程!AI42+計算過程!AS42/計算過程!AJ42+計算過程!AT42/計算過程!AK42+計算過程!AV42/計算過程!AM42+計算過程!AX42/計算過程!AO42)))</f>
        <v>0</v>
      </c>
      <c r="AI42" s="191" t="str">
        <f>IF(AND(入力データと計算結果!$F$6=バックデータ一覧!$A$7,入力データと計算結果!$F$27="仕様を入力することで評価する"),$CJ$65*CB42+$CJ$72*(AR42+AT42)+$CJ$79,"-")</f>
        <v>-</v>
      </c>
      <c r="AJ42" s="191" t="str">
        <f>IF(AND(入力データと計算結果!$F$6=バックデータ一覧!$A$7,入力データと計算結果!$F$27="仕様を入力することで評価する"),$CJ$66*CB42+$CJ$73*AS42+$CJ$80,"-")</f>
        <v>-</v>
      </c>
      <c r="AK42" s="191" t="str">
        <f>IF(AND(入力データと計算結果!$F$6=バックデータ一覧!$A$7,入力データと計算結果!$F$27="仕様を入力することで評価する"),$CJ$67*CB42+$CJ$74*(AR42+AT42)+$CJ$81,"-")</f>
        <v>-</v>
      </c>
      <c r="AL42" s="191" t="str">
        <f>IF(AND(入力データと計算結果!$F$6=バックデータ一覧!$A$7,入力データと計算結果!$F$27="仕様を入力することで評価する"),$CJ$68*CB42+$CJ$75*AU42+$CJ$82,"-")</f>
        <v>-</v>
      </c>
      <c r="AM42" s="191" t="str">
        <f>IF(AND(入力データと計算結果!$F$6=バックデータ一覧!$A$7,入力データと計算結果!$F$27="仕様を入力することで評価する"),$CJ$69*CB42+$CJ$76*AV42+$CJ$83,"-")</f>
        <v>-</v>
      </c>
      <c r="AN42" s="191" t="str">
        <f>IF(AND(入力データと計算結果!$F$6=バックデータ一覧!$A$7,入力データと計算結果!$F$27="仕様を入力することで評価する"),$CJ$70*CB42+$CJ$77*AW42+$CJ$84,"-")</f>
        <v>-</v>
      </c>
      <c r="AO42" s="191" t="str">
        <f>IF(AND(入力データと計算結果!$F$6=バックデータ一覧!$A$7,入力データと計算結果!$F$27="仕様を入力することで評価する"),$CJ$71*CB42+$CJ$78*AX42+$CJ$85,"-")</f>
        <v>-</v>
      </c>
      <c r="AP42" s="91">
        <f t="shared" si="12"/>
        <v>9.1279489725642122</v>
      </c>
      <c r="AQ42" s="91">
        <f t="shared" si="13"/>
        <v>3.6973808339041008</v>
      </c>
      <c r="AR42" s="91">
        <f t="shared" si="14"/>
        <v>0</v>
      </c>
      <c r="AS42" s="91">
        <f t="shared" si="15"/>
        <v>0</v>
      </c>
      <c r="AT42" s="91">
        <f t="shared" si="16"/>
        <v>0</v>
      </c>
      <c r="AU42" s="91">
        <f t="shared" si="17"/>
        <v>0</v>
      </c>
      <c r="AV42" s="91">
        <f t="shared" si="18"/>
        <v>0</v>
      </c>
      <c r="AW42" s="91">
        <f t="shared" si="19"/>
        <v>0</v>
      </c>
      <c r="AX42" s="91">
        <f t="shared" si="20"/>
        <v>0</v>
      </c>
      <c r="AY42" s="158">
        <f t="shared" si="21"/>
        <v>7.8901419947349991</v>
      </c>
      <c r="AZ42" s="91">
        <f t="shared" si="29"/>
        <v>7.8901419947349991</v>
      </c>
      <c r="BA42" s="26">
        <f>IF(計算過程!$CJ$4=9,((BF42*CB42+BG42*(BO42+BP42+BQ42+BS42)+BH42*BN42+BI42)*BB42+(0.01723*BU42+0.06099))*10^3/3600,0)</f>
        <v>0</v>
      </c>
      <c r="BB42" s="26">
        <f>IF(7&lt;='貼り付けシート（日別）'!O41,1,1+(7-'貼り付けシート（日別）'!O41)*0.0091)</f>
        <v>1.02855125</v>
      </c>
      <c r="BC42" s="26">
        <f>IF(計算過程!$CJ$4=9,((BJ42*計算過程!CB42+BK42*(BO42+BP42+BQ42+BS42)+BL42*BN42+BM42)*BE42+BU42/BD42),0)</f>
        <v>0</v>
      </c>
      <c r="BD42" s="26">
        <f>計算過程!$CJ$88*'貼り付けシート（日別）'!O41+計算過程!$CJ$89*BU42+計算過程!$CJ$90</f>
        <v>0.77293999999999996</v>
      </c>
      <c r="BE42" s="26">
        <f>IF(7&lt;='貼り付けシート（日別）'!O41,1,1+(7-'貼り付けシート（日別）'!O41)*0.0205)</f>
        <v>1.06431875</v>
      </c>
      <c r="BF42" s="89">
        <f>IF($BN42&gt;0,バックデータ一覧!$S$4,バックデータ一覧!$T$4)</f>
        <v>-0.51375000000000004</v>
      </c>
      <c r="BG42" s="89">
        <f>IF($BN42&gt;0,バックデータ一覧!$S$5,バックデータ一覧!$T$5)</f>
        <v>-1.7819999999999999E-2</v>
      </c>
      <c r="BH42" s="89">
        <f>IF($BN42&gt;0,バックデータ一覧!$S$6,バックデータ一覧!$T$6)</f>
        <v>0.27639999999999998</v>
      </c>
      <c r="BI42" s="89">
        <f>IF($BN42&gt;0,バックデータ一覧!$S$7,バックデータ一覧!$T$7)</f>
        <v>9.4067100000000003</v>
      </c>
      <c r="BJ42" s="89">
        <f>IF($BN42&gt;0,バックデータ一覧!$S$12,バックデータ一覧!$T$12)</f>
        <v>-0.19841</v>
      </c>
      <c r="BK42" s="89">
        <f>IF($BN42&gt;0,バックデータ一覧!$S$13,バックデータ一覧!$T$13)</f>
        <v>1.10632</v>
      </c>
      <c r="BL42" s="89">
        <f>IF($BN42&gt;0,バックデータ一覧!$S$14,バックデータ一覧!$T$14)</f>
        <v>0.19306999999999999</v>
      </c>
      <c r="BM42" s="132">
        <f>IF($BN42&gt;0,バックデータ一覧!$S$15,バックデータ一覧!$T$15)</f>
        <v>-10.36669</v>
      </c>
      <c r="BN42" s="26">
        <f>SUMIF('貼り付けシート（時刻別）'!$A$6:$A$8765,$A42,'貼り付けシート（時刻別）'!$C$6:$C$8765)</f>
        <v>2400</v>
      </c>
      <c r="BO42" s="91">
        <f>'貼り付けシート（日別）'!B41</f>
        <v>3.2995139250709995</v>
      </c>
      <c r="BP42" s="91">
        <f>'貼り付けシート（日別）'!C41</f>
        <v>2.8691425435399998</v>
      </c>
      <c r="BQ42" s="91">
        <f>'貼り付けシート（日別）'!D41</f>
        <v>1.7214855261240001</v>
      </c>
      <c r="BR42" s="91">
        <f>'貼り付けシート（日別）'!E41</f>
        <v>0</v>
      </c>
      <c r="BS42" s="91">
        <f>'貼り付けシート（日別）'!F41</f>
        <v>0</v>
      </c>
      <c r="BT42" s="91">
        <f>'貼り付けシート（日別）'!G41</f>
        <v>0</v>
      </c>
      <c r="BU42" s="91">
        <f>'貼り付けシート（日別）'!H41</f>
        <v>0</v>
      </c>
      <c r="BV42" s="91">
        <f>'貼り付けシート（日別）'!I41</f>
        <v>23</v>
      </c>
      <c r="BW42" s="91">
        <f>'貼り付けシート（日別）'!J41</f>
        <v>20</v>
      </c>
      <c r="BX42" s="91">
        <f>'貼り付けシート（日別）'!K41</f>
        <v>12</v>
      </c>
      <c r="BY42" s="91">
        <f>'貼り付けシート（日別）'!L41</f>
        <v>0</v>
      </c>
      <c r="BZ42" s="91">
        <f>'貼り付けシート（日別）'!M41</f>
        <v>0</v>
      </c>
      <c r="CA42" s="91">
        <f>'貼り付けシート（日別）'!N41</f>
        <v>0</v>
      </c>
      <c r="CB42" s="91">
        <f>'貼り付けシート（日別）'!O41</f>
        <v>3.8625000000000003</v>
      </c>
      <c r="CC42" s="91">
        <f>'貼り付けシート（日別）'!Q41</f>
        <v>0</v>
      </c>
      <c r="CD42" s="126"/>
      <c r="CE42" s="114" t="s">
        <v>105</v>
      </c>
      <c r="CF42" s="115"/>
      <c r="CG42" s="202"/>
      <c r="CH42" s="111" t="s">
        <v>108</v>
      </c>
      <c r="CI42" s="111" t="s">
        <v>20</v>
      </c>
      <c r="CJ42" s="20">
        <v>13.742599999999999</v>
      </c>
    </row>
    <row r="43" spans="1:88" x14ac:dyDescent="0.15">
      <c r="A43" s="30">
        <v>41676</v>
      </c>
      <c r="B43" s="93">
        <f t="shared" si="0"/>
        <v>0.18528764149305554</v>
      </c>
      <c r="C43" s="93">
        <f t="shared" si="1"/>
        <v>0</v>
      </c>
      <c r="D43" s="93">
        <f t="shared" si="33"/>
        <v>44.508696120895671</v>
      </c>
      <c r="E43" s="96">
        <v>0</v>
      </c>
      <c r="F43" s="90">
        <f>IF(OR(計算過程!$CJ$4&lt;=4,計算過程!$CJ$4=8),G43+H43+I43,0)</f>
        <v>0.18528764149305554</v>
      </c>
      <c r="G43" s="90">
        <f>IF(AND($CJ$4&gt;4,$CJ$4&lt;&gt;8),0,((VLOOKUP(入力データと計算結果!$F$6,バックデータ一覧!$V$12:$AA$15,2)*CB43+VLOOKUP(入力データと計算結果!$F$6,バックデータ一覧!$V$12:$AA$15,3)*(BV43+BW43+BX43+BY43+CA43)+(VLOOKUP(入力データと計算結果!$F$6,バックデータ一覧!$V$12:$AA$15,4)))*10^3/3600))</f>
        <v>0.12018697916666665</v>
      </c>
      <c r="H43" s="90">
        <f>IF(AND(OR($CJ$4&gt;4,$CJ$4&lt;&gt;8),入力データと計算結果!$F$7&lt;&gt;バックデータ一覧!$A$20,BZ43&gt;0),0.07*10^3/3600,0)</f>
        <v>1.9444444444444445E-2</v>
      </c>
      <c r="I43" s="90">
        <f>IF(AND(OR($CJ$4&lt;=4),入力データと計算結果!$F$7=バックデータ一覧!$A$22,BU43&gt;0),(VLOOKUP(入力データと計算結果!$F$6,バックデータ一覧!$V$12:$AA$15,5,FALSE)*BU43+VLOOKUP(入力データと計算結果!$F$6,バックデータ一覧!$V$12:$AA$15,6,FALSE))*10^3/3600,0)</f>
        <v>4.5656217881944447E-2</v>
      </c>
      <c r="J43" s="90">
        <f>IF(OR(計算過程!$CJ$4&lt;=2,計算過程!$CJ$4=8),IF(入力データと計算結果!$F$7=バックデータ一覧!$A$20,BO43/L43+BP43/M43+BQ43/N43+BR43/O43+BT43/Q43,IF(入力データと計算結果!$F$7=バックデータ一覧!$A$21,BO43/L43+BP43/M43+BQ43/N43+BS43/P43+BT43/Q43,BO43/L43+BP43/M43+BQ43/N43+BS43/P43+BU43/R43)),0)</f>
        <v>0</v>
      </c>
      <c r="K43" s="90">
        <f>IF(OR(計算過程!$CJ$4=3,計算過程!$CJ$4=4),IF(入力データと計算結果!$F$7=バックデータ一覧!$A$20,BO43/L43+BP43/M43+BQ43/N43+BR43/O43+BT43/Q43,IF(入力データと計算結果!$F$7=バックデータ一覧!$A$21,BO43/L43+BP43/M43+BQ43/N43+BS43/P43+BT43/Q43,BO43/L43+BP43/M43+BQ43/N43+BS43/P43+BU43/R43)),0)</f>
        <v>44.508696120895671</v>
      </c>
      <c r="L43" s="167">
        <f>IFERROR(MIN(1,$CJ$6*CB43+計算過程!$CJ$13*(BO43+BQ43)+$CJ$20),"-")</f>
        <v>0.71422371161099985</v>
      </c>
      <c r="M43" s="167">
        <f t="shared" si="2"/>
        <v>0.78557112432605336</v>
      </c>
      <c r="N43" s="167">
        <f t="shared" si="3"/>
        <v>0.71422371161099985</v>
      </c>
      <c r="O43" s="134">
        <f t="shared" si="4"/>
        <v>0.90236153670854247</v>
      </c>
      <c r="P43" s="134">
        <f t="shared" si="5"/>
        <v>0.85722993675081405</v>
      </c>
      <c r="Q43" s="134">
        <f t="shared" si="6"/>
        <v>0.90236153670854247</v>
      </c>
      <c r="R43" s="134">
        <f t="shared" si="7"/>
        <v>0.50889123620144072</v>
      </c>
      <c r="S43" s="26">
        <f t="shared" si="8"/>
        <v>0</v>
      </c>
      <c r="T43" s="26">
        <f>'貼り付けシート（日別）'!P42</f>
        <v>0.58750000000000013</v>
      </c>
      <c r="U43" s="26">
        <f t="shared" si="34"/>
        <v>1.08528625</v>
      </c>
      <c r="V43" s="26">
        <f t="shared" si="35"/>
        <v>1.1155937500000002</v>
      </c>
      <c r="W43" s="26">
        <f t="shared" si="25"/>
        <v>34.042163225000003</v>
      </c>
      <c r="X43" s="26">
        <f t="shared" si="9"/>
        <v>0</v>
      </c>
      <c r="Y43" s="26">
        <f>IF(AND(入力データと計算結果!$F$6=バックデータ一覧!$A$7,入力データと計算結果!$F$27="種類を選択することで評価する"),MAX((($CJ$44*CB43+$CJ$45*SUM(BO43:BQ43,BS43)+$CJ$46)*Z43+(0.01723*BU43+0.06099))*10^3/3600,0),0)</f>
        <v>0</v>
      </c>
      <c r="Z43" s="26">
        <f t="shared" si="26"/>
        <v>1.0194512499999999</v>
      </c>
      <c r="AA43" s="26">
        <f>IF(AND(入力データと計算結果!$F$6=バックデータ一覧!$A$7,入力データと計算結果!$F$27="種類を選択することで評価する"),MAX(($CJ$47*CB43+$CJ$48*SUM(BO43:BQ43,BS43)+$CJ$49)*AC43+BU43/AB43,0),0)</f>
        <v>0</v>
      </c>
      <c r="AB43" s="26">
        <f t="shared" si="10"/>
        <v>0.78797093749999991</v>
      </c>
      <c r="AC43" s="26">
        <f t="shared" si="27"/>
        <v>1.04381875</v>
      </c>
      <c r="AD43" s="91">
        <f>IF(AND(入力データと計算結果!$F$6=バックデータ一覧!$A$7,入力データと計算結果!$F$27="仕様を入力することで評価する"),AE43+AF43+AG43,0)</f>
        <v>0</v>
      </c>
      <c r="AE43" s="91">
        <f t="shared" si="28"/>
        <v>2.0997491494337042</v>
      </c>
      <c r="AF43" s="91">
        <f t="shared" si="11"/>
        <v>8.568603370651881E-2</v>
      </c>
      <c r="AG43" s="190">
        <f>IF(AND(入力データと計算結果!$F$7&lt;&gt;バックデータ一覧!$A$22,CA43&gt;0),(0.000393*計算過程!CA43)*10^3/3600,IF(AND(入力データと計算結果!$F$7=バックデータ一覧!$A$22,AX43&gt;0),(0.01723*計算過程!AX43+0.06099)*10^3/3600,0))</f>
        <v>2.5102733940972222E-2</v>
      </c>
      <c r="AH43" s="91">
        <f>IF(OR(入力データと計算結果!$F$6&lt;&gt;バックデータ一覧!$A$7,入力データと計算結果!$F$27&lt;&gt;"仕様を入力することで評価する"),0,IF(入力データと計算結果!$F$7=バックデータ一覧!$A$20,計算過程!AR43/計算過程!AI43+計算過程!AS43/計算過程!AJ43+計算過程!AT43/計算過程!AK43+計算過程!AU43/計算過程!AL43+計算過程!AW43/計算過程!AN43,IF(入力データと計算結果!$F$7=バックデータ一覧!$A$21,計算過程!AR43/計算過程!AI43+計算過程!AS43/計算過程!AJ43+計算過程!AT43/計算過程!AK43+計算過程!AV43/計算過程!AM43+計算過程!AW43/計算過程!AN43,計算過程!AR43/計算過程!AI43+計算過程!AS43/計算過程!AJ43+計算過程!AT43/計算過程!AK43+計算過程!AV43/計算過程!AM43+計算過程!AX43/計算過程!AO43)))</f>
        <v>0</v>
      </c>
      <c r="AI43" s="191" t="str">
        <f>IF(AND(入力データと計算結果!$F$6=バックデータ一覧!$A$7,入力データと計算結果!$F$27="仕様を入力することで評価する"),$CJ$65*CB43+$CJ$72*(AR43+AT43)+$CJ$79,"-")</f>
        <v>-</v>
      </c>
      <c r="AJ43" s="191" t="str">
        <f>IF(AND(入力データと計算結果!$F$6=バックデータ一覧!$A$7,入力データと計算結果!$F$27="仕様を入力することで評価する"),$CJ$66*CB43+$CJ$73*AS43+$CJ$80,"-")</f>
        <v>-</v>
      </c>
      <c r="AK43" s="191" t="str">
        <f>IF(AND(入力データと計算結果!$F$6=バックデータ一覧!$A$7,入力データと計算結果!$F$27="仕様を入力することで評価する"),$CJ$67*CB43+$CJ$74*(AR43+AT43)+$CJ$81,"-")</f>
        <v>-</v>
      </c>
      <c r="AL43" s="191" t="str">
        <f>IF(AND(入力データと計算結果!$F$6=バックデータ一覧!$A$7,入力データと計算結果!$F$27="仕様を入力することで評価する"),$CJ$68*CB43+$CJ$75*AU43+$CJ$82,"-")</f>
        <v>-</v>
      </c>
      <c r="AM43" s="191" t="str">
        <f>IF(AND(入力データと計算結果!$F$6=バックデータ一覧!$A$7,入力データと計算結果!$F$27="仕様を入力することで評価する"),$CJ$69*CB43+$CJ$76*AV43+$CJ$83,"-")</f>
        <v>-</v>
      </c>
      <c r="AN43" s="191" t="str">
        <f>IF(AND(入力データと計算結果!$F$6=バックデータ一覧!$A$7,入力データと計算結果!$F$27="仕様を入力することで評価する"),$CJ$70*CB43+$CJ$77*AW43+$CJ$84,"-")</f>
        <v>-</v>
      </c>
      <c r="AO43" s="191" t="str">
        <f>IF(AND(入力データと計算結果!$F$6=バックデータ一覧!$A$7,入力データと計算結果!$F$27="仕様を入力することで評価する"),$CJ$71*CB43+$CJ$78*AX43+$CJ$85,"-")</f>
        <v>-</v>
      </c>
      <c r="AP43" s="91">
        <f t="shared" si="12"/>
        <v>29.867841981481188</v>
      </c>
      <c r="AQ43" s="91">
        <f t="shared" si="13"/>
        <v>3.9512447355300684</v>
      </c>
      <c r="AR43" s="91">
        <f t="shared" si="14"/>
        <v>1.4197872381404633</v>
      </c>
      <c r="AS43" s="91">
        <f t="shared" si="15"/>
        <v>1.738514985478119</v>
      </c>
      <c r="AT43" s="91">
        <f t="shared" si="16"/>
        <v>0.75335649370718416</v>
      </c>
      <c r="AU43" s="91">
        <f t="shared" si="17"/>
        <v>0</v>
      </c>
      <c r="AV43" s="91">
        <f t="shared" si="18"/>
        <v>2.6077724782171785</v>
      </c>
      <c r="AW43" s="91">
        <f t="shared" si="19"/>
        <v>0</v>
      </c>
      <c r="AX43" s="91">
        <f t="shared" si="20"/>
        <v>1.7051562499999999</v>
      </c>
      <c r="AY43" s="158">
        <f t="shared" si="21"/>
        <v>25.817575779457059</v>
      </c>
      <c r="AZ43" s="91">
        <f t="shared" si="29"/>
        <v>32.337006975000001</v>
      </c>
      <c r="BA43" s="26">
        <f>IF(計算過程!$CJ$4=9,((BF43*CB43+BG43*(BO43+BP43+BQ43+BS43)+BH43*BN43+BI43)*BB43+(0.01723*BU43+0.06099))*10^3/3600,0)</f>
        <v>0</v>
      </c>
      <c r="BB43" s="26">
        <f>IF(7&lt;='貼り付けシート（日別）'!O42,1,1+(7-'貼り付けシート（日別）'!O42)*0.0091)</f>
        <v>1.0194512499999999</v>
      </c>
      <c r="BC43" s="26">
        <f>IF(計算過程!$CJ$4=9,((BJ43*計算過程!CB43+BK43*(BO43+BP43+BQ43+BS43)+BL43*BN43+BM43)*BE43+BU43/BD43),0)</f>
        <v>0</v>
      </c>
      <c r="BD43" s="26">
        <f>計算過程!$CJ$88*'貼り付けシート（日別）'!O42+計算過程!$CJ$89*BU43+計算過程!$CJ$90</f>
        <v>0.78797093749999991</v>
      </c>
      <c r="BE43" s="26">
        <f>IF(7&lt;='貼り付けシート（日別）'!O42,1,1+(7-'貼り付けシート（日別）'!O42)*0.0205)</f>
        <v>1.04381875</v>
      </c>
      <c r="BF43" s="89">
        <f>IF($BN43&gt;0,バックデータ一覧!$S$4,バックデータ一覧!$T$4)</f>
        <v>-0.51375000000000004</v>
      </c>
      <c r="BG43" s="89">
        <f>IF($BN43&gt;0,バックデータ一覧!$S$5,バックデータ一覧!$T$5)</f>
        <v>-1.7819999999999999E-2</v>
      </c>
      <c r="BH43" s="89">
        <f>IF($BN43&gt;0,バックデータ一覧!$S$6,バックデータ一覧!$T$6)</f>
        <v>0.27639999999999998</v>
      </c>
      <c r="BI43" s="89">
        <f>IF($BN43&gt;0,バックデータ一覧!$S$7,バックデータ一覧!$T$7)</f>
        <v>9.4067100000000003</v>
      </c>
      <c r="BJ43" s="89">
        <f>IF($BN43&gt;0,バックデータ一覧!$S$12,バックデータ一覧!$T$12)</f>
        <v>-0.19841</v>
      </c>
      <c r="BK43" s="89">
        <f>IF($BN43&gt;0,バックデータ一覧!$S$13,バックデータ一覧!$T$13)</f>
        <v>1.10632</v>
      </c>
      <c r="BL43" s="89">
        <f>IF($BN43&gt;0,バックデータ一覧!$S$14,バックデータ一覧!$T$14)</f>
        <v>0.19306999999999999</v>
      </c>
      <c r="BM43" s="132">
        <f>IF($BN43&gt;0,バックデータ一覧!$S$15,バックデータ一覧!$T$15)</f>
        <v>-10.36669</v>
      </c>
      <c r="BN43" s="26">
        <f>SUMIF('貼り付けシート（時刻別）'!$A$6:$A$8765,$A43,'貼り付けシート（時刻別）'!$C$6:$C$8765)</f>
        <v>2400</v>
      </c>
      <c r="BO43" s="91">
        <f>'貼り付けシート（日別）'!B42</f>
        <v>7.0422815190000003</v>
      </c>
      <c r="BP43" s="91">
        <f>'貼り付けシート（日別）'!C42</f>
        <v>8.6232018600000018</v>
      </c>
      <c r="BQ43" s="91">
        <f>'貼り付けシート（日別）'!D42</f>
        <v>3.7367208060000001</v>
      </c>
      <c r="BR43" s="91">
        <f>'貼り付けシート（日別）'!E42</f>
        <v>0</v>
      </c>
      <c r="BS43" s="91">
        <f>'貼り付けシート（日別）'!F42</f>
        <v>12.934802790000001</v>
      </c>
      <c r="BT43" s="91">
        <f>'貼り付けシート（日別）'!G42</f>
        <v>0</v>
      </c>
      <c r="BU43" s="91">
        <f>'貼り付けシート（日別）'!H42</f>
        <v>1.7051562499999999</v>
      </c>
      <c r="BV43" s="91">
        <f>'貼り付けシート（日別）'!I42</f>
        <v>49</v>
      </c>
      <c r="BW43" s="91">
        <f>'貼り付けシート（日別）'!J42</f>
        <v>60</v>
      </c>
      <c r="BX43" s="91">
        <f>'貼り付けシート（日別）'!K42</f>
        <v>26</v>
      </c>
      <c r="BY43" s="91">
        <f>'貼り付けシート（日別）'!L42</f>
        <v>0</v>
      </c>
      <c r="BZ43" s="91">
        <f>'貼り付けシート（日別）'!M42</f>
        <v>90</v>
      </c>
      <c r="CA43" s="91">
        <f>'貼り付けシート（日別）'!N42</f>
        <v>0</v>
      </c>
      <c r="CB43" s="91">
        <f>'貼り付けシート（日別）'!O42</f>
        <v>4.8624999999999998</v>
      </c>
      <c r="CC43" s="91">
        <f>'貼り付けシート（日別）'!Q42</f>
        <v>0</v>
      </c>
      <c r="CD43" s="126"/>
      <c r="CE43" s="86" t="s">
        <v>454</v>
      </c>
      <c r="CF43" s="87"/>
      <c r="CG43" s="87"/>
      <c r="CH43" s="87"/>
      <c r="CI43" s="87"/>
      <c r="CJ43" s="88"/>
    </row>
    <row r="44" spans="1:88" x14ac:dyDescent="0.15">
      <c r="A44" s="30">
        <v>41677</v>
      </c>
      <c r="B44" s="93">
        <f t="shared" si="0"/>
        <v>0.12047065972222222</v>
      </c>
      <c r="C44" s="93">
        <f t="shared" si="1"/>
        <v>0</v>
      </c>
      <c r="D44" s="93">
        <f t="shared" si="33"/>
        <v>26.484897098973519</v>
      </c>
      <c r="E44" s="96">
        <v>0</v>
      </c>
      <c r="F44" s="90">
        <f>IF(OR(計算過程!$CJ$4&lt;=4,計算過程!$CJ$4=8),G44+H44+I44,0)</f>
        <v>0.12047065972222222</v>
      </c>
      <c r="G44" s="90">
        <f>IF(AND($CJ$4&gt;4,$CJ$4&lt;&gt;8),0,((VLOOKUP(入力データと計算結果!$F$6,バックデータ一覧!$V$12:$AA$15,2)*CB44+VLOOKUP(入力データと計算結果!$F$6,バックデータ一覧!$V$12:$AA$15,3)*(BV44+BW44+BX44+BY44+CA44)+(VLOOKUP(入力データと計算結果!$F$6,バックデータ一覧!$V$12:$AA$15,4)))*10^3/3600))</f>
        <v>0.12047065972222222</v>
      </c>
      <c r="H44" s="90">
        <f>IF(AND(OR($CJ$4&gt;4,$CJ$4&lt;&gt;8),入力データと計算結果!$F$7&lt;&gt;バックデータ一覧!$A$20,BZ44&gt;0),0.07*10^3/3600,0)</f>
        <v>0</v>
      </c>
      <c r="I44" s="90">
        <f>IF(AND(OR($CJ$4&lt;=4),入力データと計算結果!$F$7=バックデータ一覧!$A$22,BU44&gt;0),(VLOOKUP(入力データと計算結果!$F$6,バックデータ一覧!$V$12:$AA$15,5,FALSE)*BU44+VLOOKUP(入力データと計算結果!$F$6,バックデータ一覧!$V$12:$AA$15,6,FALSE))*10^3/3600,0)</f>
        <v>0</v>
      </c>
      <c r="J44" s="90">
        <f>IF(OR(計算過程!$CJ$4&lt;=2,計算過程!$CJ$4=8),IF(入力データと計算結果!$F$7=バックデータ一覧!$A$20,BO44/L44+BP44/M44+BQ44/N44+BR44/O44+BT44/Q44,IF(入力データと計算結果!$F$7=バックデータ一覧!$A$21,BO44/L44+BP44/M44+BQ44/N44+BS44/P44+BT44/Q44,BO44/L44+BP44/M44+BQ44/N44+BS44/P44+BU44/R44)),0)</f>
        <v>0</v>
      </c>
      <c r="K44" s="90">
        <f>IF(OR(計算過程!$CJ$4=3,計算過程!$CJ$4=4),IF(入力データと計算結果!$F$7=バックデータ一覧!$A$20,BO44/L44+BP44/M44+BQ44/N44+BR44/O44+BT44/Q44,IF(入力データと計算結果!$F$7=バックデータ一覧!$A$21,BO44/L44+BP44/M44+BQ44/N44+BS44/P44+BT44/Q44,BO44/L44+BP44/M44+BQ44/N44+BS44/P44+BU44/R44)),0)</f>
        <v>26.484897098973519</v>
      </c>
      <c r="L44" s="167">
        <f>IFERROR(MIN(1,$CJ$6*CB44+計算過程!$CJ$13*(BO44+BQ44)+$CJ$20),"-")</f>
        <v>0.7067512073429949</v>
      </c>
      <c r="M44" s="167">
        <f t="shared" si="2"/>
        <v>0.79600886033908447</v>
      </c>
      <c r="N44" s="167">
        <f t="shared" si="3"/>
        <v>0.7067512073429949</v>
      </c>
      <c r="O44" s="134">
        <f t="shared" si="4"/>
        <v>0.90236153670854247</v>
      </c>
      <c r="P44" s="134">
        <f t="shared" si="5"/>
        <v>0.88826526187185906</v>
      </c>
      <c r="Q44" s="134">
        <f t="shared" si="6"/>
        <v>0.90236153670854247</v>
      </c>
      <c r="R44" s="134">
        <f t="shared" si="7"/>
        <v>0.43772682377167077</v>
      </c>
      <c r="S44" s="26">
        <f t="shared" si="8"/>
        <v>0</v>
      </c>
      <c r="T44" s="26">
        <f>'貼り付けシート（日別）'!P43</f>
        <v>2.9750000000000001</v>
      </c>
      <c r="U44" s="26">
        <f t="shared" si="34"/>
        <v>1.0535325</v>
      </c>
      <c r="V44" s="26">
        <f t="shared" si="35"/>
        <v>1.070875</v>
      </c>
      <c r="W44" s="26">
        <f t="shared" si="25"/>
        <v>20.085661376993336</v>
      </c>
      <c r="X44" s="26">
        <f t="shared" si="9"/>
        <v>0</v>
      </c>
      <c r="Y44" s="26">
        <f>IF(AND(入力データと計算結果!$F$6=バックデータ一覧!$A$7,入力データと計算結果!$F$27="種類を選択することで評価する"),MAX((($CJ$44*CB44+$CJ$45*SUM(BO44:BQ44,BS44)+$CJ$46)*Z44+(0.01723*BU44+0.06099))*10^3/3600,0),0)</f>
        <v>0</v>
      </c>
      <c r="Z44" s="26">
        <f t="shared" si="26"/>
        <v>1.0083037500000001</v>
      </c>
      <c r="AA44" s="26">
        <f>IF(AND(入力データと計算結果!$F$6=バックデータ一覧!$A$7,入力データと計算結果!$F$27="種類を選択することで評価する"),MAX(($CJ$47*CB44+$CJ$48*SUM(BO44:BQ44,BS44)+$CJ$49)*AC44+BU44/AB44,0),0)</f>
        <v>0</v>
      </c>
      <c r="AB44" s="26">
        <f t="shared" si="10"/>
        <v>0.78361999999999998</v>
      </c>
      <c r="AC44" s="26">
        <f t="shared" si="27"/>
        <v>1.0187062499999999</v>
      </c>
      <c r="AD44" s="91">
        <f>IF(AND(入力データと計算結果!$F$6=バックデータ一覧!$A$7,入力データと計算結果!$F$27="仕様を入力することで評価する"),AE44+AF44+AG44,0)</f>
        <v>0</v>
      </c>
      <c r="AE44" s="91">
        <f t="shared" si="28"/>
        <v>1.5098920769571353</v>
      </c>
      <c r="AF44" s="91">
        <f t="shared" si="11"/>
        <v>7.5500881168307013E-2</v>
      </c>
      <c r="AG44" s="190">
        <f>IF(AND(入力データと計算結果!$F$7&lt;&gt;バックデータ一覧!$A$22,CA44&gt;0),(0.000393*計算過程!CA44)*10^3/3600,IF(AND(入力データと計算結果!$F$7=バックデータ一覧!$A$22,AX44&gt;0),(0.01723*計算過程!AX44+0.06099)*10^3/3600,0))</f>
        <v>0</v>
      </c>
      <c r="AH44" s="91">
        <f>IF(OR(入力データと計算結果!$F$6&lt;&gt;バックデータ一覧!$A$7,入力データと計算結果!$F$27&lt;&gt;"仕様を入力することで評価する"),0,IF(入力データと計算結果!$F$7=バックデータ一覧!$A$20,計算過程!AR44/計算過程!AI44+計算過程!AS44/計算過程!AJ44+計算過程!AT44/計算過程!AK44+計算過程!AU44/計算過程!AL44+計算過程!AW44/計算過程!AN44,IF(入力データと計算結果!$F$7=バックデータ一覧!$A$21,計算過程!AR44/計算過程!AI44+計算過程!AS44/計算過程!AJ44+計算過程!AT44/計算過程!AK44+計算過程!AV44/計算過程!AM44+計算過程!AW44/計算過程!AN44,計算過程!AR44/計算過程!AI44+計算過程!AS44/計算過程!AJ44+計算過程!AT44/計算過程!AK44+計算過程!AV44/計算過程!AM44+計算過程!AX44/計算過程!AO44)))</f>
        <v>0</v>
      </c>
      <c r="AI44" s="191" t="str">
        <f>IF(AND(入力データと計算結果!$F$6=バックデータ一覧!$A$7,入力データと計算結果!$F$27="仕様を入力することで評価する"),$CJ$65*CB44+$CJ$72*(AR44+AT44)+$CJ$79,"-")</f>
        <v>-</v>
      </c>
      <c r="AJ44" s="191" t="str">
        <f>IF(AND(入力データと計算結果!$F$6=バックデータ一覧!$A$7,入力データと計算結果!$F$27="仕様を入力することで評価する"),$CJ$66*CB44+$CJ$73*AS44+$CJ$80,"-")</f>
        <v>-</v>
      </c>
      <c r="AK44" s="191" t="str">
        <f>IF(AND(入力データと計算結果!$F$6=バックデータ一覧!$A$7,入力データと計算結果!$F$27="仕様を入力することで評価する"),$CJ$67*CB44+$CJ$74*(AR44+AT44)+$CJ$81,"-")</f>
        <v>-</v>
      </c>
      <c r="AL44" s="191" t="str">
        <f>IF(AND(入力データと計算結果!$F$6=バックデータ一覧!$A$7,入力データと計算結果!$F$27="仕様を入力することで評価する"),$CJ$68*CB44+$CJ$75*AU44+$CJ$82,"-")</f>
        <v>-</v>
      </c>
      <c r="AM44" s="191" t="str">
        <f>IF(AND(入力データと計算結果!$F$6=バックデータ一覧!$A$7,入力データと計算結果!$F$27="仕様を入力することで評価する"),$CJ$69*CB44+$CJ$76*AV44+$CJ$83,"-")</f>
        <v>-</v>
      </c>
      <c r="AN44" s="191" t="str">
        <f>IF(AND(入力データと計算結果!$F$6=バックデータ一覧!$A$7,入力データと計算結果!$F$27="仕様を入力することで評価する"),$CJ$70*CB44+$CJ$77*AW44+$CJ$84,"-")</f>
        <v>-</v>
      </c>
      <c r="AO44" s="191" t="str">
        <f>IF(AND(入力データと計算結果!$F$6=バックデータ一覧!$A$7,入力データと計算結果!$F$27="仕様を入力することで評価する"),$CJ$71*CB44+$CJ$78*AX44+$CJ$85,"-")</f>
        <v>-</v>
      </c>
      <c r="AP44" s="91">
        <f t="shared" si="12"/>
        <v>23.167815516238583</v>
      </c>
      <c r="AQ44" s="91">
        <f t="shared" si="13"/>
        <v>4.2622280150218792</v>
      </c>
      <c r="AR44" s="91">
        <f t="shared" si="14"/>
        <v>1.6587971423446923E-2</v>
      </c>
      <c r="AS44" s="91">
        <f t="shared" si="15"/>
        <v>3.6153271051102109E-2</v>
      </c>
      <c r="AT44" s="91">
        <f t="shared" si="16"/>
        <v>6.8053216096193303E-3</v>
      </c>
      <c r="AU44" s="91">
        <f t="shared" si="17"/>
        <v>0</v>
      </c>
      <c r="AV44" s="91">
        <f t="shared" si="18"/>
        <v>0</v>
      </c>
      <c r="AW44" s="91">
        <f t="shared" si="19"/>
        <v>0</v>
      </c>
      <c r="AX44" s="91">
        <f t="shared" si="20"/>
        <v>0</v>
      </c>
      <c r="AY44" s="158">
        <f t="shared" si="21"/>
        <v>20.026114812909167</v>
      </c>
      <c r="AZ44" s="91">
        <f t="shared" si="29"/>
        <v>20.085661376993336</v>
      </c>
      <c r="BA44" s="26">
        <f>IF(計算過程!$CJ$4=9,((BF44*CB44+BG44*(BO44+BP44+BQ44+BS44)+BH44*BN44+BI44)*BB44+(0.01723*BU44+0.06099))*10^3/3600,0)</f>
        <v>0</v>
      </c>
      <c r="BB44" s="26">
        <f>IF(7&lt;='貼り付けシート（日別）'!O43,1,1+(7-'貼り付けシート（日別）'!O43)*0.0091)</f>
        <v>1.0083037500000001</v>
      </c>
      <c r="BC44" s="26">
        <f>IF(計算過程!$CJ$4=9,((BJ44*計算過程!CB44+BK44*(BO44+BP44+BQ44+BS44)+BL44*BN44+BM44)*BE44+BU44/BD44),0)</f>
        <v>0</v>
      </c>
      <c r="BD44" s="26">
        <f>計算過程!$CJ$88*'貼り付けシート（日別）'!O43+計算過程!$CJ$89*BU44+計算過程!$CJ$90</f>
        <v>0.78361999999999998</v>
      </c>
      <c r="BE44" s="26">
        <f>IF(7&lt;='貼り付けシート（日別）'!O43,1,1+(7-'貼り付けシート（日別）'!O43)*0.0205)</f>
        <v>1.0187062499999999</v>
      </c>
      <c r="BF44" s="89">
        <f>IF($BN44&gt;0,バックデータ一覧!$S$4,バックデータ一覧!$T$4)</f>
        <v>-0.51375000000000004</v>
      </c>
      <c r="BG44" s="89">
        <f>IF($BN44&gt;0,バックデータ一覧!$S$5,バックデータ一覧!$T$5)</f>
        <v>-1.7819999999999999E-2</v>
      </c>
      <c r="BH44" s="89">
        <f>IF($BN44&gt;0,バックデータ一覧!$S$6,バックデータ一覧!$T$6)</f>
        <v>0.27639999999999998</v>
      </c>
      <c r="BI44" s="89">
        <f>IF($BN44&gt;0,バックデータ一覧!$S$7,バックデータ一覧!$T$7)</f>
        <v>9.4067100000000003</v>
      </c>
      <c r="BJ44" s="89">
        <f>IF($BN44&gt;0,バックデータ一覧!$S$12,バックデータ一覧!$T$12)</f>
        <v>-0.19841</v>
      </c>
      <c r="BK44" s="89">
        <f>IF($BN44&gt;0,バックデータ一覧!$S$13,バックデータ一覧!$T$13)</f>
        <v>1.10632</v>
      </c>
      <c r="BL44" s="89">
        <f>IF($BN44&gt;0,バックデータ一覧!$S$14,バックデータ一覧!$T$14)</f>
        <v>0.19306999999999999</v>
      </c>
      <c r="BM44" s="132">
        <f>IF($BN44&gt;0,バックデータ一覧!$S$15,バックデータ一覧!$T$15)</f>
        <v>-10.36669</v>
      </c>
      <c r="BN44" s="26">
        <f>SUMIF('貼り付けシート（時刻別）'!$A$6:$A$8765,$A44,'貼り付けシート（時刻別）'!$C$6:$C$8765)</f>
        <v>2400</v>
      </c>
      <c r="BO44" s="91">
        <f>'貼り付けシート（日別）'!B43</f>
        <v>5.5952913835910003</v>
      </c>
      <c r="BP44" s="91">
        <f>'貼り付けシート（日別）'!C43</f>
        <v>12.194865836031667</v>
      </c>
      <c r="BQ44" s="91">
        <f>'貼り付けシート（日別）'!D43</f>
        <v>2.2955041573706669</v>
      </c>
      <c r="BR44" s="91">
        <f>'貼り付けシート（日別）'!E43</f>
        <v>0</v>
      </c>
      <c r="BS44" s="91">
        <f>'貼り付けシート（日別）'!F43</f>
        <v>0</v>
      </c>
      <c r="BT44" s="91">
        <f>'貼り付けシート（日別）'!G43</f>
        <v>0</v>
      </c>
      <c r="BU44" s="91">
        <f>'貼り付けシート（日別）'!H43</f>
        <v>0</v>
      </c>
      <c r="BV44" s="91">
        <f>'貼り付けシート（日別）'!I43</f>
        <v>39</v>
      </c>
      <c r="BW44" s="91">
        <f>'貼り付けシート（日別）'!J43</f>
        <v>85</v>
      </c>
      <c r="BX44" s="91">
        <f>'貼り付けシート（日別）'!K43</f>
        <v>16</v>
      </c>
      <c r="BY44" s="91">
        <f>'貼り付けシート（日別）'!L43</f>
        <v>0</v>
      </c>
      <c r="BZ44" s="91">
        <f>'貼り付けシート（日別）'!M43</f>
        <v>0</v>
      </c>
      <c r="CA44" s="91">
        <f>'貼り付けシート（日別）'!N43</f>
        <v>0</v>
      </c>
      <c r="CB44" s="91">
        <f>'貼り付けシート（日別）'!O43</f>
        <v>6.0874999999999995</v>
      </c>
      <c r="CC44" s="91">
        <f>'貼り付けシート（日別）'!Q43</f>
        <v>0</v>
      </c>
      <c r="CD44" s="126"/>
      <c r="CE44" s="114" t="s">
        <v>103</v>
      </c>
      <c r="CF44" s="115"/>
      <c r="CG44" s="197" t="s">
        <v>113</v>
      </c>
      <c r="CH44" s="111" t="s">
        <v>106</v>
      </c>
      <c r="CI44" s="111" t="s">
        <v>20</v>
      </c>
      <c r="CJ44" s="20">
        <f>IF(OR($CJ$4=5,$CJ$4=7),バックデータ一覧!N4,バックデータ一覧!O4)</f>
        <v>-0.18114</v>
      </c>
    </row>
    <row r="45" spans="1:88" x14ac:dyDescent="0.15">
      <c r="A45" s="30">
        <v>41678</v>
      </c>
      <c r="B45" s="93">
        <f t="shared" si="0"/>
        <v>0.18415345688657409</v>
      </c>
      <c r="C45" s="93">
        <f t="shared" si="1"/>
        <v>0</v>
      </c>
      <c r="D45" s="93">
        <f t="shared" si="33"/>
        <v>59.520621597140995</v>
      </c>
      <c r="E45" s="96">
        <v>0</v>
      </c>
      <c r="F45" s="90">
        <f>IF(OR(計算過程!$CJ$4&lt;=4,計算過程!$CJ$4=8),G45+H45+I45,0)</f>
        <v>0.18415345688657409</v>
      </c>
      <c r="G45" s="90">
        <f>IF(AND($CJ$4&gt;4,$CJ$4&lt;&gt;8),0,((VLOOKUP(入力データと計算結果!$F$6,バックデータ一覧!$V$12:$AA$15,2)*CB45+VLOOKUP(入力データと計算結果!$F$6,バックデータ一覧!$V$12:$AA$15,3)*(BV45+BW45+BX45+BY45+CA45)+(VLOOKUP(入力データと計算結果!$F$6,バックデータ一覧!$V$12:$AA$15,4)))*10^3/3600))</f>
        <v>0.11906556712962964</v>
      </c>
      <c r="H45" s="90">
        <f>IF(AND(OR($CJ$4&gt;4,$CJ$4&lt;&gt;8),入力データと計算結果!$F$7&lt;&gt;バックデータ一覧!$A$20,BZ45&gt;0),0.07*10^3/3600,0)</f>
        <v>1.9444444444444445E-2</v>
      </c>
      <c r="I45" s="90">
        <f>IF(AND(OR($CJ$4&lt;=4),入力データと計算結果!$F$7=バックデータ一覧!$A$22,BU45&gt;0),(VLOOKUP(入力データと計算結果!$F$6,バックデータ一覧!$V$12:$AA$15,5,FALSE)*BU45+VLOOKUP(入力データと計算結果!$F$6,バックデータ一覧!$V$12:$AA$15,6,FALSE))*10^3/3600,0)</f>
        <v>4.5643445312500003E-2</v>
      </c>
      <c r="J45" s="90">
        <f>IF(OR(計算過程!$CJ$4&lt;=2,計算過程!$CJ$4=8),IF(入力データと計算結果!$F$7=バックデータ一覧!$A$20,BO45/L45+BP45/M45+BQ45/N45+BR45/O45+BT45/Q45,IF(入力データと計算結果!$F$7=バックデータ一覧!$A$21,BO45/L45+BP45/M45+BQ45/N45+BS45/P45+BT45/Q45,BO45/L45+BP45/M45+BQ45/N45+BS45/P45+BU45/R45)),0)</f>
        <v>0</v>
      </c>
      <c r="K45" s="90">
        <f>IF(OR(計算過程!$CJ$4=3,計算過程!$CJ$4=4),IF(入力データと計算結果!$F$7=バックデータ一覧!$A$20,BO45/L45+BP45/M45+BQ45/N45+BR45/O45+BT45/Q45,IF(入力データと計算結果!$F$7=バックデータ一覧!$A$21,BO45/L45+BP45/M45+BQ45/N45+BS45/P45+BT45/Q45,BO45/L45+BP45/M45+BQ45/N45+BS45/P45+BU45/R45)),0)</f>
        <v>59.520621597140995</v>
      </c>
      <c r="L45" s="167">
        <f>IFERROR(MIN(1,$CJ$6*CB45+計算過程!$CJ$13*(BO45+BQ45)+$CJ$20),"-")</f>
        <v>0.71802681020457226</v>
      </c>
      <c r="M45" s="167">
        <f t="shared" si="2"/>
        <v>0.78108617201567654</v>
      </c>
      <c r="N45" s="167">
        <f t="shared" si="3"/>
        <v>0.71802681020457226</v>
      </c>
      <c r="O45" s="134">
        <f t="shared" si="4"/>
        <v>0.90236153670854247</v>
      </c>
      <c r="P45" s="134">
        <f t="shared" si="5"/>
        <v>0.82664686493012984</v>
      </c>
      <c r="Q45" s="134">
        <f t="shared" si="6"/>
        <v>0.90236153670854247</v>
      </c>
      <c r="R45" s="134">
        <f t="shared" si="7"/>
        <v>0.50915177151753421</v>
      </c>
      <c r="S45" s="26">
        <f t="shared" si="8"/>
        <v>0</v>
      </c>
      <c r="T45" s="26">
        <f>'貼り付けシート（日別）'!P44</f>
        <v>2.5624999999999996</v>
      </c>
      <c r="U45" s="26">
        <f t="shared" si="34"/>
        <v>1.0590187499999999</v>
      </c>
      <c r="V45" s="26">
        <f t="shared" si="35"/>
        <v>1.0853125000000001</v>
      </c>
      <c r="W45" s="26">
        <f t="shared" si="25"/>
        <v>45.931558978550001</v>
      </c>
      <c r="X45" s="26">
        <f t="shared" si="9"/>
        <v>0</v>
      </c>
      <c r="Y45" s="26">
        <f>IF(AND(入力データと計算結果!$F$6=バックデータ一覧!$A$7,入力データと計算結果!$F$27="種類を選択することで評価する"),MAX((($CJ$44*CB45+$CJ$45*SUM(BO45:BQ45,BS45)+$CJ$46)*Z45+(0.01723*BU45+0.06099))*10^3/3600,0),0)</f>
        <v>0</v>
      </c>
      <c r="Z45" s="26">
        <f t="shared" si="26"/>
        <v>1.0189204166666668</v>
      </c>
      <c r="AA45" s="26">
        <f>IF(AND(入力データと計算結果!$F$6=バックデータ一覧!$A$7,入力データと計算結果!$F$27="種類を選択することで評価する"),MAX(($CJ$47*CB45+$CJ$48*SUM(BO45:BQ45,BS45)+$CJ$49)*AC45+BU45/AB45,0),0)</f>
        <v>0</v>
      </c>
      <c r="AB45" s="26">
        <f t="shared" si="10"/>
        <v>0.78823781249999991</v>
      </c>
      <c r="AC45" s="26">
        <f t="shared" si="27"/>
        <v>1.0426229166666667</v>
      </c>
      <c r="AD45" s="91">
        <f>IF(AND(入力データと計算結果!$F$6=バックデータ一覧!$A$7,入力データと計算結果!$F$27="仕様を入力することで評価する"),AE45+AF45+AG45,0)</f>
        <v>0</v>
      </c>
      <c r="AE45" s="91">
        <f t="shared" si="28"/>
        <v>2.5473910892315375</v>
      </c>
      <c r="AF45" s="91">
        <f t="shared" si="11"/>
        <v>9.5572097926106075E-2</v>
      </c>
      <c r="AG45" s="190">
        <f>IF(AND(入力データと計算結果!$F$7&lt;&gt;バックデータ一覧!$A$22,CA45&gt;0),(0.000393*計算過程!CA45)*10^3/3600,IF(AND(入力データと計算結果!$F$7=バックデータ一覧!$A$22,AX45&gt;0),(0.01723*計算過程!AX45+0.06099)*10^3/3600,0))</f>
        <v>2.5092264322916669E-2</v>
      </c>
      <c r="AH45" s="91">
        <f>IF(OR(入力データと計算結果!$F$6&lt;&gt;バックデータ一覧!$A$7,入力データと計算結果!$F$27&lt;&gt;"仕様を入力することで評価する"),0,IF(入力データと計算結果!$F$7=バックデータ一覧!$A$20,計算過程!AR45/計算過程!AI45+計算過程!AS45/計算過程!AJ45+計算過程!AT45/計算過程!AK45+計算過程!AU45/計算過程!AL45+計算過程!AW45/計算過程!AN45,IF(入力データと計算結果!$F$7=バックデータ一覧!$A$21,計算過程!AR45/計算過程!AI45+計算過程!AS45/計算過程!AJ45+計算過程!AT45/計算過程!AK45+計算過程!AV45/計算過程!AM45+計算過程!AW45/計算過程!AN45,計算過程!AR45/計算過程!AI45+計算過程!AS45/計算過程!AJ45+計算過程!AT45/計算過程!AK45+計算過程!AV45/計算過程!AM45+計算過程!AX45/計算過程!AO45)))</f>
        <v>0</v>
      </c>
      <c r="AI45" s="191" t="str">
        <f>IF(AND(入力データと計算結果!$F$6=バックデータ一覧!$A$7,入力データと計算結果!$F$27="仕様を入力することで評価する"),$CJ$65*CB45+$CJ$72*(AR45+AT45)+$CJ$79,"-")</f>
        <v>-</v>
      </c>
      <c r="AJ45" s="191" t="str">
        <f>IF(AND(入力データと計算結果!$F$6=バックデータ一覧!$A$7,入力データと計算結果!$F$27="仕様を入力することで評価する"),$CJ$66*CB45+$CJ$73*AS45+$CJ$80,"-")</f>
        <v>-</v>
      </c>
      <c r="AK45" s="191" t="str">
        <f>IF(AND(入力データと計算結果!$F$6=バックデータ一覧!$A$7,入力データと計算結果!$F$27="仕様を入力することで評価する"),$CJ$67*CB45+$CJ$74*(AR45+AT45)+$CJ$81,"-")</f>
        <v>-</v>
      </c>
      <c r="AL45" s="191" t="str">
        <f>IF(AND(入力データと計算結果!$F$6=バックデータ一覧!$A$7,入力データと計算結果!$F$27="仕様を入力することで評価する"),$CJ$68*CB45+$CJ$75*AU45+$CJ$82,"-")</f>
        <v>-</v>
      </c>
      <c r="AM45" s="191" t="str">
        <f>IF(AND(入力データと計算結果!$F$6=バックデータ一覧!$A$7,入力データと計算結果!$F$27="仕様を入力することで評価する"),$CJ$69*CB45+$CJ$76*AV45+$CJ$83,"-")</f>
        <v>-</v>
      </c>
      <c r="AN45" s="191" t="str">
        <f>IF(AND(入力データと計算結果!$F$6=バックデータ一覧!$A$7,入力データと計算結果!$F$27="仕様を入力することで評価する"),$CJ$70*CB45+$CJ$77*AW45+$CJ$84,"-")</f>
        <v>-</v>
      </c>
      <c r="AO45" s="191" t="str">
        <f>IF(AND(入力データと計算結果!$F$6=バックデータ一覧!$A$7,入力データと計算結果!$F$27="仕様を入力することで評価する"),$CJ$71*CB45+$CJ$78*AX45+$CJ$85,"-")</f>
        <v>-</v>
      </c>
      <c r="AP45" s="91">
        <f t="shared" si="12"/>
        <v>36.371121304969051</v>
      </c>
      <c r="AQ45" s="91">
        <f t="shared" si="13"/>
        <v>3.9660534631249167</v>
      </c>
      <c r="AR45" s="91">
        <f t="shared" si="14"/>
        <v>2.5166672559751246</v>
      </c>
      <c r="AS45" s="91">
        <f t="shared" si="15"/>
        <v>1.8565578117849277</v>
      </c>
      <c r="AT45" s="91">
        <f t="shared" si="16"/>
        <v>0.99016416628529491</v>
      </c>
      <c r="AU45" s="91">
        <f t="shared" si="17"/>
        <v>0</v>
      </c>
      <c r="AV45" s="91">
        <f t="shared" si="18"/>
        <v>7.4262312471397109</v>
      </c>
      <c r="AW45" s="91">
        <f t="shared" si="19"/>
        <v>0</v>
      </c>
      <c r="AX45" s="91">
        <f t="shared" si="20"/>
        <v>1.7029687500000001</v>
      </c>
      <c r="AY45" s="158">
        <f t="shared" si="21"/>
        <v>31.43896974736494</v>
      </c>
      <c r="AZ45" s="91">
        <f t="shared" si="29"/>
        <v>44.228590228549997</v>
      </c>
      <c r="BA45" s="26">
        <f>IF(計算過程!$CJ$4=9,((BF45*CB45+BG45*(BO45+BP45+BQ45+BS45)+BH45*BN45+BI45)*BB45+(0.01723*BU45+0.06099))*10^3/3600,0)</f>
        <v>0</v>
      </c>
      <c r="BB45" s="26">
        <f>IF(7&lt;='貼り付けシート（日別）'!O44,1,1+(7-'貼り付けシート（日別）'!O44)*0.0091)</f>
        <v>1.0189204166666668</v>
      </c>
      <c r="BC45" s="26">
        <f>IF(計算過程!$CJ$4=9,((BJ45*計算過程!CB45+BK45*(BO45+BP45+BQ45+BS45)+BL45*BN45+BM45)*BE45+BU45/BD45),0)</f>
        <v>0</v>
      </c>
      <c r="BD45" s="26">
        <f>計算過程!$CJ$88*'貼り付けシート（日別）'!O44+計算過程!$CJ$89*BU45+計算過程!$CJ$90</f>
        <v>0.78823781249999991</v>
      </c>
      <c r="BE45" s="26">
        <f>IF(7&lt;='貼り付けシート（日別）'!O44,1,1+(7-'貼り付けシート（日別）'!O44)*0.0205)</f>
        <v>1.0426229166666667</v>
      </c>
      <c r="BF45" s="89">
        <f>IF($BN45&gt;0,バックデータ一覧!$S$4,バックデータ一覧!$T$4)</f>
        <v>-0.51375000000000004</v>
      </c>
      <c r="BG45" s="89">
        <f>IF($BN45&gt;0,バックデータ一覧!$S$5,バックデータ一覧!$T$5)</f>
        <v>-1.7819999999999999E-2</v>
      </c>
      <c r="BH45" s="89">
        <f>IF($BN45&gt;0,バックデータ一覧!$S$6,バックデータ一覧!$T$6)</f>
        <v>0.27639999999999998</v>
      </c>
      <c r="BI45" s="89">
        <f>IF($BN45&gt;0,バックデータ一覧!$S$7,バックデータ一覧!$T$7)</f>
        <v>9.4067100000000003</v>
      </c>
      <c r="BJ45" s="89">
        <f>IF($BN45&gt;0,バックデータ一覧!$S$12,バックデータ一覧!$T$12)</f>
        <v>-0.19841</v>
      </c>
      <c r="BK45" s="89">
        <f>IF($BN45&gt;0,バックデータ一覧!$S$13,バックデータ一覧!$T$13)</f>
        <v>1.10632</v>
      </c>
      <c r="BL45" s="89">
        <f>IF($BN45&gt;0,バックデータ一覧!$S$14,バックデータ一覧!$T$14)</f>
        <v>0.19306999999999999</v>
      </c>
      <c r="BM45" s="132">
        <f>IF($BN45&gt;0,バックデータ一覧!$S$15,バックデータ一覧!$T$15)</f>
        <v>-10.36669</v>
      </c>
      <c r="BN45" s="26">
        <f>SUMIF('貼り付けシート（時刻別）'!$A$6:$A$8765,$A45,'貼り付けシート（時刻別）'!$C$6:$C$8765)</f>
        <v>2400</v>
      </c>
      <c r="BO45" s="91">
        <f>'貼り付けシート（日別）'!B44</f>
        <v>8.7030451740050001</v>
      </c>
      <c r="BP45" s="91">
        <f>'貼り付けシート（日別）'!C44</f>
        <v>6.4202792267250004</v>
      </c>
      <c r="BQ45" s="91">
        <f>'貼り付けシート（日別）'!D44</f>
        <v>3.42414892092</v>
      </c>
      <c r="BR45" s="91">
        <f>'貼り付けシート（日別）'!E44</f>
        <v>0</v>
      </c>
      <c r="BS45" s="91">
        <f>'貼り付けシート（日別）'!F44</f>
        <v>25.681116906899998</v>
      </c>
      <c r="BT45" s="91">
        <f>'貼り付けシート（日別）'!G44</f>
        <v>0</v>
      </c>
      <c r="BU45" s="91">
        <f>'貼り付けシート（日別）'!H44</f>
        <v>1.7029687500000001</v>
      </c>
      <c r="BV45" s="91">
        <f>'貼り付けシート（日別）'!I44</f>
        <v>61</v>
      </c>
      <c r="BW45" s="91">
        <f>'貼り付けシート（日別）'!J44</f>
        <v>45</v>
      </c>
      <c r="BX45" s="91">
        <f>'貼り付けシート（日別）'!K44</f>
        <v>24</v>
      </c>
      <c r="BY45" s="91">
        <f>'貼り付けシート（日別）'!L44</f>
        <v>0</v>
      </c>
      <c r="BZ45" s="91">
        <f>'貼り付けシート（日別）'!M44</f>
        <v>180</v>
      </c>
      <c r="CA45" s="91">
        <f>'貼り付けシート（日別）'!N44</f>
        <v>0</v>
      </c>
      <c r="CB45" s="91">
        <f>'貼り付けシート（日別）'!O44</f>
        <v>4.9208333333333334</v>
      </c>
      <c r="CC45" s="91">
        <f>'貼り付けシート（日別）'!Q44</f>
        <v>0</v>
      </c>
      <c r="CD45" s="126"/>
      <c r="CE45" s="114" t="s">
        <v>104</v>
      </c>
      <c r="CF45" s="115"/>
      <c r="CG45" s="201"/>
      <c r="CH45" s="111" t="s">
        <v>107</v>
      </c>
      <c r="CI45" s="111" t="s">
        <v>20</v>
      </c>
      <c r="CJ45" s="20">
        <f>IF(OR($CJ$4=5,$CJ$4=7),バックデータ一覧!N5,バックデータ一覧!O5)</f>
        <v>0.10483000000000001</v>
      </c>
    </row>
    <row r="46" spans="1:88" x14ac:dyDescent="0.15">
      <c r="A46" s="30">
        <v>41679</v>
      </c>
      <c r="B46" s="93">
        <f t="shared" si="0"/>
        <v>0.12162390046296295</v>
      </c>
      <c r="C46" s="93">
        <f t="shared" si="1"/>
        <v>0</v>
      </c>
      <c r="D46" s="93">
        <f t="shared" si="33"/>
        <v>26.308783576326729</v>
      </c>
      <c r="E46" s="96">
        <v>0</v>
      </c>
      <c r="F46" s="90">
        <f>IF(OR(計算過程!$CJ$4&lt;=4,計算過程!$CJ$4=8),G46+H46+I46,0)</f>
        <v>0.12162390046296295</v>
      </c>
      <c r="G46" s="90">
        <f>IF(AND($CJ$4&gt;4,$CJ$4&lt;&gt;8),0,((VLOOKUP(入力データと計算結果!$F$6,バックデータ一覧!$V$12:$AA$15,2)*CB46+VLOOKUP(入力データと計算結果!$F$6,バックデータ一覧!$V$12:$AA$15,3)*(BV46+BW46+BX46+BY46+CA46)+(VLOOKUP(入力データと計算結果!$F$6,バックデータ一覧!$V$12:$AA$15,4)))*10^3/3600))</f>
        <v>0.12162390046296295</v>
      </c>
      <c r="H46" s="90">
        <f>IF(AND(OR($CJ$4&gt;4,$CJ$4&lt;&gt;8),入力データと計算結果!$F$7&lt;&gt;バックデータ一覧!$A$20,BZ46&gt;0),0.07*10^3/3600,0)</f>
        <v>0</v>
      </c>
      <c r="I46" s="90">
        <f>IF(AND(OR($CJ$4&lt;=4),入力データと計算結果!$F$7=バックデータ一覧!$A$22,BU46&gt;0),(VLOOKUP(入力データと計算結果!$F$6,バックデータ一覧!$V$12:$AA$15,5,FALSE)*BU46+VLOOKUP(入力データと計算結果!$F$6,バックデータ一覧!$V$12:$AA$15,6,FALSE))*10^3/3600,0)</f>
        <v>0</v>
      </c>
      <c r="J46" s="90">
        <f>IF(OR(計算過程!$CJ$4&lt;=2,計算過程!$CJ$4=8),IF(入力データと計算結果!$F$7=バックデータ一覧!$A$20,BO46/L46+BP46/M46+BQ46/N46+BR46/O46+BT46/Q46,IF(入力データと計算結果!$F$7=バックデータ一覧!$A$21,BO46/L46+BP46/M46+BQ46/N46+BS46/P46+BT46/Q46,BO46/L46+BP46/M46+BQ46/N46+BS46/P46+BU46/R46)),0)</f>
        <v>0</v>
      </c>
      <c r="K46" s="90">
        <f>IF(OR(計算過程!$CJ$4=3,計算過程!$CJ$4=4),IF(入力データと計算結果!$F$7=バックデータ一覧!$A$20,BO46/L46+BP46/M46+BQ46/N46+BR46/O46+BT46/Q46,IF(入力データと計算結果!$F$7=バックデータ一覧!$A$21,BO46/L46+BP46/M46+BQ46/N46+BS46/P46+BT46/Q46,BO46/L46+BP46/M46+BQ46/N46+BS46/P46+BU46/R46)),0)</f>
        <v>26.308783576326729</v>
      </c>
      <c r="L46" s="167">
        <f>IFERROR(MIN(1,$CJ$6*CB46+計算過程!$CJ$13*(BO46+BQ46)+$CJ$20),"-")</f>
        <v>0.70563462434026025</v>
      </c>
      <c r="M46" s="167">
        <f t="shared" si="2"/>
        <v>0.79149935245803116</v>
      </c>
      <c r="N46" s="167">
        <f t="shared" si="3"/>
        <v>0.70563462434026025</v>
      </c>
      <c r="O46" s="134">
        <f t="shared" si="4"/>
        <v>0.90236153670854247</v>
      </c>
      <c r="P46" s="134">
        <f t="shared" si="5"/>
        <v>0.88826526187185906</v>
      </c>
      <c r="Q46" s="134">
        <f t="shared" si="6"/>
        <v>0.90236153670854247</v>
      </c>
      <c r="R46" s="134">
        <f t="shared" si="7"/>
        <v>0.42677638426497061</v>
      </c>
      <c r="S46" s="26">
        <f t="shared" si="8"/>
        <v>0</v>
      </c>
      <c r="T46" s="26">
        <f>'貼り付けシート（日別）'!P45</f>
        <v>0.28750000000000009</v>
      </c>
      <c r="U46" s="26">
        <f t="shared" si="34"/>
        <v>1.0892762499999999</v>
      </c>
      <c r="V46" s="26">
        <f t="shared" si="35"/>
        <v>1.11784375</v>
      </c>
      <c r="W46" s="26">
        <f t="shared" si="25"/>
        <v>19.873347973266668</v>
      </c>
      <c r="X46" s="26">
        <f t="shared" si="9"/>
        <v>0</v>
      </c>
      <c r="Y46" s="26">
        <f>IF(AND(入力データと計算結果!$F$6=バックデータ一覧!$A$7,入力データと計算結果!$F$27="種類を選択することで評価する"),MAX((($CJ$44*CB46+$CJ$45*SUM(BO46:BQ46,BS46)+$CJ$46)*Z46+(0.01723*BU46+0.06099))*10^3/3600,0),0)</f>
        <v>0</v>
      </c>
      <c r="Z46" s="26">
        <f t="shared" si="26"/>
        <v>1.0243804166666666</v>
      </c>
      <c r="AA46" s="26">
        <f>IF(AND(入力データと計算結果!$F$6=バックデータ一覧!$A$7,入力データと計算結果!$F$27="種類を選択することで評価する"),MAX(($CJ$47*CB46+$CJ$48*SUM(BO46:BQ46,BS46)+$CJ$49)*AC46+BU46/AB46,0),0)</f>
        <v>0</v>
      </c>
      <c r="AB46" s="26">
        <f t="shared" si="10"/>
        <v>0.77513999999999994</v>
      </c>
      <c r="AC46" s="26">
        <f t="shared" si="27"/>
        <v>1.0549229166666667</v>
      </c>
      <c r="AD46" s="91">
        <f>IF(AND(入力データと計算結果!$F$6=バックデータ一覧!$A$7,入力データと計算結果!$F$27="仕様を入力することで評価する"),AE46+AF46+AG46,0)</f>
        <v>0</v>
      </c>
      <c r="AE46" s="91">
        <f t="shared" si="28"/>
        <v>1.6745819058788609</v>
      </c>
      <c r="AF46" s="91">
        <f t="shared" si="11"/>
        <v>7.5324374482934026E-2</v>
      </c>
      <c r="AG46" s="190">
        <f>IF(AND(入力データと計算結果!$F$7&lt;&gt;バックデータ一覧!$A$22,CA46&gt;0),(0.000393*計算過程!CA46)*10^3/3600,IF(AND(入力データと計算結果!$F$7=バックデータ一覧!$A$22,AX46&gt;0),(0.01723*計算過程!AX46+0.06099)*10^3/3600,0))</f>
        <v>0</v>
      </c>
      <c r="AH46" s="91">
        <f>IF(OR(入力データと計算結果!$F$6&lt;&gt;バックデータ一覧!$A$7,入力データと計算結果!$F$27&lt;&gt;"仕様を入力することで評価する"),0,IF(入力データと計算結果!$F$7=バックデータ一覧!$A$20,計算過程!AR46/計算過程!AI46+計算過程!AS46/計算過程!AJ46+計算過程!AT46/計算過程!AK46+計算過程!AU46/計算過程!AL46+計算過程!AW46/計算過程!AN46,IF(入力データと計算結果!$F$7=バックデータ一覧!$A$21,計算過程!AR46/計算過程!AI46+計算過程!AS46/計算過程!AJ46+計算過程!AT46/計算過程!AK46+計算過程!AV46/計算過程!AM46+計算過程!AW46/計算過程!AN46,計算過程!AR46/計算過程!AI46+計算過程!AS46/計算過程!AJ46+計算過程!AT46/計算過程!AK46+計算過程!AV46/計算過程!AM46+計算過程!AX46/計算過程!AO46)))</f>
        <v>0</v>
      </c>
      <c r="AI46" s="191" t="str">
        <f>IF(AND(入力データと計算結果!$F$6=バックデータ一覧!$A$7,入力データと計算結果!$F$27="仕様を入力することで評価する"),$CJ$65*CB46+$CJ$72*(AR46+AT46)+$CJ$79,"-")</f>
        <v>-</v>
      </c>
      <c r="AJ46" s="191" t="str">
        <f>IF(AND(入力データと計算結果!$F$6=バックデータ一覧!$A$7,入力データと計算結果!$F$27="仕様を入力することで評価する"),$CJ$66*CB46+$CJ$73*AS46+$CJ$80,"-")</f>
        <v>-</v>
      </c>
      <c r="AK46" s="191" t="str">
        <f>IF(AND(入力データと計算結果!$F$6=バックデータ一覧!$A$7,入力データと計算結果!$F$27="仕様を入力することで評価する"),$CJ$67*CB46+$CJ$74*(AR46+AT46)+$CJ$81,"-")</f>
        <v>-</v>
      </c>
      <c r="AL46" s="191" t="str">
        <f>IF(AND(入力データと計算結果!$F$6=バックデータ一覧!$A$7,入力データと計算結果!$F$27="仕様を入力することで評価する"),$CJ$68*CB46+$CJ$75*AU46+$CJ$82,"-")</f>
        <v>-</v>
      </c>
      <c r="AM46" s="191" t="str">
        <f>IF(AND(入力データと計算結果!$F$6=バックデータ一覧!$A$7,入力データと計算結果!$F$27="仕様を入力することで評価する"),$CJ$69*CB46+$CJ$76*AV46+$CJ$83,"-")</f>
        <v>-</v>
      </c>
      <c r="AN46" s="191" t="str">
        <f>IF(AND(入力データと計算結果!$F$6=バックデータ一覧!$A$7,入力データと計算結果!$F$27="仕様を入力することで評価する"),$CJ$70*CB46+$CJ$77*AW46+$CJ$84,"-")</f>
        <v>-</v>
      </c>
      <c r="AO46" s="191" t="str">
        <f>IF(AND(入力データと計算結果!$F$6=バックデータ一覧!$A$7,入力データと計算結果!$F$27="仕様を入力することで評価する"),$CJ$71*CB46+$CJ$78*AX46+$CJ$85,"-")</f>
        <v>-</v>
      </c>
      <c r="AP46" s="91">
        <f t="shared" si="12"/>
        <v>22.991082585717546</v>
      </c>
      <c r="AQ46" s="91">
        <f t="shared" si="13"/>
        <v>3.8137351221493359</v>
      </c>
      <c r="AR46" s="91">
        <f t="shared" si="14"/>
        <v>0</v>
      </c>
      <c r="AS46" s="91">
        <f t="shared" si="15"/>
        <v>0</v>
      </c>
      <c r="AT46" s="91">
        <f t="shared" si="16"/>
        <v>0</v>
      </c>
      <c r="AU46" s="91">
        <f t="shared" si="17"/>
        <v>0</v>
      </c>
      <c r="AV46" s="91">
        <f t="shared" si="18"/>
        <v>0</v>
      </c>
      <c r="AW46" s="91">
        <f t="shared" si="19"/>
        <v>0</v>
      </c>
      <c r="AX46" s="91">
        <f t="shared" si="20"/>
        <v>0</v>
      </c>
      <c r="AY46" s="158">
        <f t="shared" si="21"/>
        <v>19.873347973266668</v>
      </c>
      <c r="AZ46" s="91">
        <f t="shared" si="29"/>
        <v>19.873347973266668</v>
      </c>
      <c r="BA46" s="26">
        <f>IF(計算過程!$CJ$4=9,((BF46*CB46+BG46*(BO46+BP46+BQ46+BS46)+BH46*BN46+BI46)*BB46+(0.01723*BU46+0.06099))*10^3/3600,0)</f>
        <v>0</v>
      </c>
      <c r="BB46" s="26">
        <f>IF(7&lt;='貼り付けシート（日別）'!O45,1,1+(7-'貼り付けシート（日別）'!O45)*0.0091)</f>
        <v>1.0243804166666666</v>
      </c>
      <c r="BC46" s="26">
        <f>IF(計算過程!$CJ$4=9,((BJ46*計算過程!CB46+BK46*(BO46+BP46+BQ46+BS46)+BL46*BN46+BM46)*BE46+BU46/BD46),0)</f>
        <v>0</v>
      </c>
      <c r="BD46" s="26">
        <f>計算過程!$CJ$88*'貼り付けシート（日別）'!O45+計算過程!$CJ$89*BU46+計算過程!$CJ$90</f>
        <v>0.77513999999999994</v>
      </c>
      <c r="BE46" s="26">
        <f>IF(7&lt;='貼り付けシート（日別）'!O45,1,1+(7-'貼り付けシート（日別）'!O45)*0.0205)</f>
        <v>1.0549229166666667</v>
      </c>
      <c r="BF46" s="89">
        <f>IF($BN46&gt;0,バックデータ一覧!$S$4,バックデータ一覧!$T$4)</f>
        <v>-0.51375000000000004</v>
      </c>
      <c r="BG46" s="89">
        <f>IF($BN46&gt;0,バックデータ一覧!$S$5,バックデータ一覧!$T$5)</f>
        <v>-1.7819999999999999E-2</v>
      </c>
      <c r="BH46" s="89">
        <f>IF($BN46&gt;0,バックデータ一覧!$S$6,バックデータ一覧!$T$6)</f>
        <v>0.27639999999999998</v>
      </c>
      <c r="BI46" s="89">
        <f>IF($BN46&gt;0,バックデータ一覧!$S$7,バックデータ一覧!$T$7)</f>
        <v>9.4067100000000003</v>
      </c>
      <c r="BJ46" s="89">
        <f>IF($BN46&gt;0,バックデータ一覧!$S$12,バックデータ一覧!$T$12)</f>
        <v>-0.19841</v>
      </c>
      <c r="BK46" s="89">
        <f>IF($BN46&gt;0,バックデータ一覧!$S$13,バックデータ一覧!$T$13)</f>
        <v>1.10632</v>
      </c>
      <c r="BL46" s="89">
        <f>IF($BN46&gt;0,バックデータ一覧!$S$14,バックデータ一覧!$T$14)</f>
        <v>0.19306999999999999</v>
      </c>
      <c r="BM46" s="132">
        <f>IF($BN46&gt;0,バックデータ一覧!$S$15,バックデータ一覧!$T$15)</f>
        <v>-10.36669</v>
      </c>
      <c r="BN46" s="26">
        <f>SUMIF('貼り付けシート（時刻別）'!$A$6:$A$8765,$A46,'貼り付けシート（時刻別）'!$C$6:$C$8765)</f>
        <v>2400</v>
      </c>
      <c r="BO46" s="91">
        <f>'貼り付けシート（日別）'!B45</f>
        <v>5.5361469354099997</v>
      </c>
      <c r="BP46" s="91">
        <f>'貼り付けシート（日別）'!C45</f>
        <v>12.065961269483333</v>
      </c>
      <c r="BQ46" s="91">
        <f>'貼り付けシート（日別）'!D45</f>
        <v>2.2712397683733334</v>
      </c>
      <c r="BR46" s="91">
        <f>'貼り付けシート（日別）'!E45</f>
        <v>0</v>
      </c>
      <c r="BS46" s="91">
        <f>'貼り付けシート（日別）'!F45</f>
        <v>0</v>
      </c>
      <c r="BT46" s="91">
        <f>'貼り付けシート（日別）'!G45</f>
        <v>0</v>
      </c>
      <c r="BU46" s="91">
        <f>'貼り付けシート（日別）'!H45</f>
        <v>0</v>
      </c>
      <c r="BV46" s="91">
        <f>'貼り付けシート（日別）'!I45</f>
        <v>39</v>
      </c>
      <c r="BW46" s="91">
        <f>'貼り付けシート（日別）'!J45</f>
        <v>85</v>
      </c>
      <c r="BX46" s="91">
        <f>'貼り付けシート（日別）'!K45</f>
        <v>16</v>
      </c>
      <c r="BY46" s="91">
        <f>'貼り付けシート（日別）'!L45</f>
        <v>0</v>
      </c>
      <c r="BZ46" s="91">
        <f>'貼り付けシート（日別）'!M45</f>
        <v>0</v>
      </c>
      <c r="CA46" s="91">
        <f>'貼り付けシート（日別）'!N45</f>
        <v>0</v>
      </c>
      <c r="CB46" s="91">
        <f>'貼り付けシート（日別）'!O45</f>
        <v>4.3208333333333337</v>
      </c>
      <c r="CC46" s="91">
        <f>'貼り付けシート（日別）'!Q45</f>
        <v>0</v>
      </c>
      <c r="CD46" s="126"/>
      <c r="CE46" s="114" t="s">
        <v>105</v>
      </c>
      <c r="CF46" s="115"/>
      <c r="CG46" s="202"/>
      <c r="CH46" s="111" t="s">
        <v>108</v>
      </c>
      <c r="CI46" s="111" t="s">
        <v>20</v>
      </c>
      <c r="CJ46" s="20">
        <f>IF(OR($CJ$4=5,$CJ$4=7),バックデータ一覧!N6,バックデータ一覧!O6)</f>
        <v>5.8528500000000001</v>
      </c>
    </row>
    <row r="47" spans="1:88" x14ac:dyDescent="0.15">
      <c r="A47" s="30">
        <v>41680</v>
      </c>
      <c r="B47" s="93">
        <f t="shared" si="0"/>
        <v>0.18348276273148145</v>
      </c>
      <c r="C47" s="93">
        <f t="shared" si="1"/>
        <v>0</v>
      </c>
      <c r="D47" s="93">
        <f t="shared" si="33"/>
        <v>43.446535299784763</v>
      </c>
      <c r="E47" s="96">
        <v>0</v>
      </c>
      <c r="F47" s="90">
        <f>IF(OR(計算過程!$CJ$4&lt;=4,計算過程!$CJ$4=8),G47+H47+I47,0)</f>
        <v>0.18348276273148145</v>
      </c>
      <c r="G47" s="90">
        <f>IF(AND($CJ$4&gt;4,$CJ$4&lt;&gt;8),0,((VLOOKUP(入力データと計算結果!$F$6,バックデータ一覧!$V$12:$AA$15,2)*CB47+VLOOKUP(入力データと計算結果!$F$6,バックデータ一覧!$V$12:$AA$15,3)*(BV47+BW47+BX47+BY47+CA47)+(VLOOKUP(入力データと計算結果!$F$6,バックデータ一覧!$V$12:$AA$15,4)))*10^3/3600))</f>
        <v>0.11878078703703704</v>
      </c>
      <c r="H47" s="90">
        <f>IF(AND(OR($CJ$4&gt;4,$CJ$4&lt;&gt;8),入力データと計算結果!$F$7&lt;&gt;バックデータ一覧!$A$20,BZ47&gt;0),0.07*10^3/3600,0)</f>
        <v>1.9444444444444445E-2</v>
      </c>
      <c r="I47" s="90">
        <f>IF(AND(OR($CJ$4&lt;=4),入力データと計算結果!$F$7=バックデータ一覧!$A$22,BU47&gt;0),(VLOOKUP(入力データと計算結果!$F$6,バックデータ一覧!$V$12:$AA$15,5,FALSE)*BU47+VLOOKUP(入力データと計算結果!$F$6,バックデータ一覧!$V$12:$AA$15,6,FALSE))*10^3/3600,0)</f>
        <v>4.5257531249999997E-2</v>
      </c>
      <c r="J47" s="90">
        <f>IF(OR(計算過程!$CJ$4&lt;=2,計算過程!$CJ$4=8),IF(入力データと計算結果!$F$7=バックデータ一覧!$A$20,BO47/L47+BP47/M47+BQ47/N47+BR47/O47+BT47/Q47,IF(入力データと計算結果!$F$7=バックデータ一覧!$A$21,BO47/L47+BP47/M47+BQ47/N47+BS47/P47+BT47/Q47,BO47/L47+BP47/M47+BQ47/N47+BS47/P47+BU47/R47)),0)</f>
        <v>0</v>
      </c>
      <c r="K47" s="90">
        <f>IF(OR(計算過程!$CJ$4=3,計算過程!$CJ$4=4),IF(入力データと計算結果!$F$7=バックデータ一覧!$A$20,BO47/L47+BP47/M47+BQ47/N47+BR47/O47+BT47/Q47,IF(入力データと計算結果!$F$7=バックデータ一覧!$A$21,BO47/L47+BP47/M47+BQ47/N47+BS47/P47+BT47/Q47,BO47/L47+BP47/M47+BQ47/N47+BS47/P47+BU47/R47)),0)</f>
        <v>43.446535299784763</v>
      </c>
      <c r="L47" s="167">
        <f>IFERROR(MIN(1,$CJ$6*CB47+計算過程!$CJ$13*(BO47+BQ47)+$CJ$20),"-")</f>
        <v>0.71472984797410333</v>
      </c>
      <c r="M47" s="167">
        <f t="shared" si="2"/>
        <v>0.79039736098735136</v>
      </c>
      <c r="N47" s="167">
        <f t="shared" si="3"/>
        <v>0.71472984797410333</v>
      </c>
      <c r="O47" s="134">
        <f t="shared" si="4"/>
        <v>0.90236153670854247</v>
      </c>
      <c r="P47" s="134">
        <f t="shared" si="5"/>
        <v>0.85781690380021847</v>
      </c>
      <c r="Q47" s="134">
        <f t="shared" si="6"/>
        <v>0.90236153670854247</v>
      </c>
      <c r="R47" s="134">
        <f t="shared" si="7"/>
        <v>0.51908978065828615</v>
      </c>
      <c r="S47" s="26">
        <f t="shared" si="8"/>
        <v>0</v>
      </c>
      <c r="T47" s="26">
        <f>'貼り付けシート（日別）'!P46</f>
        <v>4.5875000000000004</v>
      </c>
      <c r="U47" s="26">
        <f t="shared" si="34"/>
        <v>1.0320862500000001</v>
      </c>
      <c r="V47" s="26">
        <f t="shared" si="35"/>
        <v>1.0144375000000001</v>
      </c>
      <c r="W47" s="26">
        <f t="shared" si="25"/>
        <v>33.362296386750003</v>
      </c>
      <c r="X47" s="26">
        <f t="shared" si="9"/>
        <v>0</v>
      </c>
      <c r="Y47" s="26">
        <f>IF(AND(入力データと計算結果!$F$6=バックデータ一覧!$A$7,入力データと計算結果!$F$27="種類を選択することで評価する"),MAX((($CJ$44*CB47+$CJ$45*SUM(BO47:BQ47,BS47)+$CJ$46)*Z47+(0.01723*BU47+0.06099))*10^3/3600,0),0)</f>
        <v>0</v>
      </c>
      <c r="Z47" s="26">
        <f t="shared" si="26"/>
        <v>1</v>
      </c>
      <c r="AA47" s="26">
        <f>IF(AND(入力データと計算結果!$F$6=バックデータ一覧!$A$7,入力データと計算結果!$F$27="種類を選択することで評価する"),MAX(($CJ$47*CB47+$CJ$48*SUM(BO47:BQ47,BS47)+$CJ$49)*AC47+BU47/AB47,0),0)</f>
        <v>0</v>
      </c>
      <c r="AB47" s="26">
        <f t="shared" si="10"/>
        <v>0.79790125000000001</v>
      </c>
      <c r="AC47" s="26">
        <f t="shared" si="27"/>
        <v>1</v>
      </c>
      <c r="AD47" s="91">
        <f>IF(AND(入力データと計算結果!$F$6=バックデータ一覧!$A$7,入力データと計算結果!$F$27="仕様を入力することで評価する"),AE47+AF47+AG47,0)</f>
        <v>0</v>
      </c>
      <c r="AE47" s="91">
        <f t="shared" si="28"/>
        <v>1.8249364649529529</v>
      </c>
      <c r="AF47" s="91">
        <f t="shared" si="11"/>
        <v>8.5177592208671285E-2</v>
      </c>
      <c r="AG47" s="190">
        <f>IF(AND(入力データと計算結果!$F$7&lt;&gt;バックデータ一覧!$A$22,CA47&gt;0),(0.000393*計算過程!CA47)*10^3/3600,IF(AND(入力データと計算結果!$F$7=バックデータ一覧!$A$22,AX47&gt;0),(0.01723*計算過程!AX47+0.06099)*10^3/3600,0))</f>
        <v>2.4775932291666664E-2</v>
      </c>
      <c r="AH47" s="91">
        <f>IF(OR(入力データと計算結果!$F$6&lt;&gt;バックデータ一覧!$A$7,入力データと計算結果!$F$27&lt;&gt;"仕様を入力することで評価する"),0,IF(入力データと計算結果!$F$7=バックデータ一覧!$A$20,計算過程!AR47/計算過程!AI47+計算過程!AS47/計算過程!AJ47+計算過程!AT47/計算過程!AK47+計算過程!AU47/計算過程!AL47+計算過程!AW47/計算過程!AN47,IF(入力データと計算結果!$F$7=バックデータ一覧!$A$21,計算過程!AR47/計算過程!AI47+計算過程!AS47/計算過程!AJ47+計算過程!AT47/計算過程!AK47+計算過程!AV47/計算過程!AM47+計算過程!AW47/計算過程!AN47,計算過程!AR47/計算過程!AI47+計算過程!AS47/計算過程!AJ47+計算過程!AT47/計算過程!AK47+計算過程!AV47/計算過程!AM47+計算過程!AX47/計算過程!AO47)))</f>
        <v>0</v>
      </c>
      <c r="AI47" s="191" t="str">
        <f>IF(AND(入力データと計算結果!$F$6=バックデータ一覧!$A$7,入力データと計算結果!$F$27="仕様を入力することで評価する"),$CJ$65*CB47+$CJ$72*(AR47+AT47)+$CJ$79,"-")</f>
        <v>-</v>
      </c>
      <c r="AJ47" s="191" t="str">
        <f>IF(AND(入力データと計算結果!$F$6=バックデータ一覧!$A$7,入力データと計算結果!$F$27="仕様を入力することで評価する"),$CJ$66*CB47+$CJ$73*AS47+$CJ$80,"-")</f>
        <v>-</v>
      </c>
      <c r="AK47" s="191" t="str">
        <f>IF(AND(入力データと計算結果!$F$6=バックデータ一覧!$A$7,入力データと計算結果!$F$27="仕様を入力することで評価する"),$CJ$67*CB47+$CJ$74*(AR47+AT47)+$CJ$81,"-")</f>
        <v>-</v>
      </c>
      <c r="AL47" s="191" t="str">
        <f>IF(AND(入力データと計算結果!$F$6=バックデータ一覧!$A$7,入力データと計算結果!$F$27="仕様を入力することで評価する"),$CJ$68*CB47+$CJ$75*AU47+$CJ$82,"-")</f>
        <v>-</v>
      </c>
      <c r="AM47" s="191" t="str">
        <f>IF(AND(入力データと計算結果!$F$6=バックデータ一覧!$A$7,入力データと計算結果!$F$27="仕様を入力することで評価する"),$CJ$69*CB47+$CJ$76*AV47+$CJ$83,"-")</f>
        <v>-</v>
      </c>
      <c r="AN47" s="191" t="str">
        <f>IF(AND(入力データと計算結果!$F$6=バックデータ一覧!$A$7,入力データと計算結果!$F$27="仕様を入力することで評価する"),$CJ$70*CB47+$CJ$77*AW47+$CJ$84,"-")</f>
        <v>-</v>
      </c>
      <c r="AO47" s="191" t="str">
        <f>IF(AND(入力データと計算結果!$F$6=バックデータ一覧!$A$7,入力データと計算結果!$F$27="仕様を入力することで評価する"),$CJ$71*CB47+$CJ$78*AX47+$CJ$85,"-")</f>
        <v>-</v>
      </c>
      <c r="AP47" s="91">
        <f t="shared" si="12"/>
        <v>29.533377526596933</v>
      </c>
      <c r="AQ47" s="91">
        <f t="shared" si="13"/>
        <v>4.4953433377866947</v>
      </c>
      <c r="AR47" s="91">
        <f t="shared" si="14"/>
        <v>1.3495589995897044</v>
      </c>
      <c r="AS47" s="91">
        <f t="shared" si="15"/>
        <v>1.6525212239873932</v>
      </c>
      <c r="AT47" s="91">
        <f t="shared" si="16"/>
        <v>0.71609253039453691</v>
      </c>
      <c r="AU47" s="91">
        <f t="shared" si="17"/>
        <v>0</v>
      </c>
      <c r="AV47" s="91">
        <f t="shared" si="18"/>
        <v>2.4787818359810903</v>
      </c>
      <c r="AW47" s="91">
        <f t="shared" si="19"/>
        <v>0</v>
      </c>
      <c r="AX47" s="91">
        <f t="shared" si="20"/>
        <v>1.6368750000000001</v>
      </c>
      <c r="AY47" s="158">
        <f t="shared" si="21"/>
        <v>25.528466796797279</v>
      </c>
      <c r="AZ47" s="91">
        <f t="shared" si="29"/>
        <v>31.725421386750003</v>
      </c>
      <c r="BA47" s="26">
        <f>IF(計算過程!$CJ$4=9,((BF47*CB47+BG47*(BO47+BP47+BQ47+BS47)+BH47*BN47+BI47)*BB47+(0.01723*BU47+0.06099))*10^3/3600,0)</f>
        <v>0</v>
      </c>
      <c r="BB47" s="26">
        <f>IF(7&lt;='貼り付けシート（日別）'!O46,1,1+(7-'貼り付けシート（日別）'!O46)*0.0091)</f>
        <v>1</v>
      </c>
      <c r="BC47" s="26">
        <f>IF(計算過程!$CJ$4=9,((BJ47*計算過程!CB47+BK47*(BO47+BP47+BQ47+BS47)+BL47*BN47+BM47)*BE47+BU47/BD47),0)</f>
        <v>0</v>
      </c>
      <c r="BD47" s="26">
        <f>計算過程!$CJ$88*'貼り付けシート（日別）'!O46+計算過程!$CJ$89*BU47+計算過程!$CJ$90</f>
        <v>0.79790125000000001</v>
      </c>
      <c r="BE47" s="26">
        <f>IF(7&lt;='貼り付けシート（日別）'!O46,1,1+(7-'貼り付けシート（日別）'!O46)*0.0205)</f>
        <v>1</v>
      </c>
      <c r="BF47" s="89">
        <f>IF($BN47&gt;0,バックデータ一覧!$S$4,バックデータ一覧!$T$4)</f>
        <v>-0.51375000000000004</v>
      </c>
      <c r="BG47" s="89">
        <f>IF($BN47&gt;0,バックデータ一覧!$S$5,バックデータ一覧!$T$5)</f>
        <v>-1.7819999999999999E-2</v>
      </c>
      <c r="BH47" s="89">
        <f>IF($BN47&gt;0,バックデータ一覧!$S$6,バックデータ一覧!$T$6)</f>
        <v>0.27639999999999998</v>
      </c>
      <c r="BI47" s="89">
        <f>IF($BN47&gt;0,バックデータ一覧!$S$7,バックデータ一覧!$T$7)</f>
        <v>9.4067100000000003</v>
      </c>
      <c r="BJ47" s="89">
        <f>IF($BN47&gt;0,バックデータ一覧!$S$12,バックデータ一覧!$T$12)</f>
        <v>-0.19841</v>
      </c>
      <c r="BK47" s="89">
        <f>IF($BN47&gt;0,バックデータ一覧!$S$13,バックデータ一覧!$T$13)</f>
        <v>1.10632</v>
      </c>
      <c r="BL47" s="89">
        <f>IF($BN47&gt;0,バックデータ一覧!$S$14,バックデータ一覧!$T$14)</f>
        <v>0.19306999999999999</v>
      </c>
      <c r="BM47" s="132">
        <f>IF($BN47&gt;0,バックデータ一覧!$S$15,バックデータ一覧!$T$15)</f>
        <v>-10.36669</v>
      </c>
      <c r="BN47" s="26">
        <f>SUMIF('貼り付けシート（時刻別）'!$A$6:$A$8765,$A47,'貼り付けシート（時刻別）'!$C$6:$C$8765)</f>
        <v>2400</v>
      </c>
      <c r="BO47" s="91">
        <f>'貼り付けシート（日別）'!B46</f>
        <v>6.9090917686700006</v>
      </c>
      <c r="BP47" s="91">
        <f>'貼り付けシート（日別）'!C46</f>
        <v>8.4601123698000009</v>
      </c>
      <c r="BQ47" s="91">
        <f>'貼り付けシート（日別）'!D46</f>
        <v>3.666048693580001</v>
      </c>
      <c r="BR47" s="91">
        <f>'貼り付けシート（日別）'!E46</f>
        <v>0</v>
      </c>
      <c r="BS47" s="91">
        <f>'貼り付けシート（日別）'!F46</f>
        <v>12.690168554700001</v>
      </c>
      <c r="BT47" s="91">
        <f>'貼り付けシート（日別）'!G46</f>
        <v>0</v>
      </c>
      <c r="BU47" s="91">
        <f>'貼り付けシート（日別）'!H46</f>
        <v>1.6368750000000001</v>
      </c>
      <c r="BV47" s="91">
        <f>'貼り付けシート（日別）'!I46</f>
        <v>49</v>
      </c>
      <c r="BW47" s="91">
        <f>'貼り付けシート（日別）'!J46</f>
        <v>60</v>
      </c>
      <c r="BX47" s="91">
        <f>'貼り付けシート（日別）'!K46</f>
        <v>26</v>
      </c>
      <c r="BY47" s="91">
        <f>'貼り付けシート（日別）'!L46</f>
        <v>0</v>
      </c>
      <c r="BZ47" s="91">
        <f>'貼り付けシート（日別）'!M46</f>
        <v>90</v>
      </c>
      <c r="CA47" s="91">
        <f>'貼り付けシート（日別）'!N46</f>
        <v>0</v>
      </c>
      <c r="CB47" s="91">
        <f>'貼り付けシート（日別）'!O46</f>
        <v>7.0166666666666666</v>
      </c>
      <c r="CC47" s="91">
        <f>'貼り付けシート（日別）'!Q46</f>
        <v>0</v>
      </c>
      <c r="CD47" s="126"/>
      <c r="CE47" s="114" t="s">
        <v>122</v>
      </c>
      <c r="CF47" s="115"/>
      <c r="CG47" s="203" t="s">
        <v>114</v>
      </c>
      <c r="CH47" s="111" t="s">
        <v>119</v>
      </c>
      <c r="CI47" s="111" t="s">
        <v>20</v>
      </c>
      <c r="CJ47" s="20">
        <f>IF(OR($CJ$4=5,$CJ$4=7),バックデータ一覧!N11,バックデータ一覧!O11)</f>
        <v>-5.7700000000000001E-2</v>
      </c>
    </row>
    <row r="48" spans="1:88" x14ac:dyDescent="0.15">
      <c r="A48" s="30">
        <v>41681</v>
      </c>
      <c r="B48" s="93">
        <f t="shared" si="0"/>
        <v>0.1800893287037037</v>
      </c>
      <c r="C48" s="93">
        <f t="shared" si="1"/>
        <v>0</v>
      </c>
      <c r="D48" s="93">
        <f t="shared" si="33"/>
        <v>57.487276729660564</v>
      </c>
      <c r="E48" s="96">
        <v>0</v>
      </c>
      <c r="F48" s="90">
        <f>IF(OR(計算過程!$CJ$4&lt;=4,計算過程!$CJ$4=8),G48+H48+I48,0)</f>
        <v>0.1800893287037037</v>
      </c>
      <c r="G48" s="90">
        <f>IF(AND($CJ$4&gt;4,$CJ$4&lt;&gt;8),0,((VLOOKUP(入力データと計算結果!$F$6,バックデータ一覧!$V$12:$AA$15,2)*CB48+VLOOKUP(入力データと計算結果!$F$6,バックデータ一覧!$V$12:$AA$15,3)*(BV48+BW48+BX48+BY48+CA48)+(VLOOKUP(入力データと計算結果!$F$6,バックデータ一覧!$V$12:$AA$15,4)))*10^3/3600))</f>
        <v>0.11596759259259258</v>
      </c>
      <c r="H48" s="90">
        <f>IF(AND(OR($CJ$4&gt;4,$CJ$4&lt;&gt;8),入力データと計算結果!$F$7&lt;&gt;バックデータ一覧!$A$20,BZ48&gt;0),0.07*10^3/3600,0)</f>
        <v>1.9444444444444445E-2</v>
      </c>
      <c r="I48" s="90">
        <f>IF(AND(OR($CJ$4&lt;=4),入力データと計算結果!$F$7=バックデータ一覧!$A$22,BU48&gt;0),(VLOOKUP(入力データと計算結果!$F$6,バックデータ一覧!$V$12:$AA$15,5,FALSE)*BU48+VLOOKUP(入力データと計算結果!$F$6,バックデータ一覧!$V$12:$AA$15,6,FALSE))*10^3/3600,0)</f>
        <v>4.467729166666666E-2</v>
      </c>
      <c r="J48" s="90">
        <f>IF(OR(計算過程!$CJ$4&lt;=2,計算過程!$CJ$4=8),IF(入力データと計算結果!$F$7=バックデータ一覧!$A$20,BO48/L48+BP48/M48+BQ48/N48+BR48/O48+BT48/Q48,IF(入力データと計算結果!$F$7=バックデータ一覧!$A$21,BO48/L48+BP48/M48+BQ48/N48+BS48/P48+BT48/Q48,BO48/L48+BP48/M48+BQ48/N48+BS48/P48+BU48/R48)),0)</f>
        <v>0</v>
      </c>
      <c r="K48" s="90">
        <f>IF(OR(計算過程!$CJ$4=3,計算過程!$CJ$4=4),IF(入力データと計算結果!$F$7=バックデータ一覧!$A$20,BO48/L48+BP48/M48+BQ48/N48+BR48/O48+BT48/Q48,IF(入力データと計算結果!$F$7=バックデータ一覧!$A$21,BO48/L48+BP48/M48+BQ48/N48+BS48/P48+BT48/Q48,BO48/L48+BP48/M48+BQ48/N48+BS48/P48+BU48/R48)),0)</f>
        <v>57.487276729660564</v>
      </c>
      <c r="L48" s="167">
        <f>IFERROR(MIN(1,$CJ$6*CB48+計算過程!$CJ$13*(BO48+BQ48)+$CJ$20),"-")</f>
        <v>0.71956397865791855</v>
      </c>
      <c r="M48" s="167">
        <f t="shared" si="2"/>
        <v>0.79214157054326739</v>
      </c>
      <c r="N48" s="167">
        <f t="shared" si="3"/>
        <v>0.71956397865791855</v>
      </c>
      <c r="O48" s="134">
        <f t="shared" si="4"/>
        <v>0.90236153670854247</v>
      </c>
      <c r="P48" s="134">
        <f t="shared" si="5"/>
        <v>0.82816271535389208</v>
      </c>
      <c r="Q48" s="134">
        <f t="shared" si="6"/>
        <v>0.90236153670854247</v>
      </c>
      <c r="R48" s="134">
        <f t="shared" si="7"/>
        <v>0.53092552787510461</v>
      </c>
      <c r="S48" s="26">
        <f t="shared" si="8"/>
        <v>0</v>
      </c>
      <c r="T48" s="26">
        <f>'貼り付けシート（日別）'!P47</f>
        <v>8.4500000000000011</v>
      </c>
      <c r="U48" s="26">
        <f t="shared" si="34"/>
        <v>1</v>
      </c>
      <c r="V48" s="26">
        <f t="shared" si="35"/>
        <v>1</v>
      </c>
      <c r="W48" s="26">
        <f t="shared" si="25"/>
        <v>44.678039734413339</v>
      </c>
      <c r="X48" s="26">
        <f t="shared" si="9"/>
        <v>0</v>
      </c>
      <c r="Y48" s="26">
        <f>IF(AND(入力データと計算結果!$F$6=バックデータ一覧!$A$7,入力データと計算結果!$F$27="種類を選択することで評価する"),MAX((($CJ$44*CB48+$CJ$45*SUM(BO48:BQ48,BS48)+$CJ$46)*Z48+(0.01723*BU48+0.06099))*10^3/3600,0),0)</f>
        <v>0</v>
      </c>
      <c r="Z48" s="26">
        <f t="shared" si="26"/>
        <v>1</v>
      </c>
      <c r="AA48" s="26">
        <f>IF(AND(入力データと計算結果!$F$6=バックデータ一覧!$A$7,入力データと計算結果!$F$27="種類を選択することで評価する"),MAX(($CJ$47*CB48+$CJ$48*SUM(BO48:BQ48,BS48)+$CJ$49)*AC48+BU48/AB48,0),0)</f>
        <v>0</v>
      </c>
      <c r="AB48" s="26">
        <f t="shared" si="10"/>
        <v>0.810025</v>
      </c>
      <c r="AC48" s="26">
        <f t="shared" si="27"/>
        <v>1</v>
      </c>
      <c r="AD48" s="91">
        <f>IF(AND(入力データと計算結果!$F$6=バックデータ一覧!$A$7,入力データと計算結果!$F$27="仕様を入力することで評価する"),AE48+AF48+AG48,0)</f>
        <v>0</v>
      </c>
      <c r="AE48" s="91">
        <f t="shared" si="28"/>
        <v>2.1018147044865052</v>
      </c>
      <c r="AF48" s="91">
        <f t="shared" si="11"/>
        <v>9.4667547469716895E-2</v>
      </c>
      <c r="AG48" s="190">
        <f>IF(AND(入力データと計算結果!$F$7&lt;&gt;バックデータ一覧!$A$22,CA48&gt;0),(0.000393*計算過程!CA48)*10^3/3600,IF(AND(入力データと計算結果!$F$7=バックデータ一覧!$A$22,AX48&gt;0),(0.01723*計算過程!AX48+0.06099)*10^3/3600,0))</f>
        <v>2.4300312500000001E-2</v>
      </c>
      <c r="AH48" s="91">
        <f>IF(OR(入力データと計算結果!$F$6&lt;&gt;バックデータ一覧!$A$7,入力データと計算結果!$F$27&lt;&gt;"仕様を入力することで評価する"),0,IF(入力データと計算結果!$F$7=バックデータ一覧!$A$20,計算過程!AR48/計算過程!AI48+計算過程!AS48/計算過程!AJ48+計算過程!AT48/計算過程!AK48+計算過程!AU48/計算過程!AL48+計算過程!AW48/計算過程!AN48,IF(入力データと計算結果!$F$7=バックデータ一覧!$A$21,計算過程!AR48/計算過程!AI48+計算過程!AS48/計算過程!AJ48+計算過程!AT48/計算過程!AK48+計算過程!AV48/計算過程!AM48+計算過程!AW48/計算過程!AN48,計算過程!AR48/計算過程!AI48+計算過程!AS48/計算過程!AJ48+計算過程!AT48/計算過程!AK48+計算過程!AV48/計算過程!AM48+計算過程!AX48/計算過程!AO48)))</f>
        <v>0</v>
      </c>
      <c r="AI48" s="191" t="str">
        <f>IF(AND(入力データと計算結果!$F$6=バックデータ一覧!$A$7,入力データと計算結果!$F$27="仕様を入力することで評価する"),$CJ$65*CB48+$CJ$72*(AR48+AT48)+$CJ$79,"-")</f>
        <v>-</v>
      </c>
      <c r="AJ48" s="191" t="str">
        <f>IF(AND(入力データと計算結果!$F$6=バックデータ一覧!$A$7,入力データと計算結果!$F$27="仕様を入力することで評価する"),$CJ$66*CB48+$CJ$73*AS48+$CJ$80,"-")</f>
        <v>-</v>
      </c>
      <c r="AK48" s="191" t="str">
        <f>IF(AND(入力データと計算結果!$F$6=バックデータ一覧!$A$7,入力データと計算結果!$F$27="仕様を入力することで評価する"),$CJ$67*CB48+$CJ$74*(AR48+AT48)+$CJ$81,"-")</f>
        <v>-</v>
      </c>
      <c r="AL48" s="191" t="str">
        <f>IF(AND(入力データと計算結果!$F$6=バックデータ一覧!$A$7,入力データと計算結果!$F$27="仕様を入力することで評価する"),$CJ$68*CB48+$CJ$75*AU48+$CJ$82,"-")</f>
        <v>-</v>
      </c>
      <c r="AM48" s="191" t="str">
        <f>IF(AND(入力データと計算結果!$F$6=バックデータ一覧!$A$7,入力データと計算結果!$F$27="仕様を入力することで評価する"),$CJ$69*CB48+$CJ$76*AV48+$CJ$83,"-")</f>
        <v>-</v>
      </c>
      <c r="AN48" s="191" t="str">
        <f>IF(AND(入力データと計算結果!$F$6=バックデータ一覧!$A$7,入力データと計算結果!$F$27="仕様を入力することで評価する"),$CJ$70*CB48+$CJ$77*AW48+$CJ$84,"-")</f>
        <v>-</v>
      </c>
      <c r="AO48" s="191" t="str">
        <f>IF(AND(入力データと計算結果!$F$6=バックデータ一覧!$A$7,入力データと計算結果!$F$27="仕様を入力することで評価する"),$CJ$71*CB48+$CJ$78*AX48+$CJ$85,"-")</f>
        <v>-</v>
      </c>
      <c r="AP48" s="91">
        <f t="shared" si="12"/>
        <v>35.776087310709514</v>
      </c>
      <c r="AQ48" s="91">
        <f t="shared" si="13"/>
        <v>4.7282008302347229</v>
      </c>
      <c r="AR48" s="91">
        <f t="shared" si="14"/>
        <v>2.403776556862578</v>
      </c>
      <c r="AS48" s="91">
        <f t="shared" si="15"/>
        <v>1.7732777878494437</v>
      </c>
      <c r="AT48" s="91">
        <f t="shared" si="16"/>
        <v>0.94574815351970321</v>
      </c>
      <c r="AU48" s="91">
        <f t="shared" si="17"/>
        <v>0</v>
      </c>
      <c r="AV48" s="91">
        <f t="shared" si="18"/>
        <v>7.0931111513977747</v>
      </c>
      <c r="AW48" s="91">
        <f t="shared" si="19"/>
        <v>0</v>
      </c>
      <c r="AX48" s="91">
        <f t="shared" si="20"/>
        <v>1.5375000000000001</v>
      </c>
      <c r="AY48" s="158">
        <f t="shared" si="21"/>
        <v>30.924626084783839</v>
      </c>
      <c r="AZ48" s="91">
        <f t="shared" si="29"/>
        <v>43.140539734413338</v>
      </c>
      <c r="BA48" s="26">
        <f>IF(計算過程!$CJ$4=9,((BF48*CB48+BG48*(BO48+BP48+BQ48+BS48)+BH48*BN48+BI48)*BB48+(0.01723*BU48+0.06099))*10^3/3600,0)</f>
        <v>0</v>
      </c>
      <c r="BB48" s="26">
        <f>IF(7&lt;='貼り付けシート（日別）'!O47,1,1+(7-'貼り付けシート（日別）'!O47)*0.0091)</f>
        <v>1</v>
      </c>
      <c r="BC48" s="26">
        <f>IF(計算過程!$CJ$4=9,((BJ48*計算過程!CB48+BK48*(BO48+BP48+BQ48+BS48)+BL48*BN48+BM48)*BE48+BU48/BD48),0)</f>
        <v>0</v>
      </c>
      <c r="BD48" s="26">
        <f>計算過程!$CJ$88*'貼り付けシート（日別）'!O47+計算過程!$CJ$89*BU48+計算過程!$CJ$90</f>
        <v>0.810025</v>
      </c>
      <c r="BE48" s="26">
        <f>IF(7&lt;='貼り付けシート（日別）'!O47,1,1+(7-'貼り付けシート（日別）'!O47)*0.0205)</f>
        <v>1</v>
      </c>
      <c r="BF48" s="89">
        <f>IF($BN48&gt;0,バックデータ一覧!$S$4,バックデータ一覧!$T$4)</f>
        <v>-0.51375000000000004</v>
      </c>
      <c r="BG48" s="89">
        <f>IF($BN48&gt;0,バックデータ一覧!$S$5,バックデータ一覧!$T$5)</f>
        <v>-1.7819999999999999E-2</v>
      </c>
      <c r="BH48" s="89">
        <f>IF($BN48&gt;0,バックデータ一覧!$S$6,バックデータ一覧!$T$6)</f>
        <v>0.27639999999999998</v>
      </c>
      <c r="BI48" s="89">
        <f>IF($BN48&gt;0,バックデータ一覧!$S$7,バックデータ一覧!$T$7)</f>
        <v>9.4067100000000003</v>
      </c>
      <c r="BJ48" s="89">
        <f>IF($BN48&gt;0,バックデータ一覧!$S$12,バックデータ一覧!$T$12)</f>
        <v>-0.19841</v>
      </c>
      <c r="BK48" s="89">
        <f>IF($BN48&gt;0,バックデータ一覧!$S$13,バックデータ一覧!$T$13)</f>
        <v>1.10632</v>
      </c>
      <c r="BL48" s="89">
        <f>IF($BN48&gt;0,バックデータ一覧!$S$14,バックデータ一覧!$T$14)</f>
        <v>0.19306999999999999</v>
      </c>
      <c r="BM48" s="132">
        <f>IF($BN48&gt;0,バックデータ一覧!$S$15,バックデータ一覧!$T$15)</f>
        <v>-10.36669</v>
      </c>
      <c r="BN48" s="26">
        <f>SUMIF('貼り付けシート（時刻別）'!$A$6:$A$8765,$A48,'貼り付けシート（時刻別）'!$C$6:$C$8765)</f>
        <v>2400</v>
      </c>
      <c r="BO48" s="91">
        <f>'貼り付けシート（日別）'!B47</f>
        <v>8.4889449154813335</v>
      </c>
      <c r="BP48" s="91">
        <f>'貼り付けシート（日別）'!C47</f>
        <v>6.2623364130599999</v>
      </c>
      <c r="BQ48" s="91">
        <f>'貼り付けシート（日別）'!D47</f>
        <v>3.3399127536320004</v>
      </c>
      <c r="BR48" s="91">
        <f>'貼り付けシート（日別）'!E47</f>
        <v>0</v>
      </c>
      <c r="BS48" s="91">
        <f>'貼り付けシート（日別）'!F47</f>
        <v>25.049345652240003</v>
      </c>
      <c r="BT48" s="91">
        <f>'貼り付けシート（日別）'!G47</f>
        <v>0</v>
      </c>
      <c r="BU48" s="91">
        <f>'貼り付けシート（日別）'!H47</f>
        <v>1.5375000000000001</v>
      </c>
      <c r="BV48" s="91">
        <f>'貼り付けシート（日別）'!I47</f>
        <v>61</v>
      </c>
      <c r="BW48" s="91">
        <f>'貼り付けシート（日別）'!J47</f>
        <v>45</v>
      </c>
      <c r="BX48" s="91">
        <f>'貼り付けシート（日別）'!K47</f>
        <v>24</v>
      </c>
      <c r="BY48" s="91">
        <f>'貼り付けシート（日別）'!L47</f>
        <v>0</v>
      </c>
      <c r="BZ48" s="91">
        <f>'貼り付けシート（日別）'!M47</f>
        <v>180</v>
      </c>
      <c r="CA48" s="91">
        <f>'貼り付けシート（日別）'!N47</f>
        <v>0</v>
      </c>
      <c r="CB48" s="91">
        <f>'貼り付けシート（日別）'!O47</f>
        <v>9.6666666666666661</v>
      </c>
      <c r="CC48" s="91">
        <f>'貼り付けシート（日別）'!Q47</f>
        <v>0</v>
      </c>
      <c r="CD48" s="126"/>
      <c r="CE48" s="114" t="s">
        <v>123</v>
      </c>
      <c r="CF48" s="115"/>
      <c r="CG48" s="203"/>
      <c r="CH48" s="111" t="s">
        <v>116</v>
      </c>
      <c r="CI48" s="111" t="s">
        <v>20</v>
      </c>
      <c r="CJ48" s="20">
        <f>IF(OR($CJ$4=5,$CJ$4=7),バックデータ一覧!N12,バックデータ一覧!O12)</f>
        <v>0.47525000000000001</v>
      </c>
    </row>
    <row r="49" spans="1:88" x14ac:dyDescent="0.15">
      <c r="A49" s="30">
        <v>41682</v>
      </c>
      <c r="B49" s="93">
        <f t="shared" si="0"/>
        <v>0.20017319068287037</v>
      </c>
      <c r="C49" s="93">
        <f t="shared" si="1"/>
        <v>0</v>
      </c>
      <c r="D49" s="93">
        <f t="shared" si="33"/>
        <v>71.630490005711508</v>
      </c>
      <c r="E49" s="96">
        <v>0</v>
      </c>
      <c r="F49" s="90">
        <f>IF(OR(計算過程!$CJ$4&lt;=4,計算過程!$CJ$4=8),G49+H49+I49,0)</f>
        <v>0.20017319068287037</v>
      </c>
      <c r="G49" s="90">
        <f>IF(AND($CJ$4&gt;4,$CJ$4&lt;&gt;8),0,((VLOOKUP(入力データと計算結果!$F$6,バックデータ一覧!$V$12:$AA$15,2)*CB49+VLOOKUP(入力データと計算結果!$F$6,バックデータ一覧!$V$12:$AA$15,3)*(BV49+BW49+BX49+BY49+CA49)+(VLOOKUP(入力データと計算結果!$F$6,バックデータ一覧!$V$12:$AA$15,4)))*10^3/3600))</f>
        <v>0.13563269675925924</v>
      </c>
      <c r="H49" s="90">
        <f>IF(AND(OR($CJ$4&gt;4,$CJ$4&lt;&gt;8),入力データと計算結果!$F$7&lt;&gt;バックデータ一覧!$A$20,BZ49&gt;0),0.07*10^3/3600,0)</f>
        <v>1.9444444444444445E-2</v>
      </c>
      <c r="I49" s="90">
        <f>IF(AND(OR($CJ$4&lt;=4),入力データと計算結果!$F$7=バックデータ一覧!$A$22,BU49&gt;0),(VLOOKUP(入力データと計算結果!$F$6,バックデータ一覧!$V$12:$AA$15,5,FALSE)*BU49+VLOOKUP(入力データと計算結果!$F$6,バックデータ一覧!$V$12:$AA$15,6,FALSE))*10^3/3600,0)</f>
        <v>4.5096049479166671E-2</v>
      </c>
      <c r="J49" s="90">
        <f>IF(OR(計算過程!$CJ$4&lt;=2,計算過程!$CJ$4=8),IF(入力データと計算結果!$F$7=バックデータ一覧!$A$20,BO49/L49+BP49/M49+BQ49/N49+BR49/O49+BT49/Q49,IF(入力データと計算結果!$F$7=バックデータ一覧!$A$21,BO49/L49+BP49/M49+BQ49/N49+BS49/P49+BT49/Q49,BO49/L49+BP49/M49+BQ49/N49+BS49/P49+BU49/R49)),0)</f>
        <v>0</v>
      </c>
      <c r="K49" s="90">
        <f>IF(OR(計算過程!$CJ$4=3,計算過程!$CJ$4=4),IF(入力データと計算結果!$F$7=バックデータ一覧!$A$20,BO49/L49+BP49/M49+BQ49/N49+BR49/O49+BT49/Q49,IF(入力データと計算結果!$F$7=バックデータ一覧!$A$21,BO49/L49+BP49/M49+BQ49/N49+BS49/P49+BT49/Q49,BO49/L49+BP49/M49+BQ49/N49+BS49/P49+BU49/R49)),0)</f>
        <v>71.630490005711508</v>
      </c>
      <c r="L49" s="167">
        <f>IFERROR(MIN(1,$CJ$6*CB49+計算過程!$CJ$13*(BO49+BQ49)+$CJ$20),"-")</f>
        <v>0.72781536579583572</v>
      </c>
      <c r="M49" s="167">
        <f t="shared" si="2"/>
        <v>0.80470221981405521</v>
      </c>
      <c r="N49" s="167">
        <f t="shared" si="3"/>
        <v>0.72781536579583572</v>
      </c>
      <c r="O49" s="134">
        <f t="shared" si="4"/>
        <v>0.90236153670854247</v>
      </c>
      <c r="P49" s="134">
        <f t="shared" si="5"/>
        <v>0.82890813143193354</v>
      </c>
      <c r="Q49" s="134">
        <f t="shared" si="6"/>
        <v>0.90236153670854247</v>
      </c>
      <c r="R49" s="134">
        <f t="shared" si="7"/>
        <v>0.52238369144032526</v>
      </c>
      <c r="S49" s="26">
        <f t="shared" si="8"/>
        <v>0</v>
      </c>
      <c r="T49" s="26">
        <f>'貼り付けシート（日別）'!P48</f>
        <v>6.0250000000000004</v>
      </c>
      <c r="U49" s="26">
        <f t="shared" si="34"/>
        <v>1.0129675</v>
      </c>
      <c r="V49" s="26">
        <f t="shared" si="35"/>
        <v>1</v>
      </c>
      <c r="W49" s="26">
        <f t="shared" si="25"/>
        <v>55.896863465849997</v>
      </c>
      <c r="X49" s="26">
        <f t="shared" si="9"/>
        <v>0</v>
      </c>
      <c r="Y49" s="26">
        <f>IF(AND(入力データと計算結果!$F$6=バックデータ一覧!$A$7,入力データと計算結果!$F$27="種類を選択することで評価する"),MAX((($CJ$44*CB49+$CJ$45*SUM(BO49:BQ49,BS49)+$CJ$46)*Z49+(0.01723*BU49+0.06099))*10^3/3600,0),0)</f>
        <v>0</v>
      </c>
      <c r="Z49" s="26">
        <f t="shared" si="26"/>
        <v>1</v>
      </c>
      <c r="AA49" s="26">
        <f>IF(AND(入力データと計算結果!$F$6=バックデータ一覧!$A$7,入力データと計算結果!$F$27="種類を選択することで評価する"),MAX(($CJ$47*CB49+$CJ$48*SUM(BO49:BQ49,BS49)+$CJ$49)*AC49+BU49/AB49,0),0)</f>
        <v>0</v>
      </c>
      <c r="AB49" s="26">
        <f t="shared" si="10"/>
        <v>0.80127531249999995</v>
      </c>
      <c r="AC49" s="26">
        <f t="shared" si="27"/>
        <v>1</v>
      </c>
      <c r="AD49" s="91">
        <f>IF(AND(入力データと計算結果!$F$6=バックデータ一覧!$A$7,入力データと計算結果!$F$27="仕様を入力することで評価する"),AE49+AF49+AG49,0)</f>
        <v>0</v>
      </c>
      <c r="AE49" s="91">
        <f t="shared" si="28"/>
        <v>2.550613218084631</v>
      </c>
      <c r="AF49" s="91">
        <f t="shared" si="11"/>
        <v>0.10393468989804455</v>
      </c>
      <c r="AG49" s="190">
        <f>IF(AND(入力データと計算結果!$F$7&lt;&gt;バックデータ一覧!$A$22,CA49&gt;0),(0.000393*計算過程!CA49)*10^3/3600,IF(AND(入力データと計算結果!$F$7=バックデータ一覧!$A$22,AX49&gt;0),(0.01723*計算過程!AX49+0.06099)*10^3/3600,0))</f>
        <v>2.4643566406250001E-2</v>
      </c>
      <c r="AH49" s="91">
        <f>IF(OR(入力データと計算結果!$F$6&lt;&gt;バックデータ一覧!$A$7,入力データと計算結果!$F$27&lt;&gt;"仕様を入力することで評価する"),0,IF(入力データと計算結果!$F$7=バックデータ一覧!$A$20,計算過程!AR49/計算過程!AI49+計算過程!AS49/計算過程!AJ49+計算過程!AT49/計算過程!AK49+計算過程!AU49/計算過程!AL49+計算過程!AW49/計算過程!AN49,IF(入力データと計算結果!$F$7=バックデータ一覧!$A$21,計算過程!AR49/計算過程!AI49+計算過程!AS49/計算過程!AJ49+計算過程!AT49/計算過程!AK49+計算過程!AV49/計算過程!AM49+計算過程!AW49/計算過程!AN49,計算過程!AR49/計算過程!AI49+計算過程!AS49/計算過程!AJ49+計算過程!AT49/計算過程!AK49+計算過程!AV49/計算過程!AM49+計算過程!AX49/計算過程!AO49)))</f>
        <v>0</v>
      </c>
      <c r="AI49" s="191" t="str">
        <f>IF(AND(入力データと計算結果!$F$6=バックデータ一覧!$A$7,入力データと計算結果!$F$27="仕様を入力することで評価する"),$CJ$65*CB49+$CJ$72*(AR49+AT49)+$CJ$79,"-")</f>
        <v>-</v>
      </c>
      <c r="AJ49" s="191" t="str">
        <f>IF(AND(入力データと計算結果!$F$6=バックデータ一覧!$A$7,入力データと計算結果!$F$27="仕様を入力することで評価する"),$CJ$66*CB49+$CJ$73*AS49+$CJ$80,"-")</f>
        <v>-</v>
      </c>
      <c r="AK49" s="191" t="str">
        <f>IF(AND(入力データと計算結果!$F$6=バックデータ一覧!$A$7,入力データと計算結果!$F$27="仕様を入力することで評価する"),$CJ$67*CB49+$CJ$74*(AR49+AT49)+$CJ$81,"-")</f>
        <v>-</v>
      </c>
      <c r="AL49" s="191" t="str">
        <f>IF(AND(入力データと計算結果!$F$6=バックデータ一覧!$A$7,入力データと計算結果!$F$27="仕様を入力することで評価する"),$CJ$68*CB49+$CJ$75*AU49+$CJ$82,"-")</f>
        <v>-</v>
      </c>
      <c r="AM49" s="191" t="str">
        <f>IF(AND(入力データと計算結果!$F$6=バックデータ一覧!$A$7,入力データと計算結果!$F$27="仕様を入力することで評価する"),$CJ$69*CB49+$CJ$76*AV49+$CJ$83,"-")</f>
        <v>-</v>
      </c>
      <c r="AN49" s="191" t="str">
        <f>IF(AND(入力データと計算結果!$F$6=バックデータ一覧!$A$7,入力データと計算結果!$F$27="仕様を入力することで評価する"),$CJ$70*CB49+$CJ$77*AW49+$CJ$84,"-")</f>
        <v>-</v>
      </c>
      <c r="AO49" s="191" t="str">
        <f>IF(AND(入力データと計算結果!$F$6=バックデータ一覧!$A$7,入力データと計算結果!$F$27="仕様を入力することで評価する"),$CJ$71*CB49+$CJ$78*AX49+$CJ$85,"-")</f>
        <v>-</v>
      </c>
      <c r="AP49" s="91">
        <f t="shared" si="12"/>
        <v>41.872225713548701</v>
      </c>
      <c r="AQ49" s="91">
        <f t="shared" si="13"/>
        <v>4.5601480172887401</v>
      </c>
      <c r="AR49" s="91">
        <f t="shared" si="14"/>
        <v>3.5729044779774171</v>
      </c>
      <c r="AS49" s="91">
        <f t="shared" si="15"/>
        <v>4.8096791049696002</v>
      </c>
      <c r="AT49" s="91">
        <f t="shared" si="16"/>
        <v>1.4658069653240684</v>
      </c>
      <c r="AU49" s="91">
        <f t="shared" si="17"/>
        <v>0</v>
      </c>
      <c r="AV49" s="91">
        <f t="shared" si="18"/>
        <v>8.245164179947885</v>
      </c>
      <c r="AW49" s="91">
        <f t="shared" si="19"/>
        <v>0</v>
      </c>
      <c r="AX49" s="91">
        <f t="shared" si="20"/>
        <v>1.6092187499999999</v>
      </c>
      <c r="AY49" s="158">
        <f t="shared" si="21"/>
        <v>36.194089987631031</v>
      </c>
      <c r="AZ49" s="91">
        <f t="shared" si="29"/>
        <v>54.28764471585</v>
      </c>
      <c r="BA49" s="26">
        <f>IF(計算過程!$CJ$4=9,((BF49*CB49+BG49*(BO49+BP49+BQ49+BS49)+BH49*BN49+BI49)*BB49+(0.01723*BU49+0.06099))*10^3/3600,0)</f>
        <v>0</v>
      </c>
      <c r="BB49" s="26">
        <f>IF(7&lt;='貼り付けシート（日別）'!O48,1,1+(7-'貼り付けシート（日別）'!O48)*0.0091)</f>
        <v>1</v>
      </c>
      <c r="BC49" s="26">
        <f>IF(計算過程!$CJ$4=9,((BJ49*計算過程!CB49+BK49*(BO49+BP49+BQ49+BS49)+BL49*BN49+BM49)*BE49+BU49/BD49),0)</f>
        <v>0</v>
      </c>
      <c r="BD49" s="26">
        <f>計算過程!$CJ$88*'貼り付けシート（日別）'!O48+計算過程!$CJ$89*BU49+計算過程!$CJ$90</f>
        <v>0.80127531249999995</v>
      </c>
      <c r="BE49" s="26">
        <f>IF(7&lt;='貼り付けシート（日別）'!O48,1,1+(7-'貼り付けシート（日別）'!O48)*0.0205)</f>
        <v>1</v>
      </c>
      <c r="BF49" s="89">
        <f>IF($BN49&gt;0,バックデータ一覧!$S$4,バックデータ一覧!$T$4)</f>
        <v>-0.51375000000000004</v>
      </c>
      <c r="BG49" s="89">
        <f>IF($BN49&gt;0,バックデータ一覧!$S$5,バックデータ一覧!$T$5)</f>
        <v>-1.7819999999999999E-2</v>
      </c>
      <c r="BH49" s="89">
        <f>IF($BN49&gt;0,バックデータ一覧!$S$6,バックデータ一覧!$T$6)</f>
        <v>0.27639999999999998</v>
      </c>
      <c r="BI49" s="89">
        <f>IF($BN49&gt;0,バックデータ一覧!$S$7,バックデータ一覧!$T$7)</f>
        <v>9.4067100000000003</v>
      </c>
      <c r="BJ49" s="89">
        <f>IF($BN49&gt;0,バックデータ一覧!$S$12,バックデータ一覧!$T$12)</f>
        <v>-0.19841</v>
      </c>
      <c r="BK49" s="89">
        <f>IF($BN49&gt;0,バックデータ一覧!$S$13,バックデータ一覧!$T$13)</f>
        <v>1.10632</v>
      </c>
      <c r="BL49" s="89">
        <f>IF($BN49&gt;0,バックデータ一覧!$S$14,バックデータ一覧!$T$14)</f>
        <v>0.19306999999999999</v>
      </c>
      <c r="BM49" s="132">
        <f>IF($BN49&gt;0,バックデータ一覧!$S$15,バックデータ一覧!$T$15)</f>
        <v>-10.36669</v>
      </c>
      <c r="BN49" s="26">
        <f>SUMIF('貼り付けシート（時刻別）'!$A$6:$A$8765,$A49,'貼り付けシート（時刻別）'!$C$6:$C$8765)</f>
        <v>2400</v>
      </c>
      <c r="BO49" s="91">
        <f>'貼り付けシート（日別）'!B48</f>
        <v>10.720091867940001</v>
      </c>
      <c r="BP49" s="91">
        <f>'貼り付けシート（日別）'!C48</f>
        <v>14.430892899149999</v>
      </c>
      <c r="BQ49" s="91">
        <f>'貼り付けシート（日別）'!D48</f>
        <v>4.3979864073600003</v>
      </c>
      <c r="BR49" s="91">
        <f>'貼り付けシート（日別）'!E48</f>
        <v>0</v>
      </c>
      <c r="BS49" s="91">
        <f>'貼り付けシート（日別）'!F48</f>
        <v>24.738673541399997</v>
      </c>
      <c r="BT49" s="91">
        <f>'貼り付けシート（日別）'!G48</f>
        <v>0</v>
      </c>
      <c r="BU49" s="91">
        <f>'貼り付けシート（日別）'!H48</f>
        <v>1.6092187499999999</v>
      </c>
      <c r="BV49" s="91">
        <f>'貼り付けシート（日別）'!I48</f>
        <v>78</v>
      </c>
      <c r="BW49" s="91">
        <f>'貼り付けシート（日別）'!J48</f>
        <v>105</v>
      </c>
      <c r="BX49" s="91">
        <f>'貼り付けシート（日別）'!K48</f>
        <v>32</v>
      </c>
      <c r="BY49" s="91">
        <f>'貼り付けシート（日別）'!L48</f>
        <v>0</v>
      </c>
      <c r="BZ49" s="91">
        <f>'貼り付けシート（日別）'!M48</f>
        <v>180</v>
      </c>
      <c r="CA49" s="91">
        <f>'貼り付けシート（日別）'!N48</f>
        <v>0</v>
      </c>
      <c r="CB49" s="91">
        <f>'貼り付けシート（日別）'!O48</f>
        <v>7.7541666666666673</v>
      </c>
      <c r="CC49" s="91">
        <f>'貼り付けシート（日別）'!Q48</f>
        <v>0</v>
      </c>
      <c r="CD49" s="126"/>
      <c r="CE49" s="114" t="s">
        <v>124</v>
      </c>
      <c r="CF49" s="115"/>
      <c r="CG49" s="203"/>
      <c r="CH49" s="111" t="s">
        <v>117</v>
      </c>
      <c r="CI49" s="111" t="s">
        <v>20</v>
      </c>
      <c r="CJ49" s="20">
        <f>IF(OR($CJ$4=5,$CJ$4=7),バックデータ一覧!N13,バックデータ一覧!O13)</f>
        <v>-6.3459300000000001</v>
      </c>
    </row>
    <row r="50" spans="1:88" x14ac:dyDescent="0.15">
      <c r="A50" s="30">
        <v>41683</v>
      </c>
      <c r="B50" s="93">
        <f t="shared" si="0"/>
        <v>0.18538934403935187</v>
      </c>
      <c r="C50" s="93">
        <f t="shared" si="1"/>
        <v>0</v>
      </c>
      <c r="D50" s="93">
        <f t="shared" si="33"/>
        <v>42.40061722321169</v>
      </c>
      <c r="E50" s="96">
        <v>0</v>
      </c>
      <c r="F50" s="90">
        <f>IF(OR(計算過程!$CJ$4&lt;=4,計算過程!$CJ$4=8),G50+H50+I50,0)</f>
        <v>0.18538934403935187</v>
      </c>
      <c r="G50" s="90">
        <f>IF(AND($CJ$4&gt;4,$CJ$4&lt;&gt;8),0,((VLOOKUP(入力データと計算結果!$F$6,バックデータ一覧!$V$12:$AA$15,2)*CB50+VLOOKUP(入力データと計算結果!$F$6,バックデータ一覧!$V$12:$AA$15,3)*(BV50+BW50+BX50+BY50+CA50)+(VLOOKUP(入力データと計算結果!$F$6,バックデータ一覧!$V$12:$AA$15,4)))*10^3/3600))</f>
        <v>0.12026313657407407</v>
      </c>
      <c r="H50" s="90">
        <f>IF(AND(OR($CJ$4&gt;4,$CJ$4&lt;&gt;8),入力データと計算結果!$F$7&lt;&gt;バックデータ一覧!$A$20,BZ50&gt;0),0.07*10^3/3600,0)</f>
        <v>1.9444444444444445E-2</v>
      </c>
      <c r="I50" s="90">
        <f>IF(AND(OR($CJ$4&lt;=4),入力データと計算結果!$F$7=バックデータ一覧!$A$22,BU50&gt;0),(VLOOKUP(入力データと計算結果!$F$6,バックデータ一覧!$V$12:$AA$15,5,FALSE)*BU50+VLOOKUP(入力データと計算結果!$F$6,バックデータ一覧!$V$12:$AA$15,6,FALSE))*10^3/3600,0)</f>
        <v>4.5681763020833335E-2</v>
      </c>
      <c r="J50" s="90">
        <f>IF(OR(計算過程!$CJ$4&lt;=2,計算過程!$CJ$4=8),IF(入力データと計算結果!$F$7=バックデータ一覧!$A$20,BO50/L50+BP50/M50+BQ50/N50+BR50/O50+BT50/Q50,IF(入力データと計算結果!$F$7=バックデータ一覧!$A$21,BO50/L50+BP50/M50+BQ50/N50+BS50/P50+BT50/Q50,BO50/L50+BP50/M50+BQ50/N50+BS50/P50+BU50/R50)),0)</f>
        <v>0</v>
      </c>
      <c r="K50" s="90">
        <f>IF(OR(計算過程!$CJ$4=3,計算過程!$CJ$4=4),IF(入力データと計算結果!$F$7=バックデータ一覧!$A$20,BO50/L50+BP50/M50+BQ50/N50+BR50/O50+BT50/Q50,IF(入力データと計算結果!$F$7=バックデータ一覧!$A$21,BO50/L50+BP50/M50+BQ50/N50+BS50/P50+BT50/Q50,BO50/L50+BP50/M50+BQ50/N50+BS50/P50+BU50/R50)),0)</f>
        <v>42.40061722321169</v>
      </c>
      <c r="L50" s="167">
        <f>IFERROR(MIN(1,$CJ$6*CB50+計算過程!$CJ$13*(BO50+BQ50)+$CJ$20),"-")</f>
        <v>0.71259498063311788</v>
      </c>
      <c r="M50" s="167">
        <f t="shared" si="2"/>
        <v>0.78434895046733921</v>
      </c>
      <c r="N50" s="167">
        <f t="shared" si="3"/>
        <v>0.71259498063311788</v>
      </c>
      <c r="O50" s="134">
        <f t="shared" si="4"/>
        <v>0.90236153670854247</v>
      </c>
      <c r="P50" s="134">
        <f t="shared" si="5"/>
        <v>0.85884521875125142</v>
      </c>
      <c r="Q50" s="134">
        <f t="shared" si="6"/>
        <v>0.90236153670854247</v>
      </c>
      <c r="R50" s="134">
        <f t="shared" si="7"/>
        <v>0.50837016556925374</v>
      </c>
      <c r="S50" s="26">
        <f t="shared" si="8"/>
        <v>0</v>
      </c>
      <c r="T50" s="26">
        <f>'貼り付けシート（日別）'!P49</f>
        <v>1.675</v>
      </c>
      <c r="U50" s="26">
        <f t="shared" si="34"/>
        <v>1.0708225</v>
      </c>
      <c r="V50" s="26">
        <f t="shared" si="35"/>
        <v>1.1074375000000001</v>
      </c>
      <c r="W50" s="26">
        <f t="shared" si="25"/>
        <v>32.363508158099997</v>
      </c>
      <c r="X50" s="26">
        <f t="shared" si="9"/>
        <v>0</v>
      </c>
      <c r="Y50" s="26">
        <f>IF(AND(入力データと計算結果!$F$6=バックデータ一覧!$A$7,入力データと計算結果!$F$27="種類を選択することで評価する"),MAX((($CJ$44*CB50+$CJ$45*SUM(BO50:BQ50,BS50)+$CJ$46)*Z50+(0.01723*BU50+0.06099))*10^3/3600,0),0)</f>
        <v>0</v>
      </c>
      <c r="Z50" s="26">
        <f t="shared" si="26"/>
        <v>1.0205129166666667</v>
      </c>
      <c r="AA50" s="26">
        <f>IF(AND(入力データと計算結果!$F$6=バックデータ一覧!$A$7,入力データと計算結果!$F$27="種類を選択することで評価する"),MAX(($CJ$47*CB50+$CJ$48*SUM(BO50:BQ50,BS50)+$CJ$49)*AC50+BU50/AB50,0),0)</f>
        <v>0</v>
      </c>
      <c r="AB50" s="26">
        <f t="shared" si="10"/>
        <v>0.78743718749999991</v>
      </c>
      <c r="AC50" s="26">
        <f t="shared" si="27"/>
        <v>1.0462104166666666</v>
      </c>
      <c r="AD50" s="91">
        <f>IF(AND(入力データと計算結果!$F$6=バックデータ一覧!$A$7,入力データと計算結果!$F$27="仕様を入力することで評価する"),AE50+AF50+AG50,0)</f>
        <v>0</v>
      </c>
      <c r="AE50" s="91">
        <f t="shared" si="28"/>
        <v>2.0504119403549348</v>
      </c>
      <c r="AF50" s="91">
        <f t="shared" si="11"/>
        <v>8.4286847158343864E-2</v>
      </c>
      <c r="AG50" s="190">
        <f>IF(AND(入力データと計算結果!$F$7&lt;&gt;バックデータ一覧!$A$22,CA50&gt;0),(0.000393*計算過程!CA50)*10^3/3600,IF(AND(入力データと計算結果!$F$7=バックデータ一覧!$A$22,AX50&gt;0),(0.01723*計算過程!AX50+0.06099)*10^3/3600,0))</f>
        <v>2.5123673177083333E-2</v>
      </c>
      <c r="AH50" s="91">
        <f>IF(OR(入力データと計算結果!$F$6&lt;&gt;バックデータ一覧!$A$7,入力データと計算結果!$F$27&lt;&gt;"仕様を入力することで評価する"),0,IF(入力データと計算結果!$F$7=バックデータ一覧!$A$20,計算過程!AR50/計算過程!AI50+計算過程!AS50/計算過程!AJ50+計算過程!AT50/計算過程!AK50+計算過程!AU50/計算過程!AL50+計算過程!AW50/計算過程!AN50,IF(入力データと計算結果!$F$7=バックデータ一覧!$A$21,計算過程!AR50/計算過程!AI50+計算過程!AS50/計算過程!AJ50+計算過程!AT50/計算過程!AK50+計算過程!AV50/計算過程!AM50+計算過程!AW50/計算過程!AN50,計算過程!AR50/計算過程!AI50+計算過程!AS50/計算過程!AJ50+計算過程!AT50/計算過程!AK50+計算過程!AV50/計算過程!AM50+計算過程!AX50/計算過程!AO50)))</f>
        <v>0</v>
      </c>
      <c r="AI50" s="191" t="str">
        <f>IF(AND(入力データと計算結果!$F$6=バックデータ一覧!$A$7,入力データと計算結果!$F$27="仕様を入力することで評価する"),$CJ$65*CB50+$CJ$72*(AR50+AT50)+$CJ$79,"-")</f>
        <v>-</v>
      </c>
      <c r="AJ50" s="191" t="str">
        <f>IF(AND(入力データと計算結果!$F$6=バックデータ一覧!$A$7,入力データと計算結果!$F$27="仕様を入力することで評価する"),$CJ$66*CB50+$CJ$73*AS50+$CJ$80,"-")</f>
        <v>-</v>
      </c>
      <c r="AK50" s="191" t="str">
        <f>IF(AND(入力データと計算結果!$F$6=バックデータ一覧!$A$7,入力データと計算結果!$F$27="仕様を入力することで評価する"),$CJ$67*CB50+$CJ$74*(AR50+AT50)+$CJ$81,"-")</f>
        <v>-</v>
      </c>
      <c r="AL50" s="191" t="str">
        <f>IF(AND(入力データと計算結果!$F$6=バックデータ一覧!$A$7,入力データと計算結果!$F$27="仕様を入力することで評価する"),$CJ$68*CB50+$CJ$75*AU50+$CJ$82,"-")</f>
        <v>-</v>
      </c>
      <c r="AM50" s="191" t="str">
        <f>IF(AND(入力データと計算結果!$F$6=バックデータ一覧!$A$7,入力データと計算結果!$F$27="仕様を入力することで評価する"),$CJ$69*CB50+$CJ$76*AV50+$CJ$83,"-")</f>
        <v>-</v>
      </c>
      <c r="AN50" s="191" t="str">
        <f>IF(AND(入力データと計算結果!$F$6=バックデータ一覧!$A$7,入力データと計算結果!$F$27="仕様を入力することで評価する"),$CJ$70*CB50+$CJ$77*AW50+$CJ$84,"-")</f>
        <v>-</v>
      </c>
      <c r="AO50" s="191" t="str">
        <f>IF(AND(入力データと計算結果!$F$6=バックデータ一覧!$A$7,入力データと計算結果!$F$27="仕様を入力することで評価する"),$CJ$71*CB50+$CJ$78*AX50+$CJ$85,"-")</f>
        <v>-</v>
      </c>
      <c r="AP50" s="91">
        <f t="shared" si="12"/>
        <v>28.947425044433579</v>
      </c>
      <c r="AQ50" s="91">
        <f t="shared" si="13"/>
        <v>3.9216272803403722</v>
      </c>
      <c r="AR50" s="91">
        <f t="shared" si="14"/>
        <v>1.2265252658226373</v>
      </c>
      <c r="AS50" s="91">
        <f t="shared" si="15"/>
        <v>1.5018676724358819</v>
      </c>
      <c r="AT50" s="91">
        <f t="shared" si="16"/>
        <v>0.65080932472221598</v>
      </c>
      <c r="AU50" s="91">
        <f t="shared" si="17"/>
        <v>0</v>
      </c>
      <c r="AV50" s="91">
        <f t="shared" si="18"/>
        <v>2.2528015086538229</v>
      </c>
      <c r="AW50" s="91">
        <f t="shared" si="19"/>
        <v>0</v>
      </c>
      <c r="AX50" s="91">
        <f t="shared" si="20"/>
        <v>1.7095312499999999</v>
      </c>
      <c r="AY50" s="158">
        <f t="shared" si="21"/>
        <v>25.021973136465441</v>
      </c>
      <c r="AZ50" s="91">
        <f t="shared" si="29"/>
        <v>30.653976908099999</v>
      </c>
      <c r="BA50" s="26">
        <f>IF(計算過程!$CJ$4=9,((BF50*CB50+BG50*(BO50+BP50+BQ50+BS50)+BH50*BN50+BI50)*BB50+(0.01723*BU50+0.06099))*10^3/3600,0)</f>
        <v>0</v>
      </c>
      <c r="BB50" s="26">
        <f>IF(7&lt;='貼り付けシート（日別）'!O49,1,1+(7-'貼り付けシート（日別）'!O49)*0.0091)</f>
        <v>1.0205129166666667</v>
      </c>
      <c r="BC50" s="26">
        <f>IF(計算過程!$CJ$4=9,((BJ50*計算過程!CB50+BK50*(BO50+BP50+BQ50+BS50)+BL50*BN50+BM50)*BE50+BU50/BD50),0)</f>
        <v>0</v>
      </c>
      <c r="BD50" s="26">
        <f>計算過程!$CJ$88*'貼り付けシート（日別）'!O49+計算過程!$CJ$89*BU50+計算過程!$CJ$90</f>
        <v>0.78743718749999991</v>
      </c>
      <c r="BE50" s="26">
        <f>IF(7&lt;='貼り付けシート（日別）'!O49,1,1+(7-'貼り付けシート（日別）'!O49)*0.0205)</f>
        <v>1.0462104166666666</v>
      </c>
      <c r="BF50" s="89">
        <f>IF($BN50&gt;0,バックデータ一覧!$S$4,バックデータ一覧!$T$4)</f>
        <v>-0.51375000000000004</v>
      </c>
      <c r="BG50" s="89">
        <f>IF($BN50&gt;0,バックデータ一覧!$S$5,バックデータ一覧!$T$5)</f>
        <v>-1.7819999999999999E-2</v>
      </c>
      <c r="BH50" s="89">
        <f>IF($BN50&gt;0,バックデータ一覧!$S$6,バックデータ一覧!$T$6)</f>
        <v>0.27639999999999998</v>
      </c>
      <c r="BI50" s="89">
        <f>IF($BN50&gt;0,バックデータ一覧!$S$7,バックデータ一覧!$T$7)</f>
        <v>9.4067100000000003</v>
      </c>
      <c r="BJ50" s="89">
        <f>IF($BN50&gt;0,バックデータ一覧!$S$12,バックデータ一覧!$T$12)</f>
        <v>-0.19841</v>
      </c>
      <c r="BK50" s="89">
        <f>IF($BN50&gt;0,バックデータ一覧!$S$13,バックデータ一覧!$T$13)</f>
        <v>1.10632</v>
      </c>
      <c r="BL50" s="89">
        <f>IF($BN50&gt;0,バックデータ一覧!$S$14,バックデータ一覧!$T$14)</f>
        <v>0.19306999999999999</v>
      </c>
      <c r="BM50" s="132">
        <f>IF($BN50&gt;0,バックデータ一覧!$S$15,バックデータ一覧!$T$15)</f>
        <v>-10.36669</v>
      </c>
      <c r="BN50" s="26">
        <f>SUMIF('貼り付けシート（時刻別）'!$A$6:$A$8765,$A50,'貼り付けシート（時刻別）'!$C$6:$C$8765)</f>
        <v>2400</v>
      </c>
      <c r="BO50" s="91">
        <f>'貼り付けシート（日別）'!B49</f>
        <v>6.6757549710973336</v>
      </c>
      <c r="BP50" s="91">
        <f>'貼り付けシート（日別）'!C49</f>
        <v>8.1743938421600006</v>
      </c>
      <c r="BQ50" s="91">
        <f>'貼り付けシート（日別）'!D49</f>
        <v>3.5422373316026672</v>
      </c>
      <c r="BR50" s="91">
        <f>'貼り付けシート（日別）'!E49</f>
        <v>0</v>
      </c>
      <c r="BS50" s="91">
        <f>'貼り付けシート（日別）'!F49</f>
        <v>12.261590763239999</v>
      </c>
      <c r="BT50" s="91">
        <f>'貼り付けシート（日別）'!G49</f>
        <v>0</v>
      </c>
      <c r="BU50" s="91">
        <f>'貼り付けシート（日別）'!H49</f>
        <v>1.7095312499999999</v>
      </c>
      <c r="BV50" s="91">
        <f>'貼り付けシート（日別）'!I49</f>
        <v>49</v>
      </c>
      <c r="BW50" s="91">
        <f>'貼り付けシート（日別）'!J49</f>
        <v>60</v>
      </c>
      <c r="BX50" s="91">
        <f>'貼り付けシート（日別）'!K49</f>
        <v>26</v>
      </c>
      <c r="BY50" s="91">
        <f>'貼り付けシート（日別）'!L49</f>
        <v>0</v>
      </c>
      <c r="BZ50" s="91">
        <f>'貼り付けシート（日別）'!M49</f>
        <v>90</v>
      </c>
      <c r="CA50" s="91">
        <f>'貼り付けシート（日別）'!N49</f>
        <v>0</v>
      </c>
      <c r="CB50" s="91">
        <f>'貼り付けシート（日別）'!O49</f>
        <v>4.7458333333333345</v>
      </c>
      <c r="CC50" s="91">
        <f>'貼り付けシート（日別）'!Q49</f>
        <v>0</v>
      </c>
      <c r="CD50" s="126"/>
      <c r="CE50" s="114" t="s">
        <v>125</v>
      </c>
      <c r="CF50" s="115"/>
      <c r="CG50" s="203" t="s">
        <v>115</v>
      </c>
      <c r="CH50" s="111" t="s">
        <v>118</v>
      </c>
      <c r="CI50" s="111" t="s">
        <v>20</v>
      </c>
      <c r="CJ50" s="20">
        <v>4.7999999999999996E-3</v>
      </c>
    </row>
    <row r="51" spans="1:88" x14ac:dyDescent="0.15">
      <c r="A51" s="30">
        <v>41684</v>
      </c>
      <c r="B51" s="93">
        <f t="shared" si="0"/>
        <v>0.11867280092592593</v>
      </c>
      <c r="C51" s="93">
        <f t="shared" si="1"/>
        <v>0</v>
      </c>
      <c r="D51" s="93">
        <f t="shared" si="33"/>
        <v>25.037684958191395</v>
      </c>
      <c r="E51" s="96">
        <v>0</v>
      </c>
      <c r="F51" s="90">
        <f>IF(OR(計算過程!$CJ$4&lt;=4,計算過程!$CJ$4=8),G51+H51+I51,0)</f>
        <v>0.11867280092592593</v>
      </c>
      <c r="G51" s="90">
        <f>IF(AND($CJ$4&gt;4,$CJ$4&lt;&gt;8),0,((VLOOKUP(入力データと計算結果!$F$6,バックデータ一覧!$V$12:$AA$15,2)*CB51+VLOOKUP(入力データと計算結果!$F$6,バックデータ一覧!$V$12:$AA$15,3)*(BV51+BW51+BX51+BY51+CA51)+(VLOOKUP(入力データと計算結果!$F$6,バックデータ一覧!$V$12:$AA$15,4)))*10^3/3600))</f>
        <v>0.11867280092592593</v>
      </c>
      <c r="H51" s="90">
        <f>IF(AND(OR($CJ$4&gt;4,$CJ$4&lt;&gt;8),入力データと計算結果!$F$7&lt;&gt;バックデータ一覧!$A$20,BZ51&gt;0),0.07*10^3/3600,0)</f>
        <v>0</v>
      </c>
      <c r="I51" s="90">
        <f>IF(AND(OR($CJ$4&lt;=4),入力データと計算結果!$F$7=バックデータ一覧!$A$22,BU51&gt;0),(VLOOKUP(入力データと計算結果!$F$6,バックデータ一覧!$V$12:$AA$15,5,FALSE)*BU51+VLOOKUP(入力データと計算結果!$F$6,バックデータ一覧!$V$12:$AA$15,6,FALSE))*10^3/3600,0)</f>
        <v>0</v>
      </c>
      <c r="J51" s="90">
        <f>IF(OR(計算過程!$CJ$4&lt;=2,計算過程!$CJ$4=8),IF(入力データと計算結果!$F$7=バックデータ一覧!$A$20,BO51/L51+BP51/M51+BQ51/N51+BR51/O51+BT51/Q51,IF(入力データと計算結果!$F$7=バックデータ一覧!$A$21,BO51/L51+BP51/M51+BQ51/N51+BS51/P51+BT51/Q51,BO51/L51+BP51/M51+BQ51/N51+BS51/P51+BU51/R51)),0)</f>
        <v>0</v>
      </c>
      <c r="K51" s="90">
        <f>IF(OR(計算過程!$CJ$4=3,計算過程!$CJ$4=4),IF(入力データと計算結果!$F$7=バックデータ一覧!$A$20,BO51/L51+BP51/M51+BQ51/N51+BR51/O51+BT51/Q51,IF(入力データと計算結果!$F$7=バックデータ一覧!$A$21,BO51/L51+BP51/M51+BQ51/N51+BS51/P51+BT51/Q51,BO51/L51+BP51/M51+BQ51/N51+BS51/P51+BU51/R51)),0)</f>
        <v>25.037684958191395</v>
      </c>
      <c r="L51" s="167">
        <f>IFERROR(MIN(1,$CJ$6*CB51+計算過程!$CJ$13*(BO51+BQ51)+$CJ$20),"-")</f>
        <v>0.70700441834725547</v>
      </c>
      <c r="M51" s="167">
        <f t="shared" si="2"/>
        <v>0.80131486550436648</v>
      </c>
      <c r="N51" s="167">
        <f t="shared" si="3"/>
        <v>0.70700441834725547</v>
      </c>
      <c r="O51" s="134">
        <f t="shared" si="4"/>
        <v>0.90236153670854247</v>
      </c>
      <c r="P51" s="134">
        <f t="shared" si="5"/>
        <v>0.88826526187185906</v>
      </c>
      <c r="Q51" s="134">
        <f t="shared" si="6"/>
        <v>0.90236153670854247</v>
      </c>
      <c r="R51" s="134">
        <f t="shared" si="7"/>
        <v>0.45479814573848398</v>
      </c>
      <c r="S51" s="26">
        <f t="shared" si="8"/>
        <v>0</v>
      </c>
      <c r="T51" s="26">
        <f>'貼り付けシート（日別）'!P50</f>
        <v>5.6250000000000009</v>
      </c>
      <c r="U51" s="26">
        <f t="shared" si="34"/>
        <v>1.0182875</v>
      </c>
      <c r="V51" s="26">
        <f t="shared" si="35"/>
        <v>1</v>
      </c>
      <c r="W51" s="26">
        <f t="shared" si="25"/>
        <v>19.06402009148</v>
      </c>
      <c r="X51" s="26">
        <f t="shared" si="9"/>
        <v>0</v>
      </c>
      <c r="Y51" s="26">
        <f>IF(AND(入力データと計算結果!$F$6=バックデータ一覧!$A$7,入力データと計算結果!$F$27="種類を選択することで評価する"),MAX((($CJ$44*CB51+$CJ$45*SUM(BO51:BQ51,BS51)+$CJ$46)*Z51+(0.01723*BU51+0.06099))*10^3/3600,0),0)</f>
        <v>0</v>
      </c>
      <c r="Z51" s="26">
        <f t="shared" si="26"/>
        <v>1</v>
      </c>
      <c r="AA51" s="26">
        <f>IF(AND(入力データと計算結果!$F$6=バックデータ一覧!$A$7,入力データと計算結果!$F$27="種類を選択することで評価する"),MAX(($CJ$47*CB51+$CJ$48*SUM(BO51:BQ51,BS51)+$CJ$49)*AC51+BU51/AB51,0),0)</f>
        <v>0</v>
      </c>
      <c r="AB51" s="26">
        <f t="shared" si="10"/>
        <v>0.79683999999999999</v>
      </c>
      <c r="AC51" s="26">
        <f t="shared" si="27"/>
        <v>1</v>
      </c>
      <c r="AD51" s="91">
        <f>IF(AND(入力データと計算結果!$F$6=バックデータ一覧!$A$7,入力データと計算結果!$F$27="仕様を入力することで評価する"),AE51+AF51+AG51,0)</f>
        <v>0</v>
      </c>
      <c r="AE51" s="91">
        <f t="shared" si="28"/>
        <v>1.3158751550024195</v>
      </c>
      <c r="AF51" s="91">
        <f t="shared" si="11"/>
        <v>7.465153998785895E-2</v>
      </c>
      <c r="AG51" s="190">
        <f>IF(AND(入力データと計算結果!$F$7&lt;&gt;バックデータ一覧!$A$22,CA51&gt;0),(0.000393*計算過程!CA51)*10^3/3600,IF(AND(入力データと計算結果!$F$7=バックデータ一覧!$A$22,AX51&gt;0),(0.01723*計算過程!AX51+0.06099)*10^3/3600,0))</f>
        <v>0</v>
      </c>
      <c r="AH51" s="91">
        <f>IF(OR(入力データと計算結果!$F$6&lt;&gt;バックデータ一覧!$A$7,入力データと計算結果!$F$27&lt;&gt;"仕様を入力することで評価する"),0,IF(入力データと計算結果!$F$7=バックデータ一覧!$A$20,計算過程!AR51/計算過程!AI51+計算過程!AS51/計算過程!AJ51+計算過程!AT51/計算過程!AK51+計算過程!AU51/計算過程!AL51+計算過程!AW51/計算過程!AN51,IF(入力データと計算結果!$F$7=バックデータ一覧!$A$21,計算過程!AR51/計算過程!AI51+計算過程!AS51/計算過程!AJ51+計算過程!AT51/計算過程!AK51+計算過程!AV51/計算過程!AM51+計算過程!AW51/計算過程!AN51,計算過程!AR51/計算過程!AI51+計算過程!AS51/計算過程!AJ51+計算過程!AT51/計算過程!AK51+計算過程!AV51/計算過程!AM51+計算過程!AX51/計算過程!AO51)))</f>
        <v>0</v>
      </c>
      <c r="AI51" s="191" t="str">
        <f>IF(AND(入力データと計算結果!$F$6=バックデータ一覧!$A$7,入力データと計算結果!$F$27="仕様を入力することで評価する"),$CJ$65*CB51+$CJ$72*(AR51+AT51)+$CJ$79,"-")</f>
        <v>-</v>
      </c>
      <c r="AJ51" s="191" t="str">
        <f>IF(AND(入力データと計算結果!$F$6=バックデータ一覧!$A$7,入力データと計算結果!$F$27="仕様を入力することで評価する"),$CJ$66*CB51+$CJ$73*AS51+$CJ$80,"-")</f>
        <v>-</v>
      </c>
      <c r="AK51" s="191" t="str">
        <f>IF(AND(入力データと計算結果!$F$6=バックデータ一覧!$A$7,入力データと計算結果!$F$27="仕様を入力することで評価する"),$CJ$67*CB51+$CJ$74*(AR51+AT51)+$CJ$81,"-")</f>
        <v>-</v>
      </c>
      <c r="AL51" s="191" t="str">
        <f>IF(AND(入力データと計算結果!$F$6=バックデータ一覧!$A$7,入力データと計算結果!$F$27="仕様を入力することで評価する"),$CJ$68*CB51+$CJ$75*AU51+$CJ$82,"-")</f>
        <v>-</v>
      </c>
      <c r="AM51" s="191" t="str">
        <f>IF(AND(入力データと計算結果!$F$6=バックデータ一覧!$A$7,入力データと計算結果!$F$27="仕様を入力することで評価する"),$CJ$69*CB51+$CJ$76*AV51+$CJ$83,"-")</f>
        <v>-</v>
      </c>
      <c r="AN51" s="191" t="str">
        <f>IF(AND(入力データと計算結果!$F$6=バックデータ一覧!$A$7,入力データと計算結果!$F$27="仕様を入力することで評価する"),$CJ$70*CB51+$CJ$77*AW51+$CJ$84,"-")</f>
        <v>-</v>
      </c>
      <c r="AO51" s="191" t="str">
        <f>IF(AND(入力データと計算結果!$F$6=バックデータ一覧!$A$7,入力データと計算結果!$F$27="仕様を入力することで評価する"),$CJ$71*CB51+$CJ$78*AX51+$CJ$85,"-")</f>
        <v>-</v>
      </c>
      <c r="AP51" s="91">
        <f t="shared" si="12"/>
        <v>22.054787191800454</v>
      </c>
      <c r="AQ51" s="91">
        <f t="shared" si="13"/>
        <v>4.6557074599442991</v>
      </c>
      <c r="AR51" s="91">
        <f t="shared" si="14"/>
        <v>0</v>
      </c>
      <c r="AS51" s="91">
        <f t="shared" si="15"/>
        <v>0</v>
      </c>
      <c r="AT51" s="91">
        <f t="shared" si="16"/>
        <v>0</v>
      </c>
      <c r="AU51" s="91">
        <f t="shared" si="17"/>
        <v>0</v>
      </c>
      <c r="AV51" s="91">
        <f t="shared" si="18"/>
        <v>0</v>
      </c>
      <c r="AW51" s="91">
        <f t="shared" si="19"/>
        <v>0</v>
      </c>
      <c r="AX51" s="91">
        <f t="shared" si="20"/>
        <v>0</v>
      </c>
      <c r="AY51" s="158">
        <f t="shared" si="21"/>
        <v>19.06402009148</v>
      </c>
      <c r="AZ51" s="91">
        <f t="shared" si="29"/>
        <v>19.06402009148</v>
      </c>
      <c r="BA51" s="26">
        <f>IF(計算過程!$CJ$4=9,((BF51*CB51+BG51*(BO51+BP51+BQ51+BS51)+BH51*BN51+BI51)*BB51+(0.01723*BU51+0.06099))*10^3/3600,0)</f>
        <v>0</v>
      </c>
      <c r="BB51" s="26">
        <f>IF(7&lt;='貼り付けシート（日別）'!O50,1,1+(7-'貼り付けシート（日別）'!O50)*0.0091)</f>
        <v>1</v>
      </c>
      <c r="BC51" s="26">
        <f>IF(計算過程!$CJ$4=9,((BJ51*計算過程!CB51+BK51*(BO51+BP51+BQ51+BS51)+BL51*BN51+BM51)*BE51+BU51/BD51),0)</f>
        <v>0</v>
      </c>
      <c r="BD51" s="26">
        <f>計算過程!$CJ$88*'貼り付けシート（日別）'!O50+計算過程!$CJ$89*BU51+計算過程!$CJ$90</f>
        <v>0.79683999999999999</v>
      </c>
      <c r="BE51" s="26">
        <f>IF(7&lt;='貼り付けシート（日別）'!O50,1,1+(7-'貼り付けシート（日別）'!O50)*0.0205)</f>
        <v>1</v>
      </c>
      <c r="BF51" s="89">
        <f>IF($BN51&gt;0,バックデータ一覧!$S$4,バックデータ一覧!$T$4)</f>
        <v>-0.51375000000000004</v>
      </c>
      <c r="BG51" s="89">
        <f>IF($BN51&gt;0,バックデータ一覧!$S$5,バックデータ一覧!$T$5)</f>
        <v>-1.7819999999999999E-2</v>
      </c>
      <c r="BH51" s="89">
        <f>IF($BN51&gt;0,バックデータ一覧!$S$6,バックデータ一覧!$T$6)</f>
        <v>0.27639999999999998</v>
      </c>
      <c r="BI51" s="89">
        <f>IF($BN51&gt;0,バックデータ一覧!$S$7,バックデータ一覧!$T$7)</f>
        <v>9.4067100000000003</v>
      </c>
      <c r="BJ51" s="89">
        <f>IF($BN51&gt;0,バックデータ一覧!$S$12,バックデータ一覧!$T$12)</f>
        <v>-0.19841</v>
      </c>
      <c r="BK51" s="89">
        <f>IF($BN51&gt;0,バックデータ一覧!$S$13,バックデータ一覧!$T$13)</f>
        <v>1.10632</v>
      </c>
      <c r="BL51" s="89">
        <f>IF($BN51&gt;0,バックデータ一覧!$S$14,バックデータ一覧!$T$14)</f>
        <v>0.19306999999999999</v>
      </c>
      <c r="BM51" s="132">
        <f>IF($BN51&gt;0,バックデータ一覧!$S$15,バックデータ一覧!$T$15)</f>
        <v>-10.36669</v>
      </c>
      <c r="BN51" s="26">
        <f>SUMIF('貼り付けシート（時刻別）'!$A$6:$A$8765,$A51,'貼り付けシート（時刻別）'!$C$6:$C$8765)</f>
        <v>2400</v>
      </c>
      <c r="BO51" s="91">
        <f>'貼り付けシート（日別）'!B50</f>
        <v>5.3106913111979992</v>
      </c>
      <c r="BP51" s="91">
        <f>'貼り付けシート（日別）'!C50</f>
        <v>11.57458362697</v>
      </c>
      <c r="BQ51" s="91">
        <f>'貼り付けシート（日別）'!D50</f>
        <v>2.1787451533119997</v>
      </c>
      <c r="BR51" s="91">
        <f>'貼り付けシート（日別）'!E50</f>
        <v>0</v>
      </c>
      <c r="BS51" s="91">
        <f>'貼り付けシート（日別）'!F50</f>
        <v>0</v>
      </c>
      <c r="BT51" s="91">
        <f>'貼り付けシート（日別）'!G50</f>
        <v>0</v>
      </c>
      <c r="BU51" s="91">
        <f>'貼り付けシート（日別）'!H50</f>
        <v>0</v>
      </c>
      <c r="BV51" s="91">
        <f>'貼り付けシート（日別）'!I50</f>
        <v>39</v>
      </c>
      <c r="BW51" s="91">
        <f>'貼り付けシート（日別）'!J50</f>
        <v>85</v>
      </c>
      <c r="BX51" s="91">
        <f>'貼り付けシート（日別）'!K50</f>
        <v>16</v>
      </c>
      <c r="BY51" s="91">
        <f>'貼り付けシート（日別）'!L50</f>
        <v>0</v>
      </c>
      <c r="BZ51" s="91">
        <f>'貼り付けシート（日別）'!M50</f>
        <v>0</v>
      </c>
      <c r="CA51" s="91">
        <f>'貼り付けシート（日別）'!N50</f>
        <v>0</v>
      </c>
      <c r="CB51" s="91">
        <f>'貼り付けシート（日別）'!O50</f>
        <v>8.8416666666666668</v>
      </c>
      <c r="CC51" s="91">
        <f>'貼り付けシート（日別）'!Q50</f>
        <v>0</v>
      </c>
      <c r="CD51" s="126"/>
      <c r="CE51" s="114" t="s">
        <v>126</v>
      </c>
      <c r="CF51" s="115"/>
      <c r="CG51" s="203"/>
      <c r="CH51" s="111" t="s">
        <v>120</v>
      </c>
      <c r="CI51" s="111" t="s">
        <v>20</v>
      </c>
      <c r="CJ51" s="20">
        <v>6.0000000000000001E-3</v>
      </c>
    </row>
    <row r="52" spans="1:88" x14ac:dyDescent="0.15">
      <c r="A52" s="30">
        <v>41685</v>
      </c>
      <c r="B52" s="93">
        <f t="shared" si="0"/>
        <v>0.1801084175347222</v>
      </c>
      <c r="C52" s="93">
        <f t="shared" si="1"/>
        <v>0</v>
      </c>
      <c r="D52" s="93">
        <f t="shared" si="33"/>
        <v>41.203143283129805</v>
      </c>
      <c r="E52" s="96">
        <v>0</v>
      </c>
      <c r="F52" s="90">
        <f>IF(OR(計算過程!$CJ$4&lt;=4,計算過程!$CJ$4=8),G52+H52+I52,0)</f>
        <v>0.1801084175347222</v>
      </c>
      <c r="G52" s="90">
        <f>IF(AND($CJ$4&gt;4,$CJ$4&lt;&gt;8),0,((VLOOKUP(入力データと計算結果!$F$6,バックデータ一覧!$V$12:$AA$15,2)*CB52+VLOOKUP(入力データと計算結果!$F$6,バックデータ一覧!$V$12:$AA$15,3)*(BV52+BW52+BX52+BY52+CA52)+(VLOOKUP(入力データと計算結果!$F$6,バックデータ一覧!$V$12:$AA$15,4)))*10^3/3600))</f>
        <v>0.11625399305555555</v>
      </c>
      <c r="H52" s="90">
        <f>IF(AND(OR($CJ$4&gt;4,$CJ$4&lt;&gt;8),入力データと計算結果!$F$7&lt;&gt;バックデータ一覧!$A$20,BZ52&gt;0),0.07*10^3/3600,0)</f>
        <v>1.9444444444444445E-2</v>
      </c>
      <c r="I52" s="90">
        <f>IF(AND(OR($CJ$4&lt;=4),入力データと計算結果!$F$7=バックデータ一覧!$A$22,BU52&gt;0),(VLOOKUP(入力データと計算結果!$F$6,バックデータ一覧!$V$12:$AA$15,5,FALSE)*BU52+VLOOKUP(入力データと計算結果!$F$6,バックデータ一覧!$V$12:$AA$15,6,FALSE))*10^3/3600,0)</f>
        <v>4.440998003472222E-2</v>
      </c>
      <c r="J52" s="90">
        <f>IF(OR(計算過程!$CJ$4&lt;=2,計算過程!$CJ$4=8),IF(入力データと計算結果!$F$7=バックデータ一覧!$A$20,BO52/L52+BP52/M52+BQ52/N52+BR52/O52+BT52/Q52,IF(入力データと計算結果!$F$7=バックデータ一覧!$A$21,BO52/L52+BP52/M52+BQ52/N52+BS52/P52+BT52/Q52,BO52/L52+BP52/M52+BQ52/N52+BS52/P52+BU52/R52)),0)</f>
        <v>0</v>
      </c>
      <c r="K52" s="90">
        <f>IF(OR(計算過程!$CJ$4=3,計算過程!$CJ$4=4),IF(入力データと計算結果!$F$7=バックデータ一覧!$A$20,BO52/L52+BP52/M52+BQ52/N52+BR52/O52+BT52/Q52,IF(入力データと計算結果!$F$7=バックデータ一覧!$A$21,BO52/L52+BP52/M52+BQ52/N52+BS52/P52+BT52/Q52,BO52/L52+BP52/M52+BQ52/N52+BS52/P52+BU52/R52)),0)</f>
        <v>41.203143283129805</v>
      </c>
      <c r="L52" s="167">
        <f>IFERROR(MIN(1,$CJ$6*CB52+計算過程!$CJ$13*(BO52+BQ52)+$CJ$20),"-")</f>
        <v>0.71539588700392431</v>
      </c>
      <c r="M52" s="167">
        <f t="shared" si="2"/>
        <v>0.79892358682217235</v>
      </c>
      <c r="N52" s="167">
        <f t="shared" si="3"/>
        <v>0.71539588700392431</v>
      </c>
      <c r="O52" s="134">
        <f t="shared" si="4"/>
        <v>0.90236153670854247</v>
      </c>
      <c r="P52" s="134">
        <f t="shared" si="5"/>
        <v>0.85912202343083388</v>
      </c>
      <c r="Q52" s="134">
        <f t="shared" si="6"/>
        <v>0.90236153670854247</v>
      </c>
      <c r="R52" s="134">
        <f t="shared" si="7"/>
        <v>0.5363781598476326</v>
      </c>
      <c r="S52" s="26">
        <f t="shared" si="8"/>
        <v>0</v>
      </c>
      <c r="T52" s="26">
        <f>'貼り付けシート（日別）'!P51</f>
        <v>9.2250000000000014</v>
      </c>
      <c r="U52" s="26">
        <f t="shared" si="34"/>
        <v>1</v>
      </c>
      <c r="V52" s="26">
        <f t="shared" si="35"/>
        <v>1</v>
      </c>
      <c r="W52" s="26">
        <f t="shared" si="25"/>
        <v>31.857281252274998</v>
      </c>
      <c r="X52" s="26">
        <f t="shared" si="9"/>
        <v>0</v>
      </c>
      <c r="Y52" s="26">
        <f>IF(AND(入力データと計算結果!$F$6=バックデータ一覧!$A$7,入力データと計算結果!$F$27="種類を選択することで評価する"),MAX((($CJ$44*CB52+$CJ$45*SUM(BO52:BQ52,BS52)+$CJ$46)*Z52+(0.01723*BU52+0.06099))*10^3/3600,0),0)</f>
        <v>0</v>
      </c>
      <c r="Z52" s="26">
        <f t="shared" si="26"/>
        <v>1</v>
      </c>
      <c r="AA52" s="26">
        <f>IF(AND(入力データと計算結果!$F$6=バックデータ一覧!$A$7,入力データと計算結果!$F$27="種類を選択することで評価する"),MAX(($CJ$47*CB52+$CJ$48*SUM(BO52:BQ52,BS52)+$CJ$49)*AC52+BU52/AB52,0),0)</f>
        <v>0</v>
      </c>
      <c r="AB52" s="26">
        <f t="shared" si="10"/>
        <v>0.81561031249999993</v>
      </c>
      <c r="AC52" s="26">
        <f t="shared" si="27"/>
        <v>1</v>
      </c>
      <c r="AD52" s="91">
        <f>IF(AND(入力データと計算結果!$F$6=バックデータ一覧!$A$7,入力データと計算結果!$F$27="仕様を入力することで評価する"),AE52+AF52+AG52,0)</f>
        <v>0</v>
      </c>
      <c r="AE52" s="91">
        <f t="shared" si="28"/>
        <v>1.6538469763992645</v>
      </c>
      <c r="AF52" s="91">
        <f t="shared" si="11"/>
        <v>8.4047073927391719E-2</v>
      </c>
      <c r="AG52" s="190">
        <f>IF(AND(入力データと計算結果!$F$7&lt;&gt;バックデータ一覧!$A$22,CA52&gt;0),(0.000393*計算過程!CA52)*10^3/3600,IF(AND(入力データと計算結果!$F$7=バックデータ一覧!$A$22,AX52&gt;0),(0.01723*計算過程!AX52+0.06099)*10^3/3600,0))</f>
        <v>2.4081198350694444E-2</v>
      </c>
      <c r="AH52" s="91">
        <f>IF(OR(入力データと計算結果!$F$6&lt;&gt;バックデータ一覧!$A$7,入力データと計算結果!$F$27&lt;&gt;"仕様を入力することで評価する"),0,IF(入力データと計算結果!$F$7=バックデータ一覧!$A$20,計算過程!AR52/計算過程!AI52+計算過程!AS52/計算過程!AJ52+計算過程!AT52/計算過程!AK52+計算過程!AU52/計算過程!AL52+計算過程!AW52/計算過程!AN52,IF(入力データと計算結果!$F$7=バックデータ一覧!$A$21,計算過程!AR52/計算過程!AI52+計算過程!AS52/計算過程!AJ52+計算過程!AT52/計算過程!AK52+計算過程!AV52/計算過程!AM52+計算過程!AW52/計算過程!AN52,計算過程!AR52/計算過程!AI52+計算過程!AS52/計算過程!AJ52+計算過程!AT52/計算過程!AK52+計算過程!AV52/計算過程!AM52+計算過程!AX52/計算過程!AO52)))</f>
        <v>0</v>
      </c>
      <c r="AI52" s="191" t="str">
        <f>IF(AND(入力データと計算結果!$F$6=バックデータ一覧!$A$7,入力データと計算結果!$F$27="仕様を入力することで評価する"),$CJ$65*CB52+$CJ$72*(AR52+AT52)+$CJ$79,"-")</f>
        <v>-</v>
      </c>
      <c r="AJ52" s="191" t="str">
        <f>IF(AND(入力データと計算結果!$F$6=バックデータ一覧!$A$7,入力データと計算結果!$F$27="仕様を入力することで評価する"),$CJ$66*CB52+$CJ$73*AS52+$CJ$80,"-")</f>
        <v>-</v>
      </c>
      <c r="AK52" s="191" t="str">
        <f>IF(AND(入力データと計算結果!$F$6=バックデータ一覧!$A$7,入力データと計算結果!$F$27="仕様を入力することで評価する"),$CJ$67*CB52+$CJ$74*(AR52+AT52)+$CJ$81,"-")</f>
        <v>-</v>
      </c>
      <c r="AL52" s="191" t="str">
        <f>IF(AND(入力データと計算結果!$F$6=バックデータ一覧!$A$7,入力データと計算結果!$F$27="仕様を入力することで評価する"),$CJ$68*CB52+$CJ$75*AU52+$CJ$82,"-")</f>
        <v>-</v>
      </c>
      <c r="AM52" s="191" t="str">
        <f>IF(AND(入力データと計算結果!$F$6=バックデータ一覧!$A$7,入力データと計算結果!$F$27="仕様を入力することで評価する"),$CJ$69*CB52+$CJ$76*AV52+$CJ$83,"-")</f>
        <v>-</v>
      </c>
      <c r="AN52" s="191" t="str">
        <f>IF(AND(入力データと計算結果!$F$6=バックデータ一覧!$A$7,入力データと計算結果!$F$27="仕様を入力することで評価する"),$CJ$70*CB52+$CJ$77*AW52+$CJ$84,"-")</f>
        <v>-</v>
      </c>
      <c r="AO52" s="191" t="str">
        <f>IF(AND(入力データと計算結果!$F$6=バックデータ一覧!$A$7,入力データと計算結果!$F$27="仕様を入力することで評価する"),$CJ$71*CB52+$CJ$78*AX52+$CJ$85,"-")</f>
        <v>-</v>
      </c>
      <c r="AP52" s="91">
        <f t="shared" si="12"/>
        <v>28.789696724999086</v>
      </c>
      <c r="AQ52" s="91">
        <f t="shared" si="13"/>
        <v>4.8354763731392394</v>
      </c>
      <c r="AR52" s="91">
        <f t="shared" si="14"/>
        <v>1.1934067030525251</v>
      </c>
      <c r="AS52" s="91">
        <f t="shared" si="15"/>
        <v>1.4613143302683991</v>
      </c>
      <c r="AT52" s="91">
        <f t="shared" si="16"/>
        <v>0.6332362097829729</v>
      </c>
      <c r="AU52" s="91">
        <f t="shared" si="17"/>
        <v>0</v>
      </c>
      <c r="AV52" s="91">
        <f t="shared" si="18"/>
        <v>2.1919714954025977</v>
      </c>
      <c r="AW52" s="91">
        <f t="shared" si="19"/>
        <v>0</v>
      </c>
      <c r="AX52" s="91">
        <f t="shared" si="20"/>
        <v>1.49171875</v>
      </c>
      <c r="AY52" s="158">
        <f t="shared" si="21"/>
        <v>24.885633763768503</v>
      </c>
      <c r="AZ52" s="91">
        <f t="shared" si="29"/>
        <v>30.365562502274997</v>
      </c>
      <c r="BA52" s="26">
        <f>IF(計算過程!$CJ$4=9,((BF52*CB52+BG52*(BO52+BP52+BQ52+BS52)+BH52*BN52+BI52)*BB52+(0.01723*BU52+0.06099))*10^3/3600,0)</f>
        <v>0</v>
      </c>
      <c r="BB52" s="26">
        <f>IF(7&lt;='貼り付けシート（日別）'!O51,1,1+(7-'貼り付けシート（日別）'!O51)*0.0091)</f>
        <v>1</v>
      </c>
      <c r="BC52" s="26">
        <f>IF(計算過程!$CJ$4=9,((BJ52*計算過程!CB52+BK52*(BO52+BP52+BQ52+BS52)+BL52*BN52+BM52)*BE52+BU52/BD52),0)</f>
        <v>0</v>
      </c>
      <c r="BD52" s="26">
        <f>計算過程!$CJ$88*'貼り付けシート（日別）'!O51+計算過程!$CJ$89*BU52+計算過程!$CJ$90</f>
        <v>0.81561031249999993</v>
      </c>
      <c r="BE52" s="26">
        <f>IF(7&lt;='貼り付けシート（日別）'!O51,1,1+(7-'貼り付けシート（日別）'!O51)*0.0205)</f>
        <v>1</v>
      </c>
      <c r="BF52" s="89">
        <f>IF($BN52&gt;0,バックデータ一覧!$S$4,バックデータ一覧!$T$4)</f>
        <v>-0.51375000000000004</v>
      </c>
      <c r="BG52" s="89">
        <f>IF($BN52&gt;0,バックデータ一覧!$S$5,バックデータ一覧!$T$5)</f>
        <v>-1.7819999999999999E-2</v>
      </c>
      <c r="BH52" s="89">
        <f>IF($BN52&gt;0,バックデータ一覧!$S$6,バックデータ一覧!$T$6)</f>
        <v>0.27639999999999998</v>
      </c>
      <c r="BI52" s="89">
        <f>IF($BN52&gt;0,バックデータ一覧!$S$7,バックデータ一覧!$T$7)</f>
        <v>9.4067100000000003</v>
      </c>
      <c r="BJ52" s="89">
        <f>IF($BN52&gt;0,バックデータ一覧!$S$12,バックデータ一覧!$T$12)</f>
        <v>-0.19841</v>
      </c>
      <c r="BK52" s="89">
        <f>IF($BN52&gt;0,バックデータ一覧!$S$13,バックデータ一覧!$T$13)</f>
        <v>1.10632</v>
      </c>
      <c r="BL52" s="89">
        <f>IF($BN52&gt;0,バックデータ一覧!$S$14,バックデータ一覧!$T$14)</f>
        <v>0.19306999999999999</v>
      </c>
      <c r="BM52" s="132">
        <f>IF($BN52&gt;0,バックデータ一覧!$S$15,バックデータ一覧!$T$15)</f>
        <v>-10.36669</v>
      </c>
      <c r="BN52" s="26">
        <f>SUMIF('貼り付けシート（時刻別）'!$A$6:$A$8765,$A52,'貼り付けシート（時刻別）'!$C$6:$C$8765)</f>
        <v>2400</v>
      </c>
      <c r="BO52" s="91">
        <f>'貼り付けシート（日別）'!B51</f>
        <v>6.6129447227176668</v>
      </c>
      <c r="BP52" s="91">
        <f>'貼り付けシート（日別）'!C51</f>
        <v>8.0974833339399996</v>
      </c>
      <c r="BQ52" s="91">
        <f>'貼り付けシート（日別）'!D51</f>
        <v>3.5089094447073332</v>
      </c>
      <c r="BR52" s="91">
        <f>'貼り付けシート（日別）'!E51</f>
        <v>0</v>
      </c>
      <c r="BS52" s="91">
        <f>'貼り付けシート（日別）'!F51</f>
        <v>12.14622500091</v>
      </c>
      <c r="BT52" s="91">
        <f>'貼り付けシート（日別）'!G51</f>
        <v>0</v>
      </c>
      <c r="BU52" s="91">
        <f>'貼り付けシート（日別）'!H51</f>
        <v>1.49171875</v>
      </c>
      <c r="BV52" s="91">
        <f>'貼り付けシート（日別）'!I51</f>
        <v>49</v>
      </c>
      <c r="BW52" s="91">
        <f>'貼り付けシート（日別）'!J51</f>
        <v>60</v>
      </c>
      <c r="BX52" s="91">
        <f>'貼り付けシート（日別）'!K51</f>
        <v>26</v>
      </c>
      <c r="BY52" s="91">
        <f>'貼り付けシート（日別）'!L51</f>
        <v>0</v>
      </c>
      <c r="BZ52" s="91">
        <f>'貼り付けシート（日別）'!M51</f>
        <v>90</v>
      </c>
      <c r="CA52" s="91">
        <f>'貼り付けシート（日別）'!N51</f>
        <v>0</v>
      </c>
      <c r="CB52" s="91">
        <f>'貼り付けシート（日別）'!O51</f>
        <v>10.887500000000001</v>
      </c>
      <c r="CC52" s="91">
        <f>'貼り付けシート（日別）'!Q51</f>
        <v>0</v>
      </c>
      <c r="CD52" s="126"/>
      <c r="CE52" s="114" t="s">
        <v>127</v>
      </c>
      <c r="CF52" s="115"/>
      <c r="CG52" s="203"/>
      <c r="CH52" s="111" t="s">
        <v>121</v>
      </c>
      <c r="CI52" s="111" t="s">
        <v>20</v>
      </c>
      <c r="CJ52" s="20">
        <v>0.75439999999999996</v>
      </c>
    </row>
    <row r="53" spans="1:88" x14ac:dyDescent="0.15">
      <c r="A53" s="30">
        <v>41686</v>
      </c>
      <c r="B53" s="93">
        <f t="shared" si="0"/>
        <v>0.18411442997685185</v>
      </c>
      <c r="C53" s="93">
        <f t="shared" si="1"/>
        <v>0</v>
      </c>
      <c r="D53" s="93">
        <f t="shared" si="33"/>
        <v>41.11561048263637</v>
      </c>
      <c r="E53" s="96">
        <v>0</v>
      </c>
      <c r="F53" s="90">
        <f>IF(OR(計算過程!$CJ$4&lt;=4,計算過程!$CJ$4=8),G53+H53+I53,0)</f>
        <v>0.18411442997685185</v>
      </c>
      <c r="G53" s="90">
        <f>IF(AND($CJ$4&gt;4,$CJ$4&lt;&gt;8),0,((VLOOKUP(入力データと計算結果!$F$6,バックデータ一覧!$V$12:$AA$15,2)*CB53+VLOOKUP(入力データと計算結果!$F$6,バックデータ一覧!$V$12:$AA$15,3)*(BV53+BW53+BX53+BY53+CA53)+(VLOOKUP(入力データと計算結果!$F$6,バックデータ一覧!$V$12:$AA$15,4)))*10^3/3600))</f>
        <v>0.11930844907407408</v>
      </c>
      <c r="H53" s="90">
        <f>IF(AND(OR($CJ$4&gt;4,$CJ$4&lt;&gt;8),入力データと計算結果!$F$7&lt;&gt;バックデータ一覧!$A$20,BZ53&gt;0),0.07*10^3/3600,0)</f>
        <v>1.9444444444444445E-2</v>
      </c>
      <c r="I53" s="90">
        <f>IF(AND(OR($CJ$4&lt;=4),入力データと計算結果!$F$7=バックデータ一覧!$A$22,BU53&gt;0),(VLOOKUP(入力データと計算結果!$F$6,バックデータ一覧!$V$12:$AA$15,5,FALSE)*BU53+VLOOKUP(入力データと計算結果!$F$6,バックデータ一覧!$V$12:$AA$15,6,FALSE))*10^3/3600,0)</f>
        <v>4.5361536458333331E-2</v>
      </c>
      <c r="J53" s="90">
        <f>IF(OR(計算過程!$CJ$4&lt;=2,計算過程!$CJ$4=8),IF(入力データと計算結果!$F$7=バックデータ一覧!$A$20,BO53/L53+BP53/M53+BQ53/N53+BR53/O53+BT53/Q53,IF(入力データと計算結果!$F$7=バックデータ一覧!$A$21,BO53/L53+BP53/M53+BQ53/N53+BS53/P53+BT53/Q53,BO53/L53+BP53/M53+BQ53/N53+BS53/P53+BU53/R53)),0)</f>
        <v>0</v>
      </c>
      <c r="K53" s="90">
        <f>IF(OR(計算過程!$CJ$4=3,計算過程!$CJ$4=4),IF(入力データと計算結果!$F$7=バックデータ一覧!$A$20,BO53/L53+BP53/M53+BQ53/N53+BR53/O53+BT53/Q53,IF(入力データと計算結果!$F$7=バックデータ一覧!$A$21,BO53/L53+BP53/M53+BQ53/N53+BS53/P53+BT53/Q53,BO53/L53+BP53/M53+BQ53/N53+BS53/P53+BU53/R53)),0)</f>
        <v>41.11561048263637</v>
      </c>
      <c r="L53" s="167">
        <f>IFERROR(MIN(1,$CJ$6*CB53+計算過程!$CJ$13*(BO53+BQ53)+$CJ$20),"-")</f>
        <v>0.71253116395297378</v>
      </c>
      <c r="M53" s="167">
        <f t="shared" si="2"/>
        <v>0.78738109904734954</v>
      </c>
      <c r="N53" s="167">
        <f t="shared" si="3"/>
        <v>0.71253116395297378</v>
      </c>
      <c r="O53" s="134">
        <f t="shared" si="4"/>
        <v>0.90236153670854247</v>
      </c>
      <c r="P53" s="134">
        <f t="shared" si="5"/>
        <v>0.85966280290913766</v>
      </c>
      <c r="Q53" s="134">
        <f t="shared" si="6"/>
        <v>0.90236153670854247</v>
      </c>
      <c r="R53" s="134">
        <f t="shared" si="7"/>
        <v>0.51490215813702622</v>
      </c>
      <c r="S53" s="26">
        <f t="shared" si="8"/>
        <v>0</v>
      </c>
      <c r="T53" s="26">
        <f>'貼り付けシート（日別）'!P52</f>
        <v>7.9624999999999995</v>
      </c>
      <c r="U53" s="26">
        <f t="shared" si="34"/>
        <v>1</v>
      </c>
      <c r="V53" s="26">
        <f t="shared" si="35"/>
        <v>1</v>
      </c>
      <c r="W53" s="26">
        <f t="shared" si="25"/>
        <v>31.456789181624998</v>
      </c>
      <c r="X53" s="26">
        <f t="shared" si="9"/>
        <v>0</v>
      </c>
      <c r="Y53" s="26">
        <f>IF(AND(入力データと計算結果!$F$6=バックデータ一覧!$A$7,入力データと計算結果!$F$27="種類を選択することで評価する"),MAX((($CJ$44*CB53+$CJ$45*SUM(BO53:BQ53,BS53)+$CJ$46)*Z53+(0.01723*BU53+0.06099))*10^3/3600,0),0)</f>
        <v>0</v>
      </c>
      <c r="Z53" s="26">
        <f t="shared" si="26"/>
        <v>1.0072041666666667</v>
      </c>
      <c r="AA53" s="26">
        <f>IF(AND(入力データと計算結果!$F$6=バックデータ一覧!$A$7,入力データと計算結果!$F$27="種類を選択することで評価する"),MAX(($CJ$47*CB53+$CJ$48*SUM(BO53:BQ53,BS53)+$CJ$49)*AC53+BU53/AB53,0),0)</f>
        <v>0</v>
      </c>
      <c r="AB53" s="26">
        <f t="shared" si="10"/>
        <v>0.79412812499999996</v>
      </c>
      <c r="AC53" s="26">
        <f t="shared" si="27"/>
        <v>1.0162291666666667</v>
      </c>
      <c r="AD53" s="91">
        <f>IF(AND(入力データと計算結果!$F$6=バックデータ一覧!$A$7,入力データと計算結果!$F$27="仕様を入力することで評価する"),AE53+AF53+AG53,0)</f>
        <v>0</v>
      </c>
      <c r="AE53" s="91">
        <f t="shared" si="28"/>
        <v>1.8429350602179018</v>
      </c>
      <c r="AF53" s="91">
        <f t="shared" si="11"/>
        <v>8.3578640940850227E-2</v>
      </c>
      <c r="AG53" s="190">
        <f>IF(AND(入力データと計算結果!$F$7&lt;&gt;バックデータ一覧!$A$22,CA53&gt;0),(0.000393*計算過程!CA53)*10^3/3600,IF(AND(入力データと計算結果!$F$7=バックデータ一覧!$A$22,AX53&gt;0),(0.01723*計算過程!AX53+0.06099)*10^3/3600,0))</f>
        <v>2.4861184895833336E-2</v>
      </c>
      <c r="AH53" s="91">
        <f>IF(OR(入力データと計算結果!$F$6&lt;&gt;バックデータ一覧!$A$7,入力データと計算結果!$F$27&lt;&gt;"仕様を入力することで評価する"),0,IF(入力データと計算結果!$F$7=バックデータ一覧!$A$20,計算過程!AR53/計算過程!AI53+計算過程!AS53/計算過程!AJ53+計算過程!AT53/計算過程!AK53+計算過程!AU53/計算過程!AL53+計算過程!AW53/計算過程!AN53,IF(入力データと計算結果!$F$7=バックデータ一覧!$A$21,計算過程!AR53/計算過程!AI53+計算過程!AS53/計算過程!AJ53+計算過程!AT53/計算過程!AK53+計算過程!AV53/計算過程!AM53+計算過程!AW53/計算過程!AN53,計算過程!AR53/計算過程!AI53+計算過程!AS53/計算過程!AJ53+計算過程!AT53/計算過程!AK53+計算過程!AV53/計算過程!AM53+計算過程!AX53/計算過程!AO53)))</f>
        <v>0</v>
      </c>
      <c r="AI53" s="191" t="str">
        <f>IF(AND(入力データと計算結果!$F$6=バックデータ一覧!$A$7,入力データと計算結果!$F$27="仕様を入力することで評価する"),$CJ$65*CB53+$CJ$72*(AR53+AT53)+$CJ$79,"-")</f>
        <v>-</v>
      </c>
      <c r="AJ53" s="191" t="str">
        <f>IF(AND(入力データと計算結果!$F$6=バックデータ一覧!$A$7,入力データと計算結果!$F$27="仕様を入力することで評価する"),$CJ$66*CB53+$CJ$73*AS53+$CJ$80,"-")</f>
        <v>-</v>
      </c>
      <c r="AK53" s="191" t="str">
        <f>IF(AND(入力データと計算結果!$F$6=バックデータ一覧!$A$7,入力データと計算結果!$F$27="仕様を入力することで評価する"),$CJ$67*CB53+$CJ$74*(AR53+AT53)+$CJ$81,"-")</f>
        <v>-</v>
      </c>
      <c r="AL53" s="191" t="str">
        <f>IF(AND(入力データと計算結果!$F$6=バックデータ一覧!$A$7,入力データと計算結果!$F$27="仕様を入力することで評価する"),$CJ$68*CB53+$CJ$75*AU53+$CJ$82,"-")</f>
        <v>-</v>
      </c>
      <c r="AM53" s="191" t="str">
        <f>IF(AND(入力データと計算結果!$F$6=バックデータ一覧!$A$7,入力データと計算結果!$F$27="仕様を入力することで評価する"),$CJ$69*CB53+$CJ$76*AV53+$CJ$83,"-")</f>
        <v>-</v>
      </c>
      <c r="AN53" s="191" t="str">
        <f>IF(AND(入力データと計算結果!$F$6=バックデータ一覧!$A$7,入力データと計算結果!$F$27="仕様を入力することで評価する"),$CJ$70*CB53+$CJ$77*AW53+$CJ$84,"-")</f>
        <v>-</v>
      </c>
      <c r="AO53" s="191" t="str">
        <f>IF(AND(入力データと計算結果!$F$6=バックデータ一覧!$A$7,入力データと計算結果!$F$27="仕様を入力することで評価する"),$CJ$71*CB53+$CJ$78*AX53+$CJ$85,"-")</f>
        <v>-</v>
      </c>
      <c r="AP53" s="91">
        <f t="shared" si="12"/>
        <v>28.481550784597523</v>
      </c>
      <c r="AQ53" s="91">
        <f t="shared" si="13"/>
        <v>4.2929032364683497</v>
      </c>
      <c r="AR53" s="91">
        <f t="shared" si="14"/>
        <v>1.1287046209778921</v>
      </c>
      <c r="AS53" s="91">
        <f t="shared" si="15"/>
        <v>1.3820872909933373</v>
      </c>
      <c r="AT53" s="91">
        <f t="shared" si="16"/>
        <v>0.59890449276377966</v>
      </c>
      <c r="AU53" s="91">
        <f t="shared" si="17"/>
        <v>0</v>
      </c>
      <c r="AV53" s="91">
        <f t="shared" si="18"/>
        <v>2.0731309364900046</v>
      </c>
      <c r="AW53" s="91">
        <f t="shared" si="19"/>
        <v>0</v>
      </c>
      <c r="AX53" s="91">
        <f t="shared" si="20"/>
        <v>1.6546875000000001</v>
      </c>
      <c r="AY53" s="158">
        <f t="shared" si="21"/>
        <v>24.619274340399983</v>
      </c>
      <c r="AZ53" s="91">
        <f t="shared" si="29"/>
        <v>29.802101681624997</v>
      </c>
      <c r="BA53" s="26">
        <f>IF(計算過程!$CJ$4=9,((BF53*CB53+BG53*(BO53+BP53+BQ53+BS53)+BH53*BN53+BI53)*BB53+(0.01723*BU53+0.06099))*10^3/3600,0)</f>
        <v>0</v>
      </c>
      <c r="BB53" s="26">
        <f>IF(7&lt;='貼り付けシート（日別）'!O52,1,1+(7-'貼り付けシート（日別）'!O52)*0.0091)</f>
        <v>1.0072041666666667</v>
      </c>
      <c r="BC53" s="26">
        <f>IF(計算過程!$CJ$4=9,((BJ53*計算過程!CB53+BK53*(BO53+BP53+BQ53+BS53)+BL53*BN53+BM53)*BE53+BU53/BD53),0)</f>
        <v>0</v>
      </c>
      <c r="BD53" s="26">
        <f>計算過程!$CJ$88*'貼り付けシート（日別）'!O52+計算過程!$CJ$89*BU53+計算過程!$CJ$90</f>
        <v>0.79412812499999996</v>
      </c>
      <c r="BE53" s="26">
        <f>IF(7&lt;='貼り付けシート（日別）'!O52,1,1+(7-'貼り付けシート（日別）'!O52)*0.0205)</f>
        <v>1.0162291666666667</v>
      </c>
      <c r="BF53" s="89">
        <f>IF($BN53&gt;0,バックデータ一覧!$S$4,バックデータ一覧!$T$4)</f>
        <v>-0.51375000000000004</v>
      </c>
      <c r="BG53" s="89">
        <f>IF($BN53&gt;0,バックデータ一覧!$S$5,バックデータ一覧!$T$5)</f>
        <v>-1.7819999999999999E-2</v>
      </c>
      <c r="BH53" s="89">
        <f>IF($BN53&gt;0,バックデータ一覧!$S$6,バックデータ一覧!$T$6)</f>
        <v>0.27639999999999998</v>
      </c>
      <c r="BI53" s="89">
        <f>IF($BN53&gt;0,バックデータ一覧!$S$7,バックデータ一覧!$T$7)</f>
        <v>9.4067100000000003</v>
      </c>
      <c r="BJ53" s="89">
        <f>IF($BN53&gt;0,バックデータ一覧!$S$12,バックデータ一覧!$T$12)</f>
        <v>-0.19841</v>
      </c>
      <c r="BK53" s="89">
        <f>IF($BN53&gt;0,バックデータ一覧!$S$13,バックデータ一覧!$T$13)</f>
        <v>1.10632</v>
      </c>
      <c r="BL53" s="89">
        <f>IF($BN53&gt;0,バックデータ一覧!$S$14,バックデータ一覧!$T$14)</f>
        <v>0.19306999999999999</v>
      </c>
      <c r="BM53" s="132">
        <f>IF($BN53&gt;0,バックデータ一覧!$S$15,バックデータ一覧!$T$15)</f>
        <v>-10.36669</v>
      </c>
      <c r="BN53" s="26">
        <f>SUMIF('貼り付けシート（時刻別）'!$A$6:$A$8765,$A53,'貼り付けシート（時刻別）'!$C$6:$C$8765)</f>
        <v>2400</v>
      </c>
      <c r="BO53" s="91">
        <f>'貼り付けシート（日別）'!B52</f>
        <v>6.4902354773316659</v>
      </c>
      <c r="BP53" s="91">
        <f>'貼り付けシート（日別）'!C52</f>
        <v>7.9472271150999996</v>
      </c>
      <c r="BQ53" s="91">
        <f>'貼り付けシート（日別）'!D52</f>
        <v>3.4437984165433333</v>
      </c>
      <c r="BR53" s="91">
        <f>'貼り付けシート（日別）'!E52</f>
        <v>0</v>
      </c>
      <c r="BS53" s="91">
        <f>'貼り付けシート（日別）'!F52</f>
        <v>11.92084067265</v>
      </c>
      <c r="BT53" s="91">
        <f>'貼り付けシート（日別）'!G52</f>
        <v>0</v>
      </c>
      <c r="BU53" s="91">
        <f>'貼り付けシート（日別）'!H52</f>
        <v>1.6546875000000001</v>
      </c>
      <c r="BV53" s="91">
        <f>'貼り付けシート（日別）'!I52</f>
        <v>49</v>
      </c>
      <c r="BW53" s="91">
        <f>'貼り付けシート（日別）'!J52</f>
        <v>60</v>
      </c>
      <c r="BX53" s="91">
        <f>'貼り付けシート（日別）'!K52</f>
        <v>26</v>
      </c>
      <c r="BY53" s="91">
        <f>'貼り付けシート（日別）'!L52</f>
        <v>0</v>
      </c>
      <c r="BZ53" s="91">
        <f>'貼り付けシート（日別）'!M52</f>
        <v>90</v>
      </c>
      <c r="CA53" s="91">
        <f>'貼り付けシート（日別）'!N52</f>
        <v>0</v>
      </c>
      <c r="CB53" s="91">
        <f>'貼り付けシート（日別）'!O52</f>
        <v>6.208333333333333</v>
      </c>
      <c r="CC53" s="91">
        <f>'貼り付けシート（日別）'!Q52</f>
        <v>0</v>
      </c>
      <c r="CD53" s="126"/>
      <c r="CE53" s="152" t="s">
        <v>400</v>
      </c>
      <c r="CF53" s="84"/>
      <c r="CG53" s="154"/>
      <c r="CH53" s="140" t="s">
        <v>378</v>
      </c>
      <c r="CI53" s="140" t="s">
        <v>20</v>
      </c>
      <c r="CJ53" s="157">
        <f>入力データと計算結果!F29</f>
        <v>0.546880863954464</v>
      </c>
    </row>
    <row r="54" spans="1:88" x14ac:dyDescent="0.15">
      <c r="A54" s="30">
        <v>41687</v>
      </c>
      <c r="B54" s="93">
        <f t="shared" si="0"/>
        <v>0.18667152256944444</v>
      </c>
      <c r="C54" s="93">
        <f t="shared" si="1"/>
        <v>0</v>
      </c>
      <c r="D54" s="93">
        <f t="shared" si="33"/>
        <v>41.401879886495195</v>
      </c>
      <c r="E54" s="96">
        <v>0</v>
      </c>
      <c r="F54" s="90">
        <f>IF(OR(計算過程!$CJ$4&lt;=4,計算過程!$CJ$4=8),G54+H54+I54,0)</f>
        <v>0.18667152256944444</v>
      </c>
      <c r="G54" s="90">
        <f>IF(AND($CJ$4&gt;4,$CJ$4&lt;&gt;8),0,((VLOOKUP(入力データと計算結果!$F$6,バックデータ一覧!$V$12:$AA$15,2)*CB54+VLOOKUP(入力データと計算結果!$F$6,バックデータ一覧!$V$12:$AA$15,3)*(BV54+BW54+BX54+BY54+CA54)+(VLOOKUP(入力データと計算結果!$F$6,バックデータ一覧!$V$12:$AA$15,4)))*10^3/3600))</f>
        <v>0.12122326388888889</v>
      </c>
      <c r="H54" s="90">
        <f>IF(AND(OR($CJ$4&gt;4,$CJ$4&lt;&gt;8),入力データと計算結果!$F$7&lt;&gt;バックデータ一覧!$A$20,BZ54&gt;0),0.07*10^3/3600,0)</f>
        <v>1.9444444444444445E-2</v>
      </c>
      <c r="I54" s="90">
        <f>IF(AND(OR($CJ$4&lt;=4),入力データと計算結果!$F$7=バックデータ一覧!$A$22,BU54&gt;0),(VLOOKUP(入力データと計算結果!$F$6,バックデータ一覧!$V$12:$AA$15,5,FALSE)*BU54+VLOOKUP(入力データと計算結果!$F$6,バックデータ一覧!$V$12:$AA$15,6,FALSE))*10^3/3600,0)</f>
        <v>4.6003814236111114E-2</v>
      </c>
      <c r="J54" s="90">
        <f>IF(OR(計算過程!$CJ$4&lt;=2,計算過程!$CJ$4=8),IF(入力データと計算結果!$F$7=バックデータ一覧!$A$20,BO54/L54+BP54/M54+BQ54/N54+BR54/O54+BT54/Q54,IF(入力データと計算結果!$F$7=バックデータ一覧!$A$21,BO54/L54+BP54/M54+BQ54/N54+BS54/P54+BT54/Q54,BO54/L54+BP54/M54+BQ54/N54+BS54/P54+BU54/R54)),0)</f>
        <v>0</v>
      </c>
      <c r="K54" s="90">
        <f>IF(OR(計算過程!$CJ$4=3,計算過程!$CJ$4=4),IF(入力データと計算結果!$F$7=バックデータ一覧!$A$20,BO54/L54+BP54/M54+BQ54/N54+BR54/O54+BT54/Q54,IF(入力データと計算結果!$F$7=バックデータ一覧!$A$21,BO54/L54+BP54/M54+BQ54/N54+BS54/P54+BT54/Q54,BO54/L54+BP54/M54+BQ54/N54+BS54/P54+BU54/R54)),0)</f>
        <v>41.401879886495195</v>
      </c>
      <c r="L54" s="167">
        <f>IFERROR(MIN(1,$CJ$6*CB54+計算過程!$CJ$13*(BO54+BQ54)+$CJ$20),"-")</f>
        <v>0.71096416129934359</v>
      </c>
      <c r="M54" s="167">
        <f t="shared" si="2"/>
        <v>0.78028252490240757</v>
      </c>
      <c r="N54" s="167">
        <f t="shared" si="3"/>
        <v>0.71096416129934359</v>
      </c>
      <c r="O54" s="134">
        <f t="shared" si="4"/>
        <v>0.90236153670854247</v>
      </c>
      <c r="P54" s="134">
        <f t="shared" si="5"/>
        <v>0.8597664041970926</v>
      </c>
      <c r="Q54" s="134">
        <f t="shared" si="6"/>
        <v>0.90236153670854247</v>
      </c>
      <c r="R54" s="134">
        <f t="shared" si="7"/>
        <v>0.50180095367061073</v>
      </c>
      <c r="S54" s="26">
        <f t="shared" si="8"/>
        <v>0</v>
      </c>
      <c r="T54" s="26">
        <f>'貼り付けシート（日別）'!P53</f>
        <v>1.925</v>
      </c>
      <c r="U54" s="26">
        <f t="shared" si="34"/>
        <v>1.0674975</v>
      </c>
      <c r="V54" s="26">
        <f t="shared" si="35"/>
        <v>1.1055625</v>
      </c>
      <c r="W54" s="26">
        <f t="shared" si="25"/>
        <v>31.458842654300007</v>
      </c>
      <c r="X54" s="26">
        <f t="shared" si="9"/>
        <v>0</v>
      </c>
      <c r="Y54" s="26">
        <f>IF(AND(入力データと計算結果!$F$6=バックデータ一覧!$A$7,入力データと計算結果!$F$27="種類を選択することで評価する"),MAX((($CJ$44*CB54+$CJ$45*SUM(BO54:BQ54,BS54)+$CJ$46)*Z54+(0.01723*BU54+0.06099))*10^3/3600,0),0)</f>
        <v>0</v>
      </c>
      <c r="Z54" s="26">
        <f t="shared" si="26"/>
        <v>1.0338974999999999</v>
      </c>
      <c r="AA54" s="26">
        <f>IF(AND(入力データと計算結果!$F$6=バックデータ一覧!$A$7,入力データと計算結果!$F$27="種類を選択することで評価する"),MAX(($CJ$47*CB54+$CJ$48*SUM(BO54:BQ54,BS54)+$CJ$49)*AC54+BU54/AB54,0),0)</f>
        <v>0</v>
      </c>
      <c r="AB54" s="26">
        <f t="shared" si="10"/>
        <v>0.78070812499999998</v>
      </c>
      <c r="AC54" s="26">
        <f t="shared" si="27"/>
        <v>1.0763624999999999</v>
      </c>
      <c r="AD54" s="91">
        <f>IF(AND(入力データと計算結果!$F$6=バックデータ一覧!$A$7,入力データと計算結果!$F$27="仕様を入力することで評価する"),AE54+AF54+AG54,0)</f>
        <v>0</v>
      </c>
      <c r="AE54" s="91">
        <f t="shared" si="28"/>
        <v>2.2250898884084629</v>
      </c>
      <c r="AF54" s="91">
        <f t="shared" si="11"/>
        <v>8.3488899627295721E-2</v>
      </c>
      <c r="AG54" s="190">
        <f>IF(AND(入力データと計算結果!$F$7&lt;&gt;バックデータ一覧!$A$22,CA54&gt;0),(0.000393*計算過程!CA54)*10^3/3600,IF(AND(入力データと計算結果!$F$7=バックデータ一覧!$A$22,AX54&gt;0),(0.01723*計算過程!AX54+0.06099)*10^3/3600,0))</f>
        <v>2.5387657118055556E-2</v>
      </c>
      <c r="AH54" s="91">
        <f>IF(OR(入力データと計算結果!$F$6&lt;&gt;バックデータ一覧!$A$7,入力データと計算結果!$F$27&lt;&gt;"仕様を入力することで評価する"),0,IF(入力データと計算結果!$F$7=バックデータ一覧!$A$20,計算過程!AR54/計算過程!AI54+計算過程!AS54/計算過程!AJ54+計算過程!AT54/計算過程!AK54+計算過程!AU54/計算過程!AL54+計算過程!AW54/計算過程!AN54,IF(入力データと計算結果!$F$7=バックデータ一覧!$A$21,計算過程!AR54/計算過程!AI54+計算過程!AS54/計算過程!AJ54+計算過程!AT54/計算過程!AK54+計算過程!AV54/計算過程!AM54+計算過程!AW54/計算過程!AN54,計算過程!AR54/計算過程!AI54+計算過程!AS54/計算過程!AJ54+計算過程!AT54/計算過程!AK54+計算過程!AV54/計算過程!AM54+計算過程!AX54/計算過程!AO54)))</f>
        <v>0</v>
      </c>
      <c r="AI54" s="191" t="str">
        <f>IF(AND(入力データと計算結果!$F$6=バックデータ一覧!$A$7,入力データと計算結果!$F$27="仕様を入力することで評価する"),$CJ$65*CB54+$CJ$72*(AR54+AT54)+$CJ$79,"-")</f>
        <v>-</v>
      </c>
      <c r="AJ54" s="191" t="str">
        <f>IF(AND(入力データと計算結果!$F$6=バックデータ一覧!$A$7,入力データと計算結果!$F$27="仕様を入力することで評価する"),$CJ$66*CB54+$CJ$73*AS54+$CJ$80,"-")</f>
        <v>-</v>
      </c>
      <c r="AK54" s="191" t="str">
        <f>IF(AND(入力データと計算結果!$F$6=バックデータ一覧!$A$7,入力データと計算結果!$F$27="仕様を入力することで評価する"),$CJ$67*CB54+$CJ$74*(AR54+AT54)+$CJ$81,"-")</f>
        <v>-</v>
      </c>
      <c r="AL54" s="191" t="str">
        <f>IF(AND(入力データと計算結果!$F$6=バックデータ一覧!$A$7,入力データと計算結果!$F$27="仕様を入力することで評価する"),$CJ$68*CB54+$CJ$75*AU54+$CJ$82,"-")</f>
        <v>-</v>
      </c>
      <c r="AM54" s="191" t="str">
        <f>IF(AND(入力データと計算結果!$F$6=バックデータ一覧!$A$7,入力データと計算結果!$F$27="仕様を入力することで評価する"),$CJ$69*CB54+$CJ$76*AV54+$CJ$83,"-")</f>
        <v>-</v>
      </c>
      <c r="AN54" s="191" t="str">
        <f>IF(AND(入力データと計算結果!$F$6=バックデータ一覧!$A$7,入力データと計算結果!$F$27="仕様を入力することで評価する"),$CJ$70*CB54+$CJ$77*AW54+$CJ$84,"-")</f>
        <v>-</v>
      </c>
      <c r="AO54" s="191" t="str">
        <f>IF(AND(入力データと計算結果!$F$6=バックデータ一覧!$A$7,入力データと計算結果!$F$27="仕様を入力することで評価する"),$CJ$71*CB54+$CJ$78*AX54+$CJ$85,"-")</f>
        <v>-</v>
      </c>
      <c r="AP54" s="91">
        <f t="shared" si="12"/>
        <v>28.422516894473148</v>
      </c>
      <c r="AQ54" s="91">
        <f t="shared" si="13"/>
        <v>3.5482357916988447</v>
      </c>
      <c r="AR54" s="91">
        <f t="shared" si="14"/>
        <v>1.1163091449932505</v>
      </c>
      <c r="AS54" s="91">
        <f t="shared" si="15"/>
        <v>1.3669091571345922</v>
      </c>
      <c r="AT54" s="91">
        <f t="shared" si="16"/>
        <v>0.59232730142499035</v>
      </c>
      <c r="AU54" s="91">
        <f t="shared" si="17"/>
        <v>0</v>
      </c>
      <c r="AV54" s="91">
        <f t="shared" si="18"/>
        <v>2.0503637357018896</v>
      </c>
      <c r="AW54" s="91">
        <f t="shared" si="19"/>
        <v>0</v>
      </c>
      <c r="AX54" s="91">
        <f t="shared" si="20"/>
        <v>1.7646875</v>
      </c>
      <c r="AY54" s="158">
        <f t="shared" si="21"/>
        <v>24.568245815045284</v>
      </c>
      <c r="AZ54" s="91">
        <f t="shared" si="29"/>
        <v>29.694155154300006</v>
      </c>
      <c r="BA54" s="26">
        <f>IF(計算過程!$CJ$4=9,((BF54*CB54+BG54*(BO54+BP54+BQ54+BS54)+BH54*BN54+BI54)*BB54+(0.01723*BU54+0.06099))*10^3/3600,0)</f>
        <v>0</v>
      </c>
      <c r="BB54" s="26">
        <f>IF(7&lt;='貼り付けシート（日別）'!O53,1,1+(7-'貼り付けシート（日別）'!O53)*0.0091)</f>
        <v>1.0338974999999999</v>
      </c>
      <c r="BC54" s="26">
        <f>IF(計算過程!$CJ$4=9,((BJ54*計算過程!CB54+BK54*(BO54+BP54+BQ54+BS54)+BL54*BN54+BM54)*BE54+BU54/BD54),0)</f>
        <v>0</v>
      </c>
      <c r="BD54" s="26">
        <f>計算過程!$CJ$88*'貼り付けシート（日別）'!O53+計算過程!$CJ$89*BU54+計算過程!$CJ$90</f>
        <v>0.78070812499999998</v>
      </c>
      <c r="BE54" s="26">
        <f>IF(7&lt;='貼り付けシート（日別）'!O53,1,1+(7-'貼り付けシート（日別）'!O53)*0.0205)</f>
        <v>1.0763624999999999</v>
      </c>
      <c r="BF54" s="89">
        <f>IF($BN54&gt;0,バックデータ一覧!$S$4,バックデータ一覧!$T$4)</f>
        <v>-0.51375000000000004</v>
      </c>
      <c r="BG54" s="89">
        <f>IF($BN54&gt;0,バックデータ一覧!$S$5,バックデータ一覧!$T$5)</f>
        <v>-1.7819999999999999E-2</v>
      </c>
      <c r="BH54" s="89">
        <f>IF($BN54&gt;0,バックデータ一覧!$S$6,バックデータ一覧!$T$6)</f>
        <v>0.27639999999999998</v>
      </c>
      <c r="BI54" s="89">
        <f>IF($BN54&gt;0,バックデータ一覧!$S$7,バックデータ一覧!$T$7)</f>
        <v>9.4067100000000003</v>
      </c>
      <c r="BJ54" s="89">
        <f>IF($BN54&gt;0,バックデータ一覧!$S$12,バックデータ一覧!$T$12)</f>
        <v>-0.19841</v>
      </c>
      <c r="BK54" s="89">
        <f>IF($BN54&gt;0,バックデータ一覧!$S$13,バックデータ一覧!$T$13)</f>
        <v>1.10632</v>
      </c>
      <c r="BL54" s="89">
        <f>IF($BN54&gt;0,バックデータ一覧!$S$14,バックデータ一覧!$T$14)</f>
        <v>0.19306999999999999</v>
      </c>
      <c r="BM54" s="132">
        <f>IF($BN54&gt;0,バックデータ一覧!$S$15,バックデータ一覧!$T$15)</f>
        <v>-10.36669</v>
      </c>
      <c r="BN54" s="26">
        <f>SUMIF('貼り付けシート（時刻別）'!$A$6:$A$8765,$A54,'貼り付けシート（時刻別）'!$C$6:$C$8765)</f>
        <v>2400</v>
      </c>
      <c r="BO54" s="91">
        <f>'貼り付けシート（日別）'!B53</f>
        <v>6.4667271224920011</v>
      </c>
      <c r="BP54" s="91">
        <f>'貼り付けシート（日別）'!C53</f>
        <v>7.9184413744800004</v>
      </c>
      <c r="BQ54" s="91">
        <f>'貼り付けシート（日別）'!D53</f>
        <v>3.4313245956080003</v>
      </c>
      <c r="BR54" s="91">
        <f>'貼り付けシート（日別）'!E53</f>
        <v>0</v>
      </c>
      <c r="BS54" s="91">
        <f>'貼り付けシート（日別）'!F53</f>
        <v>11.877662061720001</v>
      </c>
      <c r="BT54" s="91">
        <f>'貼り付けシート（日別）'!G53</f>
        <v>0</v>
      </c>
      <c r="BU54" s="91">
        <f>'貼り付けシート（日別）'!H53</f>
        <v>1.7646875</v>
      </c>
      <c r="BV54" s="91">
        <f>'貼り付けシート（日別）'!I53</f>
        <v>49</v>
      </c>
      <c r="BW54" s="91">
        <f>'貼り付けシート（日別）'!J53</f>
        <v>60</v>
      </c>
      <c r="BX54" s="91">
        <f>'貼り付けシート（日別）'!K53</f>
        <v>26</v>
      </c>
      <c r="BY54" s="91">
        <f>'貼り付けシート（日別）'!L53</f>
        <v>0</v>
      </c>
      <c r="BZ54" s="91">
        <f>'貼り付けシート（日別）'!M53</f>
        <v>90</v>
      </c>
      <c r="CA54" s="91">
        <f>'貼り付けシート（日別）'!N53</f>
        <v>0</v>
      </c>
      <c r="CB54" s="91">
        <f>'貼り付けシート（日別）'!O53</f>
        <v>3.2750000000000008</v>
      </c>
      <c r="CC54" s="91">
        <f>'貼り付けシート（日別）'!Q53</f>
        <v>0</v>
      </c>
      <c r="CD54" s="126"/>
      <c r="CE54" s="153"/>
      <c r="CF54" s="142"/>
      <c r="CG54" s="155"/>
      <c r="CH54" s="140" t="s">
        <v>379</v>
      </c>
      <c r="CI54" s="140" t="s">
        <v>20</v>
      </c>
      <c r="CJ54" s="157">
        <f>入力データと計算結果!F30</f>
        <v>12.18335166929166</v>
      </c>
    </row>
    <row r="55" spans="1:88" x14ac:dyDescent="0.15">
      <c r="A55" s="30">
        <v>41688</v>
      </c>
      <c r="B55" s="93">
        <f t="shared" si="0"/>
        <v>0.18519954021990742</v>
      </c>
      <c r="C55" s="93">
        <f t="shared" si="1"/>
        <v>0</v>
      </c>
      <c r="D55" s="93">
        <f t="shared" si="33"/>
        <v>55.783185878327927</v>
      </c>
      <c r="E55" s="96">
        <v>0</v>
      </c>
      <c r="F55" s="90">
        <f>IF(OR(計算過程!$CJ$4&lt;=4,計算過程!$CJ$4=8),G55+H55+I55,0)</f>
        <v>0.18519954021990742</v>
      </c>
      <c r="G55" s="90">
        <f>IF(AND($CJ$4&gt;4,$CJ$4&lt;&gt;8),0,((VLOOKUP(入力データと計算結果!$F$6,バックデータ一覧!$V$12:$AA$15,2)*CB55+VLOOKUP(入力データと計算結果!$F$6,バックデータ一覧!$V$12:$AA$15,3)*(BV55+BW55+BX55+BY55+CA55)+(VLOOKUP(入力データと計算結果!$F$6,バックデータ一覧!$V$12:$AA$15,4)))*10^3/3600))</f>
        <v>0.11984890046296297</v>
      </c>
      <c r="H55" s="90">
        <f>IF(AND(OR($CJ$4&gt;4,$CJ$4&lt;&gt;8),入力データと計算結果!$F$7&lt;&gt;バックデータ一覧!$A$20,BZ55&gt;0),0.07*10^3/3600,0)</f>
        <v>1.9444444444444445E-2</v>
      </c>
      <c r="I55" s="90">
        <f>IF(AND(OR($CJ$4&lt;=4),入力データと計算結果!$F$7=バックデータ一覧!$A$22,BU55&gt;0),(VLOOKUP(入力データと計算結果!$F$6,バックデータ一覧!$V$12:$AA$15,5,FALSE)*BU55+VLOOKUP(入力データと計算結果!$F$6,バックデータ一覧!$V$12:$AA$15,6,FALSE))*10^3/3600,0)</f>
        <v>4.5906195312500002E-2</v>
      </c>
      <c r="J55" s="90">
        <f>IF(OR(計算過程!$CJ$4&lt;=2,計算過程!$CJ$4=8),IF(入力データと計算結果!$F$7=バックデータ一覧!$A$20,BO55/L55+BP55/M55+BQ55/N55+BR55/O55+BT55/Q55,IF(入力データと計算結果!$F$7=バックデータ一覧!$A$21,BO55/L55+BP55/M55+BQ55/N55+BS55/P55+BT55/Q55,BO55/L55+BP55/M55+BQ55/N55+BS55/P55+BU55/R55)),0)</f>
        <v>0</v>
      </c>
      <c r="K55" s="90">
        <f>IF(OR(計算過程!$CJ$4=3,計算過程!$CJ$4=4),IF(入力データと計算結果!$F$7=バックデータ一覧!$A$20,BO55/L55+BP55/M55+BQ55/N55+BR55/O55+BT55/Q55,IF(入力データと計算結果!$F$7=バックデータ一覧!$A$21,BO55/L55+BP55/M55+BQ55/N55+BS55/P55+BT55/Q55,BO55/L55+BP55/M55+BQ55/N55+BS55/P55+BU55/R55)),0)</f>
        <v>55.783185878327927</v>
      </c>
      <c r="L55" s="167">
        <f>IFERROR(MIN(1,$CJ$6*CB55+計算過程!$CJ$13*(BO55+BQ55)+$CJ$20),"-")</f>
        <v>0.71511987103483532</v>
      </c>
      <c r="M55" s="167">
        <f t="shared" si="2"/>
        <v>0.77729087940660202</v>
      </c>
      <c r="N55" s="167">
        <f t="shared" si="3"/>
        <v>0.71511987103483532</v>
      </c>
      <c r="O55" s="134">
        <f t="shared" si="4"/>
        <v>0.90236153670854247</v>
      </c>
      <c r="P55" s="134">
        <f t="shared" si="5"/>
        <v>0.83083453804325735</v>
      </c>
      <c r="Q55" s="134">
        <f t="shared" si="6"/>
        <v>0.90236153670854247</v>
      </c>
      <c r="R55" s="134">
        <f t="shared" si="7"/>
        <v>0.5037921878721825</v>
      </c>
      <c r="S55" s="26">
        <f t="shared" si="8"/>
        <v>0</v>
      </c>
      <c r="T55" s="26">
        <f>'貼り付けシート（日別）'!P54</f>
        <v>0.8125</v>
      </c>
      <c r="U55" s="26">
        <f t="shared" si="34"/>
        <v>1.0822937500000001</v>
      </c>
      <c r="V55" s="26">
        <f t="shared" si="35"/>
        <v>1.1139062500000001</v>
      </c>
      <c r="W55" s="26">
        <f t="shared" si="25"/>
        <v>42.970721642230004</v>
      </c>
      <c r="X55" s="26">
        <f t="shared" si="9"/>
        <v>0</v>
      </c>
      <c r="Y55" s="26">
        <f>IF(AND(入力データと計算結果!$F$6=バックデータ一覧!$A$7,入力データと計算結果!$F$27="種類を選択することで評価する"),MAX((($CJ$44*CB55+$CJ$45*SUM(BO55:BQ55,BS55)+$CJ$46)*Z55+(0.01723*BU55+0.06099))*10^3/3600,0),0)</f>
        <v>0</v>
      </c>
      <c r="Z55" s="26">
        <f t="shared" si="26"/>
        <v>1.0298404166666666</v>
      </c>
      <c r="AA55" s="26">
        <f>IF(AND(入力データと計算結果!$F$6=バックデータ一覧!$A$7,入力データと計算結果!$F$27="種類を選択することで評価する"),MAX(($CJ$47*CB55+$CJ$48*SUM(BO55:BQ55,BS55)+$CJ$49)*AC55+BU55/AB55,0),0)</f>
        <v>0</v>
      </c>
      <c r="AB55" s="26">
        <f t="shared" si="10"/>
        <v>0.78274781249999992</v>
      </c>
      <c r="AC55" s="26">
        <f t="shared" si="27"/>
        <v>1.0672229166666667</v>
      </c>
      <c r="AD55" s="91">
        <f>IF(AND(入力データと計算結果!$F$6=バックデータ一覧!$A$7,入力データと計算結果!$F$27="仕様を入力することで評価する"),AE55+AF55+AG55,0)</f>
        <v>0</v>
      </c>
      <c r="AE55" s="91">
        <f t="shared" si="28"/>
        <v>2.6346272541377576</v>
      </c>
      <c r="AF55" s="91">
        <f t="shared" si="11"/>
        <v>9.3073195945865439E-2</v>
      </c>
      <c r="AG55" s="190">
        <f>IF(AND(入力データと計算結果!$F$7&lt;&gt;バックデータ一覧!$A$22,CA55&gt;0),(0.000393*計算過程!CA55)*10^3/3600,IF(AND(入力データと計算結果!$F$7=バックデータ一覧!$A$22,AX55&gt;0),(0.01723*計算過程!AX55+0.06099)*10^3/3600,0))</f>
        <v>2.5307639322916669E-2</v>
      </c>
      <c r="AH55" s="91">
        <f>IF(OR(入力データと計算結果!$F$6&lt;&gt;バックデータ一覧!$A$7,入力データと計算結果!$F$27&lt;&gt;"仕様を入力することで評価する"),0,IF(入力データと計算結果!$F$7=バックデータ一覧!$A$20,計算過程!AR55/計算過程!AI55+計算過程!AS55/計算過程!AJ55+計算過程!AT55/計算過程!AK55+計算過程!AU55/計算過程!AL55+計算過程!AW55/計算過程!AN55,IF(入力データと計算結果!$F$7=バックデータ一覧!$A$21,計算過程!AR55/計算過程!AI55+計算過程!AS55/計算過程!AJ55+計算過程!AT55/計算過程!AK55+計算過程!AV55/計算過程!AM55+計算過程!AW55/計算過程!AN55,計算過程!AR55/計算過程!AI55+計算過程!AS55/計算過程!AJ55+計算過程!AT55/計算過程!AK55+計算過程!AV55/計算過程!AM55+計算過程!AX55/計算過程!AO55)))</f>
        <v>0</v>
      </c>
      <c r="AI55" s="191" t="str">
        <f>IF(AND(入力データと計算結果!$F$6=バックデータ一覧!$A$7,入力データと計算結果!$F$27="仕様を入力することで評価する"),$CJ$65*CB55+$CJ$72*(AR55+AT55)+$CJ$79,"-")</f>
        <v>-</v>
      </c>
      <c r="AJ55" s="191" t="str">
        <f>IF(AND(入力データと計算結果!$F$6=バックデータ一覧!$A$7,入力データと計算結果!$F$27="仕様を入力することで評価する"),$CJ$66*CB55+$CJ$73*AS55+$CJ$80,"-")</f>
        <v>-</v>
      </c>
      <c r="AK55" s="191" t="str">
        <f>IF(AND(入力データと計算結果!$F$6=バックデータ一覧!$A$7,入力データと計算結果!$F$27="仕様を入力することで評価する"),$CJ$67*CB55+$CJ$74*(AR55+AT55)+$CJ$81,"-")</f>
        <v>-</v>
      </c>
      <c r="AL55" s="191" t="str">
        <f>IF(AND(入力データと計算結果!$F$6=バックデータ一覧!$A$7,入力データと計算結果!$F$27="仕様を入力することで評価する"),$CJ$68*CB55+$CJ$75*AU55+$CJ$82,"-")</f>
        <v>-</v>
      </c>
      <c r="AM55" s="191" t="str">
        <f>IF(AND(入力データと計算結果!$F$6=バックデータ一覧!$A$7,入力データと計算結果!$F$27="仕様を入力することで評価する"),$CJ$69*CB55+$CJ$76*AV55+$CJ$83,"-")</f>
        <v>-</v>
      </c>
      <c r="AN55" s="191" t="str">
        <f>IF(AND(入力データと計算結果!$F$6=バックデータ一覧!$A$7,入力データと計算結果!$F$27="仕様を入力することで評価する"),$CJ$70*CB55+$CJ$77*AW55+$CJ$84,"-")</f>
        <v>-</v>
      </c>
      <c r="AO55" s="191" t="str">
        <f>IF(AND(入力データと計算結果!$F$6=バックデータ一覧!$A$7,入力データと計算結果!$F$27="仕様を入力することで評価する"),$CJ$71*CB55+$CJ$78*AX55+$CJ$85,"-")</f>
        <v>-</v>
      </c>
      <c r="AP55" s="91">
        <f t="shared" si="12"/>
        <v>34.727286385575781</v>
      </c>
      <c r="AQ55" s="91">
        <f t="shared" si="13"/>
        <v>3.661416781173755</v>
      </c>
      <c r="AR55" s="91">
        <f t="shared" si="14"/>
        <v>2.2047965476354303</v>
      </c>
      <c r="AS55" s="91">
        <f t="shared" si="15"/>
        <v>1.6264892564523672</v>
      </c>
      <c r="AT55" s="91">
        <f t="shared" si="16"/>
        <v>0.86746093677459557</v>
      </c>
      <c r="AU55" s="91">
        <f t="shared" si="17"/>
        <v>0</v>
      </c>
      <c r="AV55" s="91">
        <f t="shared" si="18"/>
        <v>6.5059570258094688</v>
      </c>
      <c r="AW55" s="91">
        <f t="shared" si="19"/>
        <v>0</v>
      </c>
      <c r="AX55" s="91">
        <f t="shared" si="20"/>
        <v>1.7479687499999998</v>
      </c>
      <c r="AY55" s="158">
        <f t="shared" si="21"/>
        <v>30.018049125558143</v>
      </c>
      <c r="AZ55" s="91">
        <f t="shared" si="29"/>
        <v>41.222752892230005</v>
      </c>
      <c r="BA55" s="26">
        <f>IF(計算過程!$CJ$4=9,((BF55*CB55+BG55*(BO55+BP55+BQ55+BS55)+BH55*BN55+BI55)*BB55+(0.01723*BU55+0.06099))*10^3/3600,0)</f>
        <v>0</v>
      </c>
      <c r="BB55" s="26">
        <f>IF(7&lt;='貼り付けシート（日別）'!O54,1,1+(7-'貼り付けシート（日別）'!O54)*0.0091)</f>
        <v>1.0298404166666666</v>
      </c>
      <c r="BC55" s="26">
        <f>IF(計算過程!$CJ$4=9,((BJ55*計算過程!CB55+BK55*(BO55+BP55+BQ55+BS55)+BL55*BN55+BM55)*BE55+BU55/BD55),0)</f>
        <v>0</v>
      </c>
      <c r="BD55" s="26">
        <f>計算過程!$CJ$88*'貼り付けシート（日別）'!O54+計算過程!$CJ$89*BU55+計算過程!$CJ$90</f>
        <v>0.78274781249999992</v>
      </c>
      <c r="BE55" s="26">
        <f>IF(7&lt;='貼り付けシート（日別）'!O54,1,1+(7-'貼り付けシート（日別）'!O54)*0.0205)</f>
        <v>1.0672229166666667</v>
      </c>
      <c r="BF55" s="89">
        <f>IF($BN55&gt;0,バックデータ一覧!$S$4,バックデータ一覧!$T$4)</f>
        <v>-0.51375000000000004</v>
      </c>
      <c r="BG55" s="89">
        <f>IF($BN55&gt;0,バックデータ一覧!$S$5,バックデータ一覧!$T$5)</f>
        <v>-1.7819999999999999E-2</v>
      </c>
      <c r="BH55" s="89">
        <f>IF($BN55&gt;0,バックデータ一覧!$S$6,バックデータ一覧!$T$6)</f>
        <v>0.27639999999999998</v>
      </c>
      <c r="BI55" s="89">
        <f>IF($BN55&gt;0,バックデータ一覧!$S$7,バックデータ一覧!$T$7)</f>
        <v>9.4067100000000003</v>
      </c>
      <c r="BJ55" s="89">
        <f>IF($BN55&gt;0,バックデータ一覧!$S$12,バックデータ一覧!$T$12)</f>
        <v>-0.19841</v>
      </c>
      <c r="BK55" s="89">
        <f>IF($BN55&gt;0,バックデータ一覧!$S$13,バックデータ一覧!$T$13)</f>
        <v>1.10632</v>
      </c>
      <c r="BL55" s="89">
        <f>IF($BN55&gt;0,バックデータ一覧!$S$14,バックデータ一覧!$T$14)</f>
        <v>0.19306999999999999</v>
      </c>
      <c r="BM55" s="132">
        <f>IF($BN55&gt;0,バックデータ一覧!$S$15,バックデータ一覧!$T$15)</f>
        <v>-10.36669</v>
      </c>
      <c r="BN55" s="26">
        <f>SUMIF('貼り付けシート（時刻別）'!$A$6:$A$8765,$A55,'貼り付けシート（時刻別）'!$C$6:$C$8765)</f>
        <v>2400</v>
      </c>
      <c r="BO55" s="91">
        <f>'貼り付けシート（日別）'!B54</f>
        <v>8.1115739562130003</v>
      </c>
      <c r="BP55" s="91">
        <f>'貼り付けシート（日別）'!C54</f>
        <v>5.9839480004850003</v>
      </c>
      <c r="BQ55" s="91">
        <f>'貼り付けシート（日別）'!D54</f>
        <v>3.1914389335919999</v>
      </c>
      <c r="BR55" s="91">
        <f>'貼り付けシート（日別）'!E54</f>
        <v>0</v>
      </c>
      <c r="BS55" s="91">
        <f>'貼り付けシート（日別）'!F54</f>
        <v>23.935792001940001</v>
      </c>
      <c r="BT55" s="91">
        <f>'貼り付けシート（日別）'!G54</f>
        <v>0</v>
      </c>
      <c r="BU55" s="91">
        <f>'貼り付けシート（日別）'!H54</f>
        <v>1.7479687499999998</v>
      </c>
      <c r="BV55" s="91">
        <f>'貼り付けシート（日別）'!I54</f>
        <v>61</v>
      </c>
      <c r="BW55" s="91">
        <f>'貼り付けシート（日別）'!J54</f>
        <v>45</v>
      </c>
      <c r="BX55" s="91">
        <f>'貼り付けシート（日別）'!K54</f>
        <v>24</v>
      </c>
      <c r="BY55" s="91">
        <f>'貼り付けシート（日別）'!L54</f>
        <v>0</v>
      </c>
      <c r="BZ55" s="91">
        <f>'貼り付けシート（日別）'!M54</f>
        <v>180</v>
      </c>
      <c r="CA55" s="91">
        <f>'貼り付けシート（日別）'!N54</f>
        <v>0</v>
      </c>
      <c r="CB55" s="91">
        <f>'貼り付けシート（日別）'!O54</f>
        <v>3.7208333333333337</v>
      </c>
      <c r="CC55" s="91">
        <f>'貼り付けシート（日別）'!Q54</f>
        <v>0</v>
      </c>
      <c r="CD55" s="126"/>
      <c r="CE55" s="152" t="s">
        <v>399</v>
      </c>
      <c r="CF55" s="84"/>
      <c r="CG55" s="154"/>
      <c r="CH55" s="140" t="s">
        <v>380</v>
      </c>
      <c r="CI55" s="140" t="s">
        <v>20</v>
      </c>
      <c r="CJ55" s="157">
        <f>入力データと計算結果!F31</f>
        <v>8.3134970413935208E-4</v>
      </c>
    </row>
    <row r="56" spans="1:88" x14ac:dyDescent="0.15">
      <c r="A56" s="30">
        <v>41689</v>
      </c>
      <c r="B56" s="93">
        <f t="shared" si="0"/>
        <v>0.10375393518518518</v>
      </c>
      <c r="C56" s="93">
        <f t="shared" si="1"/>
        <v>0</v>
      </c>
      <c r="D56" s="93">
        <f t="shared" si="33"/>
        <v>10.170531936169743</v>
      </c>
      <c r="E56" s="96">
        <v>0</v>
      </c>
      <c r="F56" s="90">
        <f>IF(OR(計算過程!$CJ$4&lt;=4,計算過程!$CJ$4=8),G56+H56+I56,0)</f>
        <v>0.10375393518518518</v>
      </c>
      <c r="G56" s="90">
        <f>IF(AND($CJ$4&gt;4,$CJ$4&lt;&gt;8),0,((VLOOKUP(入力データと計算結果!$F$6,バックデータ一覧!$V$12:$AA$15,2)*CB56+VLOOKUP(入力データと計算結果!$F$6,バックデータ一覧!$V$12:$AA$15,3)*(BV56+BW56+BX56+BY56+CA56)+(VLOOKUP(入力データと計算結果!$F$6,バックデータ一覧!$V$12:$AA$15,4)))*10^3/3600))</f>
        <v>0.10375393518518518</v>
      </c>
      <c r="H56" s="90">
        <f>IF(AND(OR($CJ$4&gt;4,$CJ$4&lt;&gt;8),入力データと計算結果!$F$7&lt;&gt;バックデータ一覧!$A$20,BZ56&gt;0),0.07*10^3/3600,0)</f>
        <v>0</v>
      </c>
      <c r="I56" s="90">
        <f>IF(AND(OR($CJ$4&lt;=4),入力データと計算結果!$F$7=バックデータ一覧!$A$22,BU56&gt;0),(VLOOKUP(入力データと計算結果!$F$6,バックデータ一覧!$V$12:$AA$15,5,FALSE)*BU56+VLOOKUP(入力データと計算結果!$F$6,バックデータ一覧!$V$12:$AA$15,6,FALSE))*10^3/3600,0)</f>
        <v>0</v>
      </c>
      <c r="J56" s="90">
        <f>IF(OR(計算過程!$CJ$4&lt;=2,計算過程!$CJ$4=8),IF(入力データと計算結果!$F$7=バックデータ一覧!$A$20,BO56/L56+BP56/M56+BQ56/N56+BR56/O56+BT56/Q56,IF(入力データと計算結果!$F$7=バックデータ一覧!$A$21,BO56/L56+BP56/M56+BQ56/N56+BS56/P56+BT56/Q56,BO56/L56+BP56/M56+BQ56/N56+BS56/P56+BU56/R56)),0)</f>
        <v>0</v>
      </c>
      <c r="K56" s="90">
        <f>IF(OR(計算過程!$CJ$4=3,計算過程!$CJ$4=4),IF(入力データと計算結果!$F$7=バックデータ一覧!$A$20,BO56/L56+BP56/M56+BQ56/N56+BR56/O56+BT56/Q56,IF(入力データと計算結果!$F$7=バックデータ一覧!$A$21,BO56/L56+BP56/M56+BQ56/N56+BS56/P56+BT56/Q56,BO56/L56+BP56/M56+BQ56/N56+BS56/P56+BU56/R56)),0)</f>
        <v>10.170531936169743</v>
      </c>
      <c r="L56" s="167">
        <f>IFERROR(MIN(1,$CJ$6*CB56+計算過程!$CJ$13*(BO56+BQ56)+$CJ$20),"-")</f>
        <v>0.69643125470409684</v>
      </c>
      <c r="M56" s="167">
        <f t="shared" si="2"/>
        <v>0.7697595635884571</v>
      </c>
      <c r="N56" s="167">
        <f t="shared" si="3"/>
        <v>0.69643125470409684</v>
      </c>
      <c r="O56" s="134">
        <f t="shared" si="4"/>
        <v>0.90236153670854247</v>
      </c>
      <c r="P56" s="134">
        <f t="shared" si="5"/>
        <v>0.88826526187185906</v>
      </c>
      <c r="Q56" s="134">
        <f t="shared" si="6"/>
        <v>0.90236153670854247</v>
      </c>
      <c r="R56" s="134">
        <f t="shared" si="7"/>
        <v>0.42158525610259623</v>
      </c>
      <c r="S56" s="26">
        <f t="shared" si="8"/>
        <v>0</v>
      </c>
      <c r="T56" s="26">
        <f>'貼り付けシート（日別）'!P55</f>
        <v>4.0750000000000002</v>
      </c>
      <c r="U56" s="26">
        <f t="shared" si="34"/>
        <v>1.0389025000000001</v>
      </c>
      <c r="V56" s="26">
        <f t="shared" si="35"/>
        <v>1.032375</v>
      </c>
      <c r="W56" s="26">
        <f t="shared" si="25"/>
        <v>7.3372418869749998</v>
      </c>
      <c r="X56" s="26">
        <f t="shared" si="9"/>
        <v>0</v>
      </c>
      <c r="Y56" s="26">
        <f>IF(AND(入力データと計算結果!$F$6=バックデータ一覧!$A$7,入力データと計算結果!$F$27="種類を選択することで評価する"),MAX((($CJ$44*CB56+$CJ$45*SUM(BO56:BQ56,BS56)+$CJ$46)*Z56+(0.01723*BU56+0.06099))*10^3/3600,0),0)</f>
        <v>0</v>
      </c>
      <c r="Z56" s="26">
        <f t="shared" si="26"/>
        <v>1.0320016666666667</v>
      </c>
      <c r="AA56" s="26">
        <f>IF(AND(入力データと計算結果!$F$6=バックデータ一覧!$A$7,入力データと計算結果!$F$27="種類を選択することで評価する"),MAX(($CJ$47*CB56+$CJ$48*SUM(BO56:BQ56,BS56)+$CJ$49)*AC56+BU56/AB56,0),0)</f>
        <v>0</v>
      </c>
      <c r="AB56" s="26">
        <f t="shared" si="10"/>
        <v>0.77111999999999992</v>
      </c>
      <c r="AC56" s="26">
        <f t="shared" si="27"/>
        <v>1.0720916666666667</v>
      </c>
      <c r="AD56" s="91">
        <f>IF(AND(入力データと計算結果!$F$6=バックデータ一覧!$A$7,入力データと計算結果!$F$27="仕様を入力することで評価する"),AE56+AF56+AG56,0)</f>
        <v>0</v>
      </c>
      <c r="AE56" s="91">
        <f t="shared" si="28"/>
        <v>0.65475772628053686</v>
      </c>
      <c r="AF56" s="91">
        <f t="shared" si="11"/>
        <v>6.4902486397035927E-2</v>
      </c>
      <c r="AG56" s="190">
        <f>IF(AND(入力データと計算結果!$F$7&lt;&gt;バックデータ一覧!$A$22,CA56&gt;0),(0.000393*計算過程!CA56)*10^3/3600,IF(AND(入力データと計算結果!$F$7=バックデータ一覧!$A$22,AX56&gt;0),(0.01723*計算過程!AX56+0.06099)*10^3/3600,0))</f>
        <v>0</v>
      </c>
      <c r="AH56" s="91">
        <f>IF(OR(入力データと計算結果!$F$6&lt;&gt;バックデータ一覧!$A$7,入力データと計算結果!$F$27&lt;&gt;"仕様を入力することで評価する"),0,IF(入力データと計算結果!$F$7=バックデータ一覧!$A$20,計算過程!AR56/計算過程!AI56+計算過程!AS56/計算過程!AJ56+計算過程!AT56/計算過程!AK56+計算過程!AU56/計算過程!AL56+計算過程!AW56/計算過程!AN56,IF(入力データと計算結果!$F$7=バックデータ一覧!$A$21,計算過程!AR56/計算過程!AI56+計算過程!AS56/計算過程!AJ56+計算過程!AT56/計算過程!AK56+計算過程!AV56/計算過程!AM56+計算過程!AW56/計算過程!AN56,計算過程!AR56/計算過程!AI56+計算過程!AS56/計算過程!AJ56+計算過程!AT56/計算過程!AK56+計算過程!AV56/計算過程!AM56+計算過程!AX56/計算過程!AO56)))</f>
        <v>0</v>
      </c>
      <c r="AI56" s="191" t="str">
        <f>IF(AND(入力データと計算結果!$F$6=バックデータ一覧!$A$7,入力データと計算結果!$F$27="仕様を入力することで評価する"),$CJ$65*CB56+$CJ$72*(AR56+AT56)+$CJ$79,"-")</f>
        <v>-</v>
      </c>
      <c r="AJ56" s="191" t="str">
        <f>IF(AND(入力データと計算結果!$F$6=バックデータ一覧!$A$7,入力データと計算結果!$F$27="仕様を入力することで評価する"),$CJ$66*CB56+$CJ$73*AS56+$CJ$80,"-")</f>
        <v>-</v>
      </c>
      <c r="AK56" s="191" t="str">
        <f>IF(AND(入力データと計算結果!$F$6=バックデータ一覧!$A$7,入力データと計算結果!$F$27="仕様を入力することで評価する"),$CJ$67*CB56+$CJ$74*(AR56+AT56)+$CJ$81,"-")</f>
        <v>-</v>
      </c>
      <c r="AL56" s="191" t="str">
        <f>IF(AND(入力データと計算結果!$F$6=バックデータ一覧!$A$7,入力データと計算結果!$F$27="仕様を入力することで評価する"),$CJ$68*CB56+$CJ$75*AU56+$CJ$82,"-")</f>
        <v>-</v>
      </c>
      <c r="AM56" s="191" t="str">
        <f>IF(AND(入力データと計算結果!$F$6=バックデータ一覧!$A$7,入力データと計算結果!$F$27="仕様を入力することで評価する"),$CJ$69*CB56+$CJ$76*AV56+$CJ$83,"-")</f>
        <v>-</v>
      </c>
      <c r="AN56" s="191" t="str">
        <f>IF(AND(入力データと計算結果!$F$6=バックデータ一覧!$A$7,入力データと計算結果!$F$27="仕様を入力することで評価する"),$CJ$70*CB56+$CJ$77*AW56+$CJ$84,"-")</f>
        <v>-</v>
      </c>
      <c r="AO56" s="191" t="str">
        <f>IF(AND(入力データと計算結果!$F$6=バックデータ一覧!$A$7,入力データと計算結果!$F$27="仕様を入力することで評価する"),$CJ$71*CB56+$CJ$78*AX56+$CJ$85,"-")</f>
        <v>-</v>
      </c>
      <c r="AP56" s="91">
        <f t="shared" si="12"/>
        <v>8.4883097906678362</v>
      </c>
      <c r="AQ56" s="91">
        <f t="shared" si="13"/>
        <v>3.6011241045375879</v>
      </c>
      <c r="AR56" s="91">
        <f t="shared" si="14"/>
        <v>0</v>
      </c>
      <c r="AS56" s="91">
        <f t="shared" si="15"/>
        <v>0</v>
      </c>
      <c r="AT56" s="91">
        <f t="shared" si="16"/>
        <v>0</v>
      </c>
      <c r="AU56" s="91">
        <f t="shared" si="17"/>
        <v>0</v>
      </c>
      <c r="AV56" s="91">
        <f t="shared" si="18"/>
        <v>0</v>
      </c>
      <c r="AW56" s="91">
        <f t="shared" si="19"/>
        <v>0</v>
      </c>
      <c r="AX56" s="91">
        <f t="shared" si="20"/>
        <v>0</v>
      </c>
      <c r="AY56" s="158">
        <f t="shared" si="21"/>
        <v>7.3372418869749998</v>
      </c>
      <c r="AZ56" s="91">
        <f t="shared" si="29"/>
        <v>7.3372418869749998</v>
      </c>
      <c r="BA56" s="26">
        <f>IF(計算過程!$CJ$4=9,((BF56*CB56+BG56*(BO56+BP56+BQ56+BS56)+BH56*BN56+BI56)*BB56+(0.01723*BU56+0.06099))*10^3/3600,0)</f>
        <v>0</v>
      </c>
      <c r="BB56" s="26">
        <f>IF(7&lt;='貼り付けシート（日別）'!O55,1,1+(7-'貼り付けシート（日別）'!O55)*0.0091)</f>
        <v>1.0320016666666667</v>
      </c>
      <c r="BC56" s="26">
        <f>IF(計算過程!$CJ$4=9,((BJ56*計算過程!CB56+BK56*(BO56+BP56+BQ56+BS56)+BL56*BN56+BM56)*BE56+BU56/BD56),0)</f>
        <v>0</v>
      </c>
      <c r="BD56" s="26">
        <f>計算過程!$CJ$88*'貼り付けシート（日別）'!O55+計算過程!$CJ$89*BU56+計算過程!$CJ$90</f>
        <v>0.77111999999999992</v>
      </c>
      <c r="BE56" s="26">
        <f>IF(7&lt;='貼り付けシート（日別）'!O55,1,1+(7-'貼り付けシート（日別）'!O55)*0.0205)</f>
        <v>1.0720916666666667</v>
      </c>
      <c r="BF56" s="89">
        <f>IF($BN56&gt;0,バックデータ一覧!$S$4,バックデータ一覧!$T$4)</f>
        <v>-0.51375000000000004</v>
      </c>
      <c r="BG56" s="89">
        <f>IF($BN56&gt;0,バックデータ一覧!$S$5,バックデータ一覧!$T$5)</f>
        <v>-1.7819999999999999E-2</v>
      </c>
      <c r="BH56" s="89">
        <f>IF($BN56&gt;0,バックデータ一覧!$S$6,バックデータ一覧!$T$6)</f>
        <v>0.27639999999999998</v>
      </c>
      <c r="BI56" s="89">
        <f>IF($BN56&gt;0,バックデータ一覧!$S$7,バックデータ一覧!$T$7)</f>
        <v>9.4067100000000003</v>
      </c>
      <c r="BJ56" s="89">
        <f>IF($BN56&gt;0,バックデータ一覧!$S$12,バックデータ一覧!$T$12)</f>
        <v>-0.19841</v>
      </c>
      <c r="BK56" s="89">
        <f>IF($BN56&gt;0,バックデータ一覧!$S$13,バックデータ一覧!$T$13)</f>
        <v>1.10632</v>
      </c>
      <c r="BL56" s="89">
        <f>IF($BN56&gt;0,バックデータ一覧!$S$14,バックデータ一覧!$T$14)</f>
        <v>0.19306999999999999</v>
      </c>
      <c r="BM56" s="132">
        <f>IF($BN56&gt;0,バックデータ一覧!$S$15,バックデータ一覧!$T$15)</f>
        <v>-10.36669</v>
      </c>
      <c r="BN56" s="26">
        <f>SUMIF('貼り付けシート（時刻別）'!$A$6:$A$8765,$A56,'貼り付けシート（時刻別）'!$C$6:$C$8765)</f>
        <v>2400</v>
      </c>
      <c r="BO56" s="91">
        <f>'貼り付けシート（日別）'!B55</f>
        <v>3.0683011527349997</v>
      </c>
      <c r="BP56" s="91">
        <f>'貼り付けシート（日別）'!C55</f>
        <v>2.6680879589000002</v>
      </c>
      <c r="BQ56" s="91">
        <f>'貼り付けシート（日別）'!D55</f>
        <v>1.6008527753399999</v>
      </c>
      <c r="BR56" s="91">
        <f>'貼り付けシート（日別）'!E55</f>
        <v>0</v>
      </c>
      <c r="BS56" s="91">
        <f>'貼り付けシート（日別）'!F55</f>
        <v>0</v>
      </c>
      <c r="BT56" s="91">
        <f>'貼り付けシート（日別）'!G55</f>
        <v>0</v>
      </c>
      <c r="BU56" s="91">
        <f>'貼り付けシート（日別）'!H55</f>
        <v>0</v>
      </c>
      <c r="BV56" s="91">
        <f>'貼り付けシート（日別）'!I55</f>
        <v>23</v>
      </c>
      <c r="BW56" s="91">
        <f>'貼り付けシート（日別）'!J55</f>
        <v>20</v>
      </c>
      <c r="BX56" s="91">
        <f>'貼り付けシート（日別）'!K55</f>
        <v>12</v>
      </c>
      <c r="BY56" s="91">
        <f>'貼り付けシート（日別）'!L55</f>
        <v>0</v>
      </c>
      <c r="BZ56" s="91">
        <f>'貼り付けシート（日別）'!M55</f>
        <v>0</v>
      </c>
      <c r="CA56" s="91">
        <f>'貼り付けシート（日別）'!N55</f>
        <v>0</v>
      </c>
      <c r="CB56" s="91">
        <f>'貼り付けシート（日別）'!O55</f>
        <v>3.4833333333333343</v>
      </c>
      <c r="CC56" s="91">
        <f>'貼り付けシート（日別）'!Q55</f>
        <v>0</v>
      </c>
      <c r="CD56" s="126"/>
      <c r="CE56" s="153"/>
      <c r="CF56" s="142"/>
      <c r="CG56" s="155"/>
      <c r="CH56" s="140" t="s">
        <v>381</v>
      </c>
      <c r="CI56" s="140" t="s">
        <v>20</v>
      </c>
      <c r="CJ56" s="157">
        <f>入力データと計算結果!F32</f>
        <v>5.8802672525100394E-2</v>
      </c>
    </row>
    <row r="57" spans="1:88" x14ac:dyDescent="0.15">
      <c r="A57" s="30">
        <v>41690</v>
      </c>
      <c r="B57" s="93">
        <f t="shared" si="0"/>
        <v>0.18802271354166666</v>
      </c>
      <c r="C57" s="93">
        <f t="shared" si="1"/>
        <v>0</v>
      </c>
      <c r="D57" s="93">
        <f t="shared" si="33"/>
        <v>42.125438408037809</v>
      </c>
      <c r="E57" s="96">
        <v>0</v>
      </c>
      <c r="F57" s="90">
        <f>IF(OR(計算過程!$CJ$4&lt;=4,計算過程!$CJ$4=8),G57+H57+I57,0)</f>
        <v>0.18802271354166666</v>
      </c>
      <c r="G57" s="90">
        <f>IF(AND($CJ$4&gt;4,$CJ$4&lt;&gt;8),0,((VLOOKUP(入力データと計算結果!$F$6,バックデータ一覧!$V$12:$AA$15,2)*CB57+VLOOKUP(入力データと計算結果!$F$6,バックデータ一覧!$V$12:$AA$15,3)*(BV57+BW57+BX57+BY57+CA57)+(VLOOKUP(入力データと計算結果!$F$6,バックデータ一覧!$V$12:$AA$15,4)))*10^3/3600))</f>
        <v>0.12223506944444444</v>
      </c>
      <c r="H57" s="90">
        <f>IF(AND(OR($CJ$4&gt;4,$CJ$4&lt;&gt;8),入力データと計算結果!$F$7&lt;&gt;バックデータ一覧!$A$20,BZ57&gt;0),0.07*10^3/3600,0)</f>
        <v>1.9444444444444445E-2</v>
      </c>
      <c r="I57" s="90">
        <f>IF(AND(OR($CJ$4&lt;=4),入力データと計算結果!$F$7=バックデータ一覧!$A$22,BU57&gt;0),(VLOOKUP(入力データと計算結果!$F$6,バックデータ一覧!$V$12:$AA$15,5,FALSE)*BU57+VLOOKUP(入力データと計算結果!$F$6,バックデータ一覧!$V$12:$AA$15,6,FALSE))*10^3/3600,0)</f>
        <v>4.6343199652777778E-2</v>
      </c>
      <c r="J57" s="90">
        <f>IF(OR(計算過程!$CJ$4&lt;=2,計算過程!$CJ$4=8),IF(入力データと計算結果!$F$7=バックデータ一覧!$A$20,BO57/L57+BP57/M57+BQ57/N57+BR57/O57+BT57/Q57,IF(入力データと計算結果!$F$7=バックデータ一覧!$A$21,BO57/L57+BP57/M57+BQ57/N57+BS57/P57+BT57/Q57,BO57/L57+BP57/M57+BQ57/N57+BS57/P57+BU57/R57)),0)</f>
        <v>0</v>
      </c>
      <c r="K57" s="90">
        <f>IF(OR(計算過程!$CJ$4=3,計算過程!$CJ$4=4),IF(入力データと計算結果!$F$7=バックデータ一覧!$A$20,BO57/L57+BP57/M57+BQ57/N57+BR57/O57+BT57/Q57,IF(入力データと計算結果!$F$7=バックデータ一覧!$A$21,BO57/L57+BP57/M57+BQ57/N57+BS57/P57+BT57/Q57,BO57/L57+BP57/M57+BQ57/N57+BS57/P57+BU57/R57)),0)</f>
        <v>42.125438408037809</v>
      </c>
      <c r="L57" s="167">
        <f>IFERROR(MIN(1,$CJ$6*CB57+計算過程!$CJ$13*(BO57+BQ57)+$CJ$20),"-")</f>
        <v>0.71055234476392892</v>
      </c>
      <c r="M57" s="167">
        <f t="shared" si="2"/>
        <v>0.77678129493907333</v>
      </c>
      <c r="N57" s="167">
        <f t="shared" si="3"/>
        <v>0.71055234476392892</v>
      </c>
      <c r="O57" s="134">
        <f t="shared" si="4"/>
        <v>0.90236153670854247</v>
      </c>
      <c r="P57" s="134">
        <f t="shared" si="5"/>
        <v>0.85939305466402882</v>
      </c>
      <c r="Q57" s="134">
        <f t="shared" si="6"/>
        <v>0.90236153670854247</v>
      </c>
      <c r="R57" s="134">
        <f t="shared" si="7"/>
        <v>0.49487815812869812</v>
      </c>
      <c r="S57" s="26">
        <f t="shared" si="8"/>
        <v>0</v>
      </c>
      <c r="T57" s="26">
        <f>'貼り付けシート（日別）'!P56</f>
        <v>-0.77500000000000002</v>
      </c>
      <c r="U57" s="26">
        <f t="shared" si="34"/>
        <v>1.1034075000000001</v>
      </c>
      <c r="V57" s="26">
        <f t="shared" si="35"/>
        <v>1.1258125000000001</v>
      </c>
      <c r="W57" s="26">
        <f t="shared" si="25"/>
        <v>31.905976192400001</v>
      </c>
      <c r="X57" s="26">
        <f t="shared" si="9"/>
        <v>0</v>
      </c>
      <c r="Y57" s="26">
        <f>IF(AND(入力データと計算結果!$F$6=バックデータ一覧!$A$7,入力データと計算結果!$F$27="種類を選択することで評価する"),MAX((($CJ$44*CB57+$CJ$45*SUM(BO57:BQ57,BS57)+$CJ$46)*Z57+(0.01723*BU57+0.06099))*10^3/3600,0),0)</f>
        <v>0</v>
      </c>
      <c r="Z57" s="26">
        <f t="shared" si="26"/>
        <v>1.0480024999999999</v>
      </c>
      <c r="AA57" s="26">
        <f>IF(AND(入力データと計算結果!$F$6=バックデータ一覧!$A$7,入力データと計算結果!$F$27="種類を選択することで評価する"),MAX(($CJ$47*CB57+$CJ$48*SUM(BO57:BQ57,BS57)+$CJ$49)*AC57+BU57/AB57,0),0)</f>
        <v>0</v>
      </c>
      <c r="AB57" s="26">
        <f t="shared" si="10"/>
        <v>0.77361687499999998</v>
      </c>
      <c r="AC57" s="26">
        <f t="shared" si="27"/>
        <v>1.1081375</v>
      </c>
      <c r="AD57" s="91">
        <f>IF(AND(入力データと計算結果!$F$6=バックデータ一覧!$A$7,入力データと計算結果!$F$27="仕様を入力することで評価する"),AE57+AF57+AG57,0)</f>
        <v>0</v>
      </c>
      <c r="AE57" s="91">
        <f t="shared" si="28"/>
        <v>2.4870908440751758</v>
      </c>
      <c r="AF57" s="91">
        <f t="shared" si="11"/>
        <v>8.3812301760352828E-2</v>
      </c>
      <c r="AG57" s="190">
        <f>IF(AND(入力データと計算結果!$F$7&lt;&gt;バックデータ一覧!$A$22,CA57&gt;0),(0.000393*計算過程!CA57)*10^3/3600,IF(AND(入力データと計算結果!$F$7=バックデータ一覧!$A$22,AX57&gt;0),(0.01723*計算過程!AX57+0.06099)*10^3/3600,0))</f>
        <v>2.5665849826388892E-2</v>
      </c>
      <c r="AH57" s="91">
        <f>IF(OR(入力データと計算結果!$F$6&lt;&gt;バックデータ一覧!$A$7,入力データと計算結果!$F$27&lt;&gt;"仕様を入力することで評価する"),0,IF(入力データと計算結果!$F$7=バックデータ一覧!$A$20,計算過程!AR57/計算過程!AI57+計算過程!AS57/計算過程!AJ57+計算過程!AT57/計算過程!AK57+計算過程!AU57/計算過程!AL57+計算過程!AW57/計算過程!AN57,IF(入力データと計算結果!$F$7=バックデータ一覧!$A$21,計算過程!AR57/計算過程!AI57+計算過程!AS57/計算過程!AJ57+計算過程!AT57/計算過程!AK57+計算過程!AV57/計算過程!AM57+計算過程!AW57/計算過程!AN57,計算過程!AR57/計算過程!AI57+計算過程!AS57/計算過程!AJ57+計算過程!AT57/計算過程!AK57+計算過程!AV57/計算過程!AM57+計算過程!AX57/計算過程!AO57)))</f>
        <v>0</v>
      </c>
      <c r="AI57" s="191" t="str">
        <f>IF(AND(入力データと計算結果!$F$6=バックデータ一覧!$A$7,入力データと計算結果!$F$27="仕様を入力することで評価する"),$CJ$65*CB57+$CJ$72*(AR57+AT57)+$CJ$79,"-")</f>
        <v>-</v>
      </c>
      <c r="AJ57" s="191" t="str">
        <f>IF(AND(入力データと計算結果!$F$6=バックデータ一覧!$A$7,入力データと計算結果!$F$27="仕様を入力することで評価する"),$CJ$66*CB57+$CJ$73*AS57+$CJ$80,"-")</f>
        <v>-</v>
      </c>
      <c r="AK57" s="191" t="str">
        <f>IF(AND(入力データと計算結果!$F$6=バックデータ一覧!$A$7,入力データと計算結果!$F$27="仕様を入力することで評価する"),$CJ$67*CB57+$CJ$74*(AR57+AT57)+$CJ$81,"-")</f>
        <v>-</v>
      </c>
      <c r="AL57" s="191" t="str">
        <f>IF(AND(入力データと計算結果!$F$6=バックデータ一覧!$A$7,入力データと計算結果!$F$27="仕様を入力することで評価する"),$CJ$68*CB57+$CJ$75*AU57+$CJ$82,"-")</f>
        <v>-</v>
      </c>
      <c r="AM57" s="191" t="str">
        <f>IF(AND(入力データと計算結果!$F$6=バックデータ一覧!$A$7,入力データと計算結果!$F$27="仕様を入力することで評価する"),$CJ$69*CB57+$CJ$76*AV57+$CJ$83,"-")</f>
        <v>-</v>
      </c>
      <c r="AN57" s="191" t="str">
        <f>IF(AND(入力データと計算結果!$F$6=バックデータ一覧!$A$7,入力データと計算結果!$F$27="仕様を入力することで評価する"),$CJ$70*CB57+$CJ$77*AW57+$CJ$84,"-")</f>
        <v>-</v>
      </c>
      <c r="AO57" s="191" t="str">
        <f>IF(AND(入力データと計算結果!$F$6=バックデータ一覧!$A$7,入力データと計算結果!$F$27="仕様を入力することで評価する"),$CJ$71*CB57+$CJ$78*AX57+$CJ$85,"-")</f>
        <v>-</v>
      </c>
      <c r="AP57" s="91">
        <f t="shared" si="12"/>
        <v>28.635258219874935</v>
      </c>
      <c r="AQ57" s="91">
        <f t="shared" si="13"/>
        <v>3.1982098335324323</v>
      </c>
      <c r="AR57" s="91">
        <f t="shared" si="14"/>
        <v>1.160978909841929</v>
      </c>
      <c r="AS57" s="91">
        <f t="shared" si="15"/>
        <v>1.4216068283778727</v>
      </c>
      <c r="AT57" s="91">
        <f t="shared" si="16"/>
        <v>0.61602962563041164</v>
      </c>
      <c r="AU57" s="91">
        <f t="shared" si="17"/>
        <v>0</v>
      </c>
      <c r="AV57" s="91">
        <f t="shared" si="18"/>
        <v>2.1324102425668077</v>
      </c>
      <c r="AW57" s="91">
        <f t="shared" si="19"/>
        <v>0</v>
      </c>
      <c r="AX57" s="91">
        <f t="shared" si="20"/>
        <v>1.8228124999999999</v>
      </c>
      <c r="AY57" s="158">
        <f t="shared" si="21"/>
        <v>24.752138085982978</v>
      </c>
      <c r="AZ57" s="91">
        <f t="shared" si="29"/>
        <v>30.083163692399999</v>
      </c>
      <c r="BA57" s="26">
        <f>IF(計算過程!$CJ$4=9,((BF57*CB57+BG57*(BO57+BP57+BQ57+BS57)+BH57*BN57+BI57)*BB57+(0.01723*BU57+0.06099))*10^3/3600,0)</f>
        <v>0</v>
      </c>
      <c r="BB57" s="26">
        <f>IF(7&lt;='貼り付けシート（日別）'!O56,1,1+(7-'貼り付けシート（日別）'!O56)*0.0091)</f>
        <v>1.0480024999999999</v>
      </c>
      <c r="BC57" s="26">
        <f>IF(計算過程!$CJ$4=9,((BJ57*計算過程!CB57+BK57*(BO57+BP57+BQ57+BS57)+BL57*BN57+BM57)*BE57+BU57/BD57),0)</f>
        <v>0</v>
      </c>
      <c r="BD57" s="26">
        <f>計算過程!$CJ$88*'貼り付けシート（日別）'!O56+計算過程!$CJ$89*BU57+計算過程!$CJ$90</f>
        <v>0.77361687499999998</v>
      </c>
      <c r="BE57" s="26">
        <f>IF(7&lt;='貼り付けシート（日別）'!O56,1,1+(7-'貼り付けシート（日別）'!O56)*0.0205)</f>
        <v>1.1081375</v>
      </c>
      <c r="BF57" s="89">
        <f>IF($BN57&gt;0,バックデータ一覧!$S$4,バックデータ一覧!$T$4)</f>
        <v>-0.51375000000000004</v>
      </c>
      <c r="BG57" s="89">
        <f>IF($BN57&gt;0,バックデータ一覧!$S$5,バックデータ一覧!$T$5)</f>
        <v>-1.7819999999999999E-2</v>
      </c>
      <c r="BH57" s="89">
        <f>IF($BN57&gt;0,バックデータ一覧!$S$6,バックデータ一覧!$T$6)</f>
        <v>0.27639999999999998</v>
      </c>
      <c r="BI57" s="89">
        <f>IF($BN57&gt;0,バックデータ一覧!$S$7,バックデータ一覧!$T$7)</f>
        <v>9.4067100000000003</v>
      </c>
      <c r="BJ57" s="89">
        <f>IF($BN57&gt;0,バックデータ一覧!$S$12,バックデータ一覧!$T$12)</f>
        <v>-0.19841</v>
      </c>
      <c r="BK57" s="89">
        <f>IF($BN57&gt;0,バックデータ一覧!$S$13,バックデータ一覧!$T$13)</f>
        <v>1.10632</v>
      </c>
      <c r="BL57" s="89">
        <f>IF($BN57&gt;0,バックデータ一覧!$S$14,バックデータ一覧!$T$14)</f>
        <v>0.19306999999999999</v>
      </c>
      <c r="BM57" s="132">
        <f>IF($BN57&gt;0,バックデータ一覧!$S$15,バックデータ一覧!$T$15)</f>
        <v>-10.36669</v>
      </c>
      <c r="BN57" s="26">
        <f>SUMIF('貼り付けシート（時刻別）'!$A$6:$A$8765,$A57,'貼り付けシート（時刻別）'!$C$6:$C$8765)</f>
        <v>2400</v>
      </c>
      <c r="BO57" s="91">
        <f>'貼り付けシート（日別）'!B56</f>
        <v>6.5514445374559998</v>
      </c>
      <c r="BP57" s="91">
        <f>'貼り付けシート（日別）'!C56</f>
        <v>8.0221769846399997</v>
      </c>
      <c r="BQ57" s="91">
        <f>'貼り付けシート（日別）'!D56</f>
        <v>3.4762766933439999</v>
      </c>
      <c r="BR57" s="91">
        <f>'貼り付けシート（日別）'!E56</f>
        <v>0</v>
      </c>
      <c r="BS57" s="91">
        <f>'貼り付けシート（日別）'!F56</f>
        <v>12.03326547696</v>
      </c>
      <c r="BT57" s="91">
        <f>'貼り付けシート（日別）'!G56</f>
        <v>0</v>
      </c>
      <c r="BU57" s="91">
        <f>'貼り付けシート（日別）'!H56</f>
        <v>1.8228124999999999</v>
      </c>
      <c r="BV57" s="91">
        <f>'貼り付けシート（日別）'!I56</f>
        <v>49</v>
      </c>
      <c r="BW57" s="91">
        <f>'貼り付けシート（日別）'!J56</f>
        <v>60</v>
      </c>
      <c r="BX57" s="91">
        <f>'貼り付けシート（日別）'!K56</f>
        <v>26</v>
      </c>
      <c r="BY57" s="91">
        <f>'貼り付けシート（日別）'!L56</f>
        <v>0</v>
      </c>
      <c r="BZ57" s="91">
        <f>'貼り付けシート（日別）'!M56</f>
        <v>90</v>
      </c>
      <c r="CA57" s="91">
        <f>'貼り付けシート（日別）'!N56</f>
        <v>0</v>
      </c>
      <c r="CB57" s="91">
        <f>'貼り付けシート（日別）'!O56</f>
        <v>1.7249999999999999</v>
      </c>
      <c r="CC57" s="91">
        <f>'貼り付けシート（日別）'!Q56</f>
        <v>0</v>
      </c>
      <c r="CD57" s="126"/>
      <c r="CE57" s="143" t="s">
        <v>398</v>
      </c>
      <c r="CF57" s="144" t="s">
        <v>382</v>
      </c>
      <c r="CG57" s="154"/>
      <c r="CH57" s="140" t="s">
        <v>383</v>
      </c>
      <c r="CI57" s="140" t="s">
        <v>20</v>
      </c>
      <c r="CJ57" s="157">
        <f>入力データと計算結果!F33</f>
        <v>2.3622125813449042</v>
      </c>
    </row>
    <row r="58" spans="1:88" x14ac:dyDescent="0.15">
      <c r="A58" s="30">
        <v>41691</v>
      </c>
      <c r="B58" s="93">
        <f t="shared" si="0"/>
        <v>0.12327216435185184</v>
      </c>
      <c r="C58" s="93">
        <f t="shared" si="1"/>
        <v>0</v>
      </c>
      <c r="D58" s="93">
        <f t="shared" si="33"/>
        <v>25.296708394393121</v>
      </c>
      <c r="E58" s="96">
        <v>0</v>
      </c>
      <c r="F58" s="90">
        <f>IF(OR(計算過程!$CJ$4&lt;=4,計算過程!$CJ$4=8),G58+H58+I58,0)</f>
        <v>0.12327216435185184</v>
      </c>
      <c r="G58" s="90">
        <f>IF(AND($CJ$4&gt;4,$CJ$4&lt;&gt;8),0,((VLOOKUP(入力データと計算結果!$F$6,バックデータ一覧!$V$12:$AA$15,2)*CB58+VLOOKUP(入力データと計算結果!$F$6,バックデータ一覧!$V$12:$AA$15,3)*(BV58+BW58+BX58+BY58+CA58)+(VLOOKUP(入力データと計算結果!$F$6,バックデータ一覧!$V$12:$AA$15,4)))*10^3/3600))</f>
        <v>0.12327216435185184</v>
      </c>
      <c r="H58" s="90">
        <f>IF(AND(OR($CJ$4&gt;4,$CJ$4&lt;&gt;8),入力データと計算結果!$F$7&lt;&gt;バックデータ一覧!$A$20,BZ58&gt;0),0.07*10^3/3600,0)</f>
        <v>0</v>
      </c>
      <c r="I58" s="90">
        <f>IF(AND(OR($CJ$4&lt;=4),入力データと計算結果!$F$7=バックデータ一覧!$A$22,BU58&gt;0),(VLOOKUP(入力データと計算結果!$F$6,バックデータ一覧!$V$12:$AA$15,5,FALSE)*BU58+VLOOKUP(入力データと計算結果!$F$6,バックデータ一覧!$V$12:$AA$15,6,FALSE))*10^3/3600,0)</f>
        <v>0</v>
      </c>
      <c r="J58" s="90">
        <f>IF(OR(計算過程!$CJ$4&lt;=2,計算過程!$CJ$4=8),IF(入力データと計算結果!$F$7=バックデータ一覧!$A$20,BO58/L58+BP58/M58+BQ58/N58+BR58/O58+BT58/Q58,IF(入力データと計算結果!$F$7=バックデータ一覧!$A$21,BO58/L58+BP58/M58+BQ58/N58+BS58/P58+BT58/Q58,BO58/L58+BP58/M58+BQ58/N58+BS58/P58+BU58/R58)),0)</f>
        <v>0</v>
      </c>
      <c r="K58" s="90">
        <f>IF(OR(計算過程!$CJ$4=3,計算過程!$CJ$4=4),IF(入力データと計算結果!$F$7=バックデータ一覧!$A$20,BO58/L58+BP58/M58+BQ58/N58+BR58/O58+BT58/Q58,IF(入力データと計算結果!$F$7=バックデータ一覧!$A$21,BO58/L58+BP58/M58+BQ58/N58+BS58/P58+BT58/Q58,BO58/L58+BP58/M58+BQ58/N58+BS58/P58+BU58/R58)),0)</f>
        <v>25.296708394393121</v>
      </c>
      <c r="L58" s="167">
        <f>IFERROR(MIN(1,$CJ$6*CB58+計算過程!$CJ$13*(BO58+BQ58)+$CJ$20),"-")</f>
        <v>0.70339278956825102</v>
      </c>
      <c r="M58" s="167">
        <f t="shared" si="2"/>
        <v>0.78430542884268906</v>
      </c>
      <c r="N58" s="167">
        <f t="shared" si="3"/>
        <v>0.70339278956825102</v>
      </c>
      <c r="O58" s="134">
        <f t="shared" si="4"/>
        <v>0.90236153670854247</v>
      </c>
      <c r="P58" s="134">
        <f t="shared" si="5"/>
        <v>0.88826526187185906</v>
      </c>
      <c r="Q58" s="134">
        <f t="shared" si="6"/>
        <v>0.90236153670854247</v>
      </c>
      <c r="R58" s="134">
        <f t="shared" si="7"/>
        <v>0.41112552025303595</v>
      </c>
      <c r="S58" s="26">
        <f t="shared" si="8"/>
        <v>0</v>
      </c>
      <c r="T58" s="26">
        <f>'貼り付けシート（日別）'!P57</f>
        <v>-0.55000000000000004</v>
      </c>
      <c r="U58" s="26">
        <f t="shared" si="34"/>
        <v>1.1004149999999999</v>
      </c>
      <c r="V58" s="26">
        <f t="shared" si="35"/>
        <v>1.124125</v>
      </c>
      <c r="W58" s="26">
        <f t="shared" si="25"/>
        <v>18.982505053026667</v>
      </c>
      <c r="X58" s="26">
        <f t="shared" si="9"/>
        <v>0</v>
      </c>
      <c r="Y58" s="26">
        <f>IF(AND(入力データと計算結果!$F$6=バックデータ一覧!$A$7,入力データと計算結果!$F$27="種類を選択することで評価する"),MAX((($CJ$44*CB58+$CJ$45*SUM(BO58:BQ58,BS58)+$CJ$46)*Z58+(0.01723*BU58+0.06099))*10^3/3600,0),0)</f>
        <v>0</v>
      </c>
      <c r="Z58" s="26">
        <f t="shared" si="26"/>
        <v>1.0473579166666667</v>
      </c>
      <c r="AA58" s="26">
        <f>IF(AND(入力データと計算結果!$F$6=バックデータ一覧!$A$7,入力データと計算結果!$F$27="種類を選択することで評価する"),MAX(($CJ$47*CB58+$CJ$48*SUM(BO58:BQ58,BS58)+$CJ$49)*AC58+BU58/AB58,0),0)</f>
        <v>0</v>
      </c>
      <c r="AB58" s="26">
        <f t="shared" si="10"/>
        <v>0.76301999999999992</v>
      </c>
      <c r="AC58" s="26">
        <f t="shared" si="27"/>
        <v>1.1066854166666666</v>
      </c>
      <c r="AD58" s="91">
        <f>IF(AND(入力データと計算結果!$F$6=バックデータ一覧!$A$7,入力データと計算結果!$F$27="仕様を入力することで評価する"),AE58+AF58+AG58,0)</f>
        <v>0</v>
      </c>
      <c r="AE58" s="91">
        <f t="shared" si="28"/>
        <v>1.9033199719144123</v>
      </c>
      <c r="AF58" s="91">
        <f t="shared" si="11"/>
        <v>7.4583772484757865E-2</v>
      </c>
      <c r="AG58" s="190">
        <f>IF(AND(入力データと計算結果!$F$7&lt;&gt;バックデータ一覧!$A$22,CA58&gt;0),(0.000393*計算過程!CA58)*10^3/3600,IF(AND(入力データと計算結果!$F$7=バックデータ一覧!$A$22,AX58&gt;0),(0.01723*計算過程!AX58+0.06099)*10^3/3600,0))</f>
        <v>0</v>
      </c>
      <c r="AH58" s="91">
        <f>IF(OR(入力データと計算結果!$F$6&lt;&gt;バックデータ一覧!$A$7,入力データと計算結果!$F$27&lt;&gt;"仕様を入力することで評価する"),0,IF(入力データと計算結果!$F$7=バックデータ一覧!$A$20,計算過程!AR58/計算過程!AI58+計算過程!AS58/計算過程!AJ58+計算過程!AT58/計算過程!AK58+計算過程!AU58/計算過程!AL58+計算過程!AW58/計算過程!AN58,IF(入力データと計算結果!$F$7=バックデータ一覧!$A$21,計算過程!AR58/計算過程!AI58+計算過程!AS58/計算過程!AJ58+計算過程!AT58/計算過程!AK58+計算過程!AV58/計算過程!AM58+計算過程!AW58/計算過程!AN58,計算過程!AR58/計算過程!AI58+計算過程!AS58/計算過程!AJ58+計算過程!AT58/計算過程!AK58+計算過程!AV58/計算過程!AM58+計算過程!AX58/計算過程!AO58)))</f>
        <v>0</v>
      </c>
      <c r="AI58" s="191" t="str">
        <f>IF(AND(入力データと計算結果!$F$6=バックデータ一覧!$A$7,入力データと計算結果!$F$27="仕様を入力することで評価する"),$CJ$65*CB58+$CJ$72*(AR58+AT58)+$CJ$79,"-")</f>
        <v>-</v>
      </c>
      <c r="AJ58" s="191" t="str">
        <f>IF(AND(入力データと計算結果!$F$6=バックデータ一覧!$A$7,入力データと計算結果!$F$27="仕様を入力することで評価する"),$CJ$66*CB58+$CJ$73*AS58+$CJ$80,"-")</f>
        <v>-</v>
      </c>
      <c r="AK58" s="191" t="str">
        <f>IF(AND(入力データと計算結果!$F$6=バックデータ一覧!$A$7,入力データと計算結果!$F$27="仕様を入力することで評価する"),$CJ$67*CB58+$CJ$74*(AR58+AT58)+$CJ$81,"-")</f>
        <v>-</v>
      </c>
      <c r="AL58" s="191" t="str">
        <f>IF(AND(入力データと計算結果!$F$6=バックデータ一覧!$A$7,入力データと計算結果!$F$27="仕様を入力することで評価する"),$CJ$68*CB58+$CJ$75*AU58+$CJ$82,"-")</f>
        <v>-</v>
      </c>
      <c r="AM58" s="191" t="str">
        <f>IF(AND(入力データと計算結果!$F$6=バックデータ一覧!$A$7,入力データと計算結果!$F$27="仕様を入力することで評価する"),$CJ$69*CB58+$CJ$76*AV58+$CJ$83,"-")</f>
        <v>-</v>
      </c>
      <c r="AN58" s="191" t="str">
        <f>IF(AND(入力データと計算結果!$F$6=バックデータ一覧!$A$7,入力データと計算結果!$F$27="仕様を入力することで評価する"),$CJ$70*CB58+$CJ$77*AW58+$CJ$84,"-")</f>
        <v>-</v>
      </c>
      <c r="AO58" s="191" t="str">
        <f>IF(AND(入力データと計算結果!$F$6=バックデータ一覧!$A$7,入力データと計算結果!$F$27="仕様を入力することで評価する"),$CJ$71*CB58+$CJ$78*AX58+$CJ$85,"-")</f>
        <v>-</v>
      </c>
      <c r="AP58" s="91">
        <f t="shared" si="12"/>
        <v>21.960484058600173</v>
      </c>
      <c r="AQ58" s="91">
        <f t="shared" si="13"/>
        <v>3.2049968217307074</v>
      </c>
      <c r="AR58" s="91">
        <f t="shared" si="14"/>
        <v>0</v>
      </c>
      <c r="AS58" s="91">
        <f t="shared" si="15"/>
        <v>0</v>
      </c>
      <c r="AT58" s="91">
        <f t="shared" si="16"/>
        <v>0</v>
      </c>
      <c r="AU58" s="91">
        <f t="shared" si="17"/>
        <v>0</v>
      </c>
      <c r="AV58" s="91">
        <f t="shared" si="18"/>
        <v>0</v>
      </c>
      <c r="AW58" s="91">
        <f t="shared" si="19"/>
        <v>0</v>
      </c>
      <c r="AX58" s="91">
        <f t="shared" si="20"/>
        <v>0</v>
      </c>
      <c r="AY58" s="158">
        <f t="shared" si="21"/>
        <v>18.982505053026667</v>
      </c>
      <c r="AZ58" s="91">
        <f t="shared" si="29"/>
        <v>18.982505053026667</v>
      </c>
      <c r="BA58" s="26">
        <f>IF(計算過程!$CJ$4=9,((BF58*CB58+BG58*(BO58+BP58+BQ58+BS58)+BH58*BN58+BI58)*BB58+(0.01723*BU58+0.06099))*10^3/3600,0)</f>
        <v>0</v>
      </c>
      <c r="BB58" s="26">
        <f>IF(7&lt;='貼り付けシート（日別）'!O57,1,1+(7-'貼り付けシート（日別）'!O57)*0.0091)</f>
        <v>1.0473579166666667</v>
      </c>
      <c r="BC58" s="26">
        <f>IF(計算過程!$CJ$4=9,((BJ58*計算過程!CB58+BK58*(BO58+BP58+BQ58+BS58)+BL58*BN58+BM58)*BE58+BU58/BD58),0)</f>
        <v>0</v>
      </c>
      <c r="BD58" s="26">
        <f>計算過程!$CJ$88*'貼り付けシート（日別）'!O57+計算過程!$CJ$89*BU58+計算過程!$CJ$90</f>
        <v>0.76301999999999992</v>
      </c>
      <c r="BE58" s="26">
        <f>IF(7&lt;='貼り付けシート（日別）'!O57,1,1+(7-'貼り付けシート（日別）'!O57)*0.0205)</f>
        <v>1.1066854166666666</v>
      </c>
      <c r="BF58" s="89">
        <f>IF($BN58&gt;0,バックデータ一覧!$S$4,バックデータ一覧!$T$4)</f>
        <v>-0.51375000000000004</v>
      </c>
      <c r="BG58" s="89">
        <f>IF($BN58&gt;0,バックデータ一覧!$S$5,バックデータ一覧!$T$5)</f>
        <v>-1.7819999999999999E-2</v>
      </c>
      <c r="BH58" s="89">
        <f>IF($BN58&gt;0,バックデータ一覧!$S$6,バックデータ一覧!$T$6)</f>
        <v>0.27639999999999998</v>
      </c>
      <c r="BI58" s="89">
        <f>IF($BN58&gt;0,バックデータ一覧!$S$7,バックデータ一覧!$T$7)</f>
        <v>9.4067100000000003</v>
      </c>
      <c r="BJ58" s="89">
        <f>IF($BN58&gt;0,バックデータ一覧!$S$12,バックデータ一覧!$T$12)</f>
        <v>-0.19841</v>
      </c>
      <c r="BK58" s="89">
        <f>IF($BN58&gt;0,バックデータ一覧!$S$13,バックデータ一覧!$T$13)</f>
        <v>1.10632</v>
      </c>
      <c r="BL58" s="89">
        <f>IF($BN58&gt;0,バックデータ一覧!$S$14,バックデータ一覧!$T$14)</f>
        <v>0.19306999999999999</v>
      </c>
      <c r="BM58" s="132">
        <f>IF($BN58&gt;0,バックデータ一覧!$S$15,バックデータ一覧!$T$15)</f>
        <v>-10.36669</v>
      </c>
      <c r="BN58" s="26">
        <f>SUMIF('貼り付けシート（時刻別）'!$A$6:$A$8765,$A58,'貼り付けシート（時刻別）'!$C$6:$C$8765)</f>
        <v>2400</v>
      </c>
      <c r="BO58" s="91">
        <f>'貼り付けシート（日別）'!B57</f>
        <v>5.2879835504860004</v>
      </c>
      <c r="BP58" s="91">
        <f>'貼り付けシート（日別）'!C57</f>
        <v>11.525092353623332</v>
      </c>
      <c r="BQ58" s="91">
        <f>'貼り付けシート（日別）'!D57</f>
        <v>2.1694291489173332</v>
      </c>
      <c r="BR58" s="91">
        <f>'貼り付けシート（日別）'!E57</f>
        <v>0</v>
      </c>
      <c r="BS58" s="91">
        <f>'貼り付けシート（日別）'!F57</f>
        <v>0</v>
      </c>
      <c r="BT58" s="91">
        <f>'貼り付けシート（日別）'!G57</f>
        <v>0</v>
      </c>
      <c r="BU58" s="91">
        <f>'貼り付けシート（日別）'!H57</f>
        <v>0</v>
      </c>
      <c r="BV58" s="91">
        <f>'貼り付けシート（日別）'!I57</f>
        <v>39</v>
      </c>
      <c r="BW58" s="91">
        <f>'貼り付けシート（日別）'!J57</f>
        <v>85</v>
      </c>
      <c r="BX58" s="91">
        <f>'貼り付けシート（日別）'!K57</f>
        <v>16</v>
      </c>
      <c r="BY58" s="91">
        <f>'貼り付けシート（日別）'!L57</f>
        <v>0</v>
      </c>
      <c r="BZ58" s="91">
        <f>'貼り付けシート（日別）'!M57</f>
        <v>0</v>
      </c>
      <c r="CA58" s="91">
        <f>'貼り付けシート（日別）'!N57</f>
        <v>0</v>
      </c>
      <c r="CB58" s="91">
        <f>'貼り付けシート（日別）'!O57</f>
        <v>1.7958333333333332</v>
      </c>
      <c r="CC58" s="91">
        <f>'貼り付けシート（日別）'!Q57</f>
        <v>0</v>
      </c>
      <c r="CD58" s="126"/>
      <c r="CE58" s="146"/>
      <c r="CF58" s="144" t="s">
        <v>384</v>
      </c>
      <c r="CG58" s="156"/>
      <c r="CH58" s="140" t="s">
        <v>385</v>
      </c>
      <c r="CI58" s="140" t="s">
        <v>20</v>
      </c>
      <c r="CJ58" s="157">
        <f>入力データと計算結果!F34</f>
        <v>3.2245593171257356</v>
      </c>
    </row>
    <row r="59" spans="1:88" x14ac:dyDescent="0.15">
      <c r="A59" s="30">
        <v>41692</v>
      </c>
      <c r="B59" s="93">
        <f t="shared" si="0"/>
        <v>0.18745515740740742</v>
      </c>
      <c r="C59" s="93">
        <f t="shared" si="1"/>
        <v>0</v>
      </c>
      <c r="D59" s="93">
        <f t="shared" si="33"/>
        <v>58.337363889767168</v>
      </c>
      <c r="E59" s="96">
        <v>0</v>
      </c>
      <c r="F59" s="90">
        <f>IF(OR(計算過程!$CJ$4&lt;=4,計算過程!$CJ$4=8),G59+H59+I59,0)</f>
        <v>0.18745515740740742</v>
      </c>
      <c r="G59" s="90">
        <f>IF(AND($CJ$4&gt;4,$CJ$4&lt;&gt;8),0,((VLOOKUP(入力データと計算結果!$F$6,バックデータ一覧!$V$12:$AA$15,2)*CB59+VLOOKUP(入力データと計算結果!$F$6,バックデータ一覧!$V$12:$AA$15,3)*(BV59+BW59+BX59+BY59+CA59)+(VLOOKUP(入力データと計算結果!$F$6,バックデータ一覧!$V$12:$AA$15,4)))*10^3/3600))</f>
        <v>0.12153796296296297</v>
      </c>
      <c r="H59" s="90">
        <f>IF(AND(OR($CJ$4&gt;4,$CJ$4&lt;&gt;8),入力データと計算結果!$F$7&lt;&gt;バックデータ一覧!$A$20,BZ59&gt;0),0.07*10^3/3600,0)</f>
        <v>1.9444444444444445E-2</v>
      </c>
      <c r="I59" s="90">
        <f>IF(AND(OR($CJ$4&lt;=4),入力データと計算結果!$F$7=バックデータ一覧!$A$22,BU59&gt;0),(VLOOKUP(入力データと計算結果!$F$6,バックデータ一覧!$V$12:$AA$15,5,FALSE)*BU59+VLOOKUP(入力データと計算結果!$F$6,バックデータ一覧!$V$12:$AA$15,6,FALSE))*10^3/3600,0)</f>
        <v>4.647275E-2</v>
      </c>
      <c r="J59" s="90">
        <f>IF(OR(計算過程!$CJ$4&lt;=2,計算過程!$CJ$4=8),IF(入力データと計算結果!$F$7=バックデータ一覧!$A$20,BO59/L59+BP59/M59+BQ59/N59+BR59/O59+BT59/Q59,IF(入力データと計算結果!$F$7=バックデータ一覧!$A$21,BO59/L59+BP59/M59+BQ59/N59+BS59/P59+BT59/Q59,BO59/L59+BP59/M59+BQ59/N59+BS59/P59+BU59/R59)),0)</f>
        <v>0</v>
      </c>
      <c r="K59" s="90">
        <f>IF(OR(計算過程!$CJ$4=3,計算過程!$CJ$4=4),IF(入力データと計算結果!$F$7=バックデータ一覧!$A$20,BO59/L59+BP59/M59+BQ59/N59+BR59/O59+BT59/Q59,IF(入力データと計算結果!$F$7=バックデータ一覧!$A$21,BO59/L59+BP59/M59+BQ59/N59+BS59/P59+BT59/Q59,BO59/L59+BP59/M59+BQ59/N59+BS59/P59+BU59/R59)),0)</f>
        <v>58.337363889767168</v>
      </c>
      <c r="L59" s="167">
        <f>IFERROR(MIN(1,$CJ$6*CB59+計算過程!$CJ$13*(BO59+BQ59)+$CJ$20),"-")</f>
        <v>0.71511572331071294</v>
      </c>
      <c r="M59" s="167">
        <f t="shared" si="2"/>
        <v>0.77159443231000291</v>
      </c>
      <c r="N59" s="167">
        <f t="shared" si="3"/>
        <v>0.71511572331071294</v>
      </c>
      <c r="O59" s="134">
        <f t="shared" si="4"/>
        <v>0.90236153670854247</v>
      </c>
      <c r="P59" s="134">
        <f t="shared" si="5"/>
        <v>0.82849436777415664</v>
      </c>
      <c r="Q59" s="134">
        <f t="shared" si="6"/>
        <v>0.90236153670854247</v>
      </c>
      <c r="R59" s="134">
        <f t="shared" si="7"/>
        <v>0.49223558563689274</v>
      </c>
      <c r="S59" s="26">
        <f t="shared" si="8"/>
        <v>0</v>
      </c>
      <c r="T59" s="26">
        <f>'貼り付けシート（日別）'!P58</f>
        <v>-1.7375</v>
      </c>
      <c r="U59" s="26">
        <f t="shared" si="34"/>
        <v>1.11620875</v>
      </c>
      <c r="V59" s="26">
        <f t="shared" si="35"/>
        <v>1.1330312500000002</v>
      </c>
      <c r="W59" s="26">
        <f t="shared" si="25"/>
        <v>44.747485521350001</v>
      </c>
      <c r="X59" s="26">
        <f t="shared" si="9"/>
        <v>0</v>
      </c>
      <c r="Y59" s="26">
        <f>IF(AND(入力データと計算結果!$F$6=バックデータ一覧!$A$7,入力データと計算結果!$F$27="種類を選択することで評価する"),MAX((($CJ$44*CB59+$CJ$45*SUM(BO59:BQ59,BS59)+$CJ$46)*Z59+(0.01723*BU59+0.06099))*10^3/3600,0),0)</f>
        <v>0</v>
      </c>
      <c r="Z59" s="26">
        <f t="shared" si="26"/>
        <v>1.0533866666666667</v>
      </c>
      <c r="AA59" s="26">
        <f>IF(AND(入力データと計算結果!$F$6=バックデータ一覧!$A$7,入力データと計算結果!$F$27="種類を選択することで評価する"),MAX(($CJ$47*CB59+$CJ$48*SUM(BO59:BQ59,BS59)+$CJ$49)*AC59+BU59/AB59,0),0)</f>
        <v>0</v>
      </c>
      <c r="AB59" s="26">
        <f t="shared" si="10"/>
        <v>0.77090999999999998</v>
      </c>
      <c r="AC59" s="26">
        <f t="shared" si="27"/>
        <v>1.1202666666666667</v>
      </c>
      <c r="AD59" s="91">
        <f>IF(AND(入力データと計算結果!$F$6=バックデータ一覧!$A$7,入力データと計算結果!$F$27="仕様を入力することで評価する"),AE59+AF59+AG59,0)</f>
        <v>0</v>
      </c>
      <c r="AE59" s="91">
        <f t="shared" si="28"/>
        <v>3.15186392487615</v>
      </c>
      <c r="AF59" s="91">
        <f t="shared" si="11"/>
        <v>9.4469641170117552E-2</v>
      </c>
      <c r="AG59" s="190">
        <f>IF(AND(入力データと計算結果!$F$7&lt;&gt;バックデータ一覧!$A$22,CA59&gt;0),(0.000393*計算過程!CA59)*10^3/3600,IF(AND(入力データと計算結果!$F$7=バックデータ一覧!$A$22,AX59&gt;0),(0.01723*計算過程!AX59+0.06099)*10^3/3600,0))</f>
        <v>2.5772041666666665E-2</v>
      </c>
      <c r="AH59" s="91">
        <f>IF(OR(入力データと計算結果!$F$6&lt;&gt;バックデータ一覧!$A$7,入力データと計算結果!$F$27&lt;&gt;"仕様を入力することで評価する"),0,IF(入力データと計算結果!$F$7=バックデータ一覧!$A$20,計算過程!AR59/計算過程!AI59+計算過程!AS59/計算過程!AJ59+計算過程!AT59/計算過程!AK59+計算過程!AU59/計算過程!AL59+計算過程!AW59/計算過程!AN59,IF(入力データと計算結果!$F$7=バックデータ一覧!$A$21,計算過程!AR59/計算過程!AI59+計算過程!AS59/計算過程!AJ59+計算過程!AT59/計算過程!AK59+計算過程!AV59/計算過程!AM59+計算過程!AW59/計算過程!AN59,計算過程!AR59/計算過程!AI59+計算過程!AS59/計算過程!AJ59+計算過程!AT59/計算過程!AK59+計算過程!AV59/計算過程!AM59+計算過程!AX59/計算過程!AO59)))</f>
        <v>0</v>
      </c>
      <c r="AI59" s="191" t="str">
        <f>IF(AND(入力データと計算結果!$F$6=バックデータ一覧!$A$7,入力データと計算結果!$F$27="仕様を入力することで評価する"),$CJ$65*CB59+$CJ$72*(AR59+AT59)+$CJ$79,"-")</f>
        <v>-</v>
      </c>
      <c r="AJ59" s="191" t="str">
        <f>IF(AND(入力データと計算結果!$F$6=バックデータ一覧!$A$7,入力データと計算結果!$F$27="仕様を入力することで評価する"),$CJ$66*CB59+$CJ$73*AS59+$CJ$80,"-")</f>
        <v>-</v>
      </c>
      <c r="AK59" s="191" t="str">
        <f>IF(AND(入力データと計算結果!$F$6=バックデータ一覧!$A$7,入力データと計算結果!$F$27="仕様を入力することで評価する"),$CJ$67*CB59+$CJ$74*(AR59+AT59)+$CJ$81,"-")</f>
        <v>-</v>
      </c>
      <c r="AL59" s="191" t="str">
        <f>IF(AND(入力データと計算結果!$F$6=バックデータ一覧!$A$7,入力データと計算結果!$F$27="仕様を入力することで評価する"),$CJ$68*CB59+$CJ$75*AU59+$CJ$82,"-")</f>
        <v>-</v>
      </c>
      <c r="AM59" s="191" t="str">
        <f>IF(AND(入力データと計算結果!$F$6=バックデータ一覧!$A$7,入力データと計算結果!$F$27="仕様を入力することで評価する"),$CJ$69*CB59+$CJ$76*AV59+$CJ$83,"-")</f>
        <v>-</v>
      </c>
      <c r="AN59" s="191" t="str">
        <f>IF(AND(入力データと計算結果!$F$6=バックデータ一覧!$A$7,入力データと計算結果!$F$27="仕様を入力することで評価する"),$CJ$70*CB59+$CJ$77*AW59+$CJ$84,"-")</f>
        <v>-</v>
      </c>
      <c r="AO59" s="191" t="str">
        <f>IF(AND(入力データと計算結果!$F$6=バックデータ一覧!$A$7,入力データと計算結果!$F$27="仕様を入力することで評価する"),$CJ$71*CB59+$CJ$78*AX59+$CJ$85,"-")</f>
        <v>-</v>
      </c>
      <c r="AP59" s="91">
        <f t="shared" si="12"/>
        <v>35.645900017001431</v>
      </c>
      <c r="AQ59" s="91">
        <f t="shared" si="13"/>
        <v>3.1415185203468408</v>
      </c>
      <c r="AR59" s="91">
        <f t="shared" si="14"/>
        <v>2.379077237589966</v>
      </c>
      <c r="AS59" s="91">
        <f t="shared" si="15"/>
        <v>1.755056978549975</v>
      </c>
      <c r="AT59" s="91">
        <f t="shared" si="16"/>
        <v>0.93603038855998655</v>
      </c>
      <c r="AU59" s="91">
        <f t="shared" si="17"/>
        <v>0</v>
      </c>
      <c r="AV59" s="91">
        <f t="shared" si="18"/>
        <v>7.0202279141998964</v>
      </c>
      <c r="AW59" s="91">
        <f t="shared" si="19"/>
        <v>0</v>
      </c>
      <c r="AX59" s="91">
        <f t="shared" si="20"/>
        <v>1.845</v>
      </c>
      <c r="AY59" s="158">
        <f t="shared" si="21"/>
        <v>30.812093002450176</v>
      </c>
      <c r="AZ59" s="91">
        <f t="shared" si="29"/>
        <v>42.902485521350002</v>
      </c>
      <c r="BA59" s="26">
        <f>IF(計算過程!$CJ$4=9,((BF59*CB59+BG59*(BO59+BP59+BQ59+BS59)+BH59*BN59+BI59)*BB59+(0.01723*BU59+0.06099))*10^3/3600,0)</f>
        <v>0</v>
      </c>
      <c r="BB59" s="26">
        <f>IF(7&lt;='貼り付けシート（日別）'!O58,1,1+(7-'貼り付けシート（日別）'!O58)*0.0091)</f>
        <v>1.0533866666666667</v>
      </c>
      <c r="BC59" s="26">
        <f>IF(計算過程!$CJ$4=9,((BJ59*計算過程!CB59+BK59*(BO59+BP59+BQ59+BS59)+BL59*BN59+BM59)*BE59+BU59/BD59),0)</f>
        <v>0</v>
      </c>
      <c r="BD59" s="26">
        <f>計算過程!$CJ$88*'貼り付けシート（日別）'!O58+計算過程!$CJ$89*BU59+計算過程!$CJ$90</f>
        <v>0.77090999999999998</v>
      </c>
      <c r="BE59" s="26">
        <f>IF(7&lt;='貼り付けシート（日別）'!O58,1,1+(7-'貼り付けシート（日別）'!O58)*0.0205)</f>
        <v>1.1202666666666667</v>
      </c>
      <c r="BF59" s="89">
        <f>IF($BN59&gt;0,バックデータ一覧!$S$4,バックデータ一覧!$T$4)</f>
        <v>-0.51375000000000004</v>
      </c>
      <c r="BG59" s="89">
        <f>IF($BN59&gt;0,バックデータ一覧!$S$5,バックデータ一覧!$T$5)</f>
        <v>-1.7819999999999999E-2</v>
      </c>
      <c r="BH59" s="89">
        <f>IF($BN59&gt;0,バックデータ一覧!$S$6,バックデータ一覧!$T$6)</f>
        <v>0.27639999999999998</v>
      </c>
      <c r="BI59" s="89">
        <f>IF($BN59&gt;0,バックデータ一覧!$S$7,バックデータ一覧!$T$7)</f>
        <v>9.4067100000000003</v>
      </c>
      <c r="BJ59" s="89">
        <f>IF($BN59&gt;0,バックデータ一覧!$S$12,バックデータ一覧!$T$12)</f>
        <v>-0.19841</v>
      </c>
      <c r="BK59" s="89">
        <f>IF($BN59&gt;0,バックデータ一覧!$S$13,バックデータ一覧!$T$13)</f>
        <v>1.10632</v>
      </c>
      <c r="BL59" s="89">
        <f>IF($BN59&gt;0,バックデータ一覧!$S$14,バックデータ一覧!$T$14)</f>
        <v>0.19306999999999999</v>
      </c>
      <c r="BM59" s="132">
        <f>IF($BN59&gt;0,バックデータ一覧!$S$15,バックデータ一覧!$T$15)</f>
        <v>-10.36669</v>
      </c>
      <c r="BN59" s="26">
        <f>SUMIF('貼り付けシート（時刻別）'!$A$6:$A$8765,$A59,'貼り付けシート（時刻別）'!$C$6:$C$8765)</f>
        <v>2400</v>
      </c>
      <c r="BO59" s="91">
        <f>'貼り付けシート（日別）'!B58</f>
        <v>8.4421019896849998</v>
      </c>
      <c r="BP59" s="91">
        <f>'貼り付けシート（日別）'!C58</f>
        <v>6.227780156325001</v>
      </c>
      <c r="BQ59" s="91">
        <f>'貼り付けシート（日別）'!D58</f>
        <v>3.3214827500400004</v>
      </c>
      <c r="BR59" s="91">
        <f>'貼り付けシート（日別）'!E58</f>
        <v>0</v>
      </c>
      <c r="BS59" s="91">
        <f>'貼り付けシート（日別）'!F58</f>
        <v>24.911120625300001</v>
      </c>
      <c r="BT59" s="91">
        <f>'貼り付けシート（日別）'!G58</f>
        <v>0</v>
      </c>
      <c r="BU59" s="91">
        <f>'貼り付けシート（日別）'!H58</f>
        <v>1.845</v>
      </c>
      <c r="BV59" s="91">
        <f>'貼り付けシート（日別）'!I58</f>
        <v>61</v>
      </c>
      <c r="BW59" s="91">
        <f>'貼り付けシート（日別）'!J58</f>
        <v>45</v>
      </c>
      <c r="BX59" s="91">
        <f>'貼り付けシート（日別）'!K58</f>
        <v>24</v>
      </c>
      <c r="BY59" s="91">
        <f>'貼り付けシート（日別）'!L58</f>
        <v>0</v>
      </c>
      <c r="BZ59" s="91">
        <f>'貼り付けシート（日別）'!M58</f>
        <v>180</v>
      </c>
      <c r="CA59" s="91">
        <f>'貼り付けシート（日別）'!N58</f>
        <v>0</v>
      </c>
      <c r="CB59" s="91">
        <f>'貼り付けシート（日別）'!O58</f>
        <v>1.1333333333333335</v>
      </c>
      <c r="CC59" s="91">
        <f>'貼り付けシート（日別）'!Q58</f>
        <v>0</v>
      </c>
      <c r="CD59" s="126"/>
      <c r="CE59" s="146"/>
      <c r="CF59" s="144" t="s">
        <v>386</v>
      </c>
      <c r="CG59" s="156"/>
      <c r="CH59" s="140" t="s">
        <v>387</v>
      </c>
      <c r="CI59" s="140" t="s">
        <v>20</v>
      </c>
      <c r="CJ59" s="157">
        <f>入力データと計算結果!F35</f>
        <v>4.4938788252555746</v>
      </c>
    </row>
    <row r="60" spans="1:88" x14ac:dyDescent="0.15">
      <c r="A60" s="30">
        <v>41693</v>
      </c>
      <c r="B60" s="93">
        <f t="shared" si="0"/>
        <v>0.12507818287037037</v>
      </c>
      <c r="C60" s="93">
        <f t="shared" si="1"/>
        <v>0</v>
      </c>
      <c r="D60" s="93">
        <f t="shared" si="33"/>
        <v>26.38171909969644</v>
      </c>
      <c r="E60" s="96">
        <v>0</v>
      </c>
      <c r="F60" s="90">
        <f>IF(OR(計算過程!$CJ$4&lt;=4,計算過程!$CJ$4=8),G60+H60+I60,0)</f>
        <v>0.12507818287037037</v>
      </c>
      <c r="G60" s="90">
        <f>IF(AND($CJ$4&gt;4,$CJ$4&lt;&gt;8),0,((VLOOKUP(入力データと計算結果!$F$6,バックデータ一覧!$V$12:$AA$15,2)*CB60+VLOOKUP(入力データと計算結果!$F$6,バックデータ一覧!$V$12:$AA$15,3)*(BV60+BW60+BX60+BY60+CA60)+(VLOOKUP(入力データと計算結果!$F$6,バックデータ一覧!$V$12:$AA$15,4)))*10^3/3600))</f>
        <v>0.12507818287037037</v>
      </c>
      <c r="H60" s="90">
        <f>IF(AND(OR($CJ$4&gt;4,$CJ$4&lt;&gt;8),入力データと計算結果!$F$7&lt;&gt;バックデータ一覧!$A$20,BZ60&gt;0),0.07*10^3/3600,0)</f>
        <v>0</v>
      </c>
      <c r="I60" s="90">
        <f>IF(AND(OR($CJ$4&lt;=4),入力データと計算結果!$F$7=バックデータ一覧!$A$22,BU60&gt;0),(VLOOKUP(入力データと計算結果!$F$6,バックデータ一覧!$V$12:$AA$15,5,FALSE)*BU60+VLOOKUP(入力データと計算結果!$F$6,バックデータ一覧!$V$12:$AA$15,6,FALSE))*10^3/3600,0)</f>
        <v>0</v>
      </c>
      <c r="J60" s="90">
        <f>IF(OR(計算過程!$CJ$4&lt;=2,計算過程!$CJ$4=8),IF(入力データと計算結果!$F$7=バックデータ一覧!$A$20,BO60/L60+BP60/M60+BQ60/N60+BR60/O60+BT60/Q60,IF(入力データと計算結果!$F$7=バックデータ一覧!$A$21,BO60/L60+BP60/M60+BQ60/N60+BS60/P60+BT60/Q60,BO60/L60+BP60/M60+BQ60/N60+BS60/P60+BU60/R60)),0)</f>
        <v>0</v>
      </c>
      <c r="K60" s="90">
        <f>IF(OR(計算過程!$CJ$4=3,計算過程!$CJ$4=4),IF(入力データと計算結果!$F$7=バックデータ一覧!$A$20,BO60/L60+BP60/M60+BQ60/N60+BR60/O60+BT60/Q60,IF(入力データと計算結果!$F$7=バックデータ一覧!$A$21,BO60/L60+BP60/M60+BQ60/N60+BS60/P60+BT60/Q60,BO60/L60+BP60/M60+BQ60/N60+BS60/P60+BU60/R60)),0)</f>
        <v>26.38171909969644</v>
      </c>
      <c r="L60" s="167">
        <f>IFERROR(MIN(1,$CJ$6*CB60+計算過程!$CJ$13*(BO60+BQ60)+$CJ$20),"-")</f>
        <v>0.70280517334350945</v>
      </c>
      <c r="M60" s="167">
        <f t="shared" si="2"/>
        <v>0.7785890679565366</v>
      </c>
      <c r="N60" s="167">
        <f t="shared" si="3"/>
        <v>0.70280517334350945</v>
      </c>
      <c r="O60" s="134">
        <f t="shared" si="4"/>
        <v>0.90236153670854247</v>
      </c>
      <c r="P60" s="134">
        <f t="shared" si="5"/>
        <v>0.88826526187185906</v>
      </c>
      <c r="Q60" s="134">
        <f t="shared" si="6"/>
        <v>0.90236153670854247</v>
      </c>
      <c r="R60" s="134">
        <f t="shared" si="7"/>
        <v>0.39397671876141116</v>
      </c>
      <c r="S60" s="26">
        <f t="shared" si="8"/>
        <v>0</v>
      </c>
      <c r="T60" s="26">
        <f>'貼り付けシート（日別）'!P59</f>
        <v>-2</v>
      </c>
      <c r="U60" s="26">
        <f t="shared" si="34"/>
        <v>1.1196999999999999</v>
      </c>
      <c r="V60" s="26">
        <f t="shared" si="35"/>
        <v>1.135</v>
      </c>
      <c r="W60" s="26">
        <f t="shared" si="25"/>
        <v>19.705743072773334</v>
      </c>
      <c r="X60" s="26">
        <f t="shared" si="9"/>
        <v>0</v>
      </c>
      <c r="Y60" s="26">
        <f>IF(AND(入力データと計算結果!$F$6=バックデータ一覧!$A$7,入力データと計算結果!$F$27="種類を選択することで評価する"),MAX((($CJ$44*CB60+$CJ$45*SUM(BO60:BQ60,BS60)+$CJ$46)*Z60+(0.01723*BU60+0.06099))*10^3/3600,0),0)</f>
        <v>0</v>
      </c>
      <c r="Z60" s="26">
        <f t="shared" si="26"/>
        <v>1.0725345833333333</v>
      </c>
      <c r="AA60" s="26">
        <f>IF(AND(入力データと計算結果!$F$6=バックデータ一覧!$A$7,入力データと計算結果!$F$27="種類を選択することで評価する"),MAX(($CJ$47*CB60+$CJ$48*SUM(BO60:BQ60,BS60)+$CJ$49)*AC60+BU60/AB60,0),0)</f>
        <v>0</v>
      </c>
      <c r="AB60" s="26">
        <f t="shared" si="10"/>
        <v>0.74973999999999996</v>
      </c>
      <c r="AC60" s="26">
        <f t="shared" si="27"/>
        <v>1.1634020833333334</v>
      </c>
      <c r="AD60" s="91">
        <f>IF(AND(入力データと計算結果!$F$6=バックデータ一覧!$A$7,入力データと計算結果!$F$27="仕様を入力することで評価する"),AE60+AF60+AG60,0)</f>
        <v>0</v>
      </c>
      <c r="AE60" s="91">
        <f t="shared" si="28"/>
        <v>2.1539984973996615</v>
      </c>
      <c r="AF60" s="91">
        <f t="shared" si="11"/>
        <v>7.5185036198496591E-2</v>
      </c>
      <c r="AG60" s="190">
        <f>IF(AND(入力データと計算結果!$F$7&lt;&gt;バックデータ一覧!$A$22,CA60&gt;0),(0.000393*計算過程!CA60)*10^3/3600,IF(AND(入力データと計算結果!$F$7=バックデータ一覧!$A$22,AX60&gt;0),(0.01723*計算過程!AX60+0.06099)*10^3/3600,0))</f>
        <v>0</v>
      </c>
      <c r="AH60" s="91">
        <f>IF(OR(入力データと計算結果!$F$6&lt;&gt;バックデータ一覧!$A$7,入力データと計算結果!$F$27&lt;&gt;"仕様を入力することで評価する"),0,IF(入力データと計算結果!$F$7=バックデータ一覧!$A$20,計算過程!AR60/計算過程!AI60+計算過程!AS60/計算過程!AJ60+計算過程!AT60/計算過程!AK60+計算過程!AU60/計算過程!AL60+計算過程!AW60/計算過程!AN60,IF(入力データと計算結果!$F$7=バックデータ一覧!$A$21,計算過程!AR60/計算過程!AI60+計算過程!AS60/計算過程!AJ60+計算過程!AT60/計算過程!AK60+計算過程!AV60/計算過程!AM60+計算過程!AW60/計算過程!AN60,計算過程!AR60/計算過程!AI60+計算過程!AS60/計算過程!AJ60+計算過程!AT60/計算過程!AK60+計算過程!AV60/計算過程!AM60+計算過程!AX60/計算過程!AO60)))</f>
        <v>0</v>
      </c>
      <c r="AI60" s="191" t="str">
        <f>IF(AND(入力データと計算結果!$F$6=バックデータ一覧!$A$7,入力データと計算結果!$F$27="仕様を入力することで評価する"),$CJ$65*CB60+$CJ$72*(AR60+AT60)+$CJ$79,"-")</f>
        <v>-</v>
      </c>
      <c r="AJ60" s="191" t="str">
        <f>IF(AND(入力データと計算結果!$F$6=バックデータ一覧!$A$7,入力データと計算結果!$F$27="仕様を入力することで評価する"),$CJ$66*CB60+$CJ$73*AS60+$CJ$80,"-")</f>
        <v>-</v>
      </c>
      <c r="AK60" s="191" t="str">
        <f>IF(AND(入力データと計算結果!$F$6=バックデータ一覧!$A$7,入力データと計算結果!$F$27="仕様を入力することで評価する"),$CJ$67*CB60+$CJ$74*(AR60+AT60)+$CJ$81,"-")</f>
        <v>-</v>
      </c>
      <c r="AL60" s="191" t="str">
        <f>IF(AND(入力データと計算結果!$F$6=バックデータ一覧!$A$7,入力データと計算結果!$F$27="仕様を入力することで評価する"),$CJ$68*CB60+$CJ$75*AU60+$CJ$82,"-")</f>
        <v>-</v>
      </c>
      <c r="AM60" s="191" t="str">
        <f>IF(AND(入力データと計算結果!$F$6=バックデータ一覧!$A$7,入力データと計算結果!$F$27="仕様を入力することで評価する"),$CJ$69*CB60+$CJ$76*AV60+$CJ$83,"-")</f>
        <v>-</v>
      </c>
      <c r="AN60" s="191" t="str">
        <f>IF(AND(入力データと計算結果!$F$6=バックデータ一覧!$A$7,入力データと計算結果!$F$27="仕様を入力することで評価する"),$CJ$70*CB60+$CJ$77*AW60+$CJ$84,"-")</f>
        <v>-</v>
      </c>
      <c r="AO60" s="191" t="str">
        <f>IF(AND(入力データと計算結果!$F$6=バックデータ一覧!$A$7,入力データと計算結果!$F$27="仕様を入力することで評価する"),$CJ$71*CB60+$CJ$78*AX60+$CJ$85,"-")</f>
        <v>-</v>
      </c>
      <c r="AP60" s="91">
        <f t="shared" si="12"/>
        <v>22.797183796535332</v>
      </c>
      <c r="AQ60" s="91">
        <f t="shared" si="13"/>
        <v>2.9399050473980815</v>
      </c>
      <c r="AR60" s="91">
        <f t="shared" si="14"/>
        <v>0</v>
      </c>
      <c r="AS60" s="91">
        <f t="shared" si="15"/>
        <v>0</v>
      </c>
      <c r="AT60" s="91">
        <f t="shared" si="16"/>
        <v>0</v>
      </c>
      <c r="AU60" s="91">
        <f t="shared" si="17"/>
        <v>0</v>
      </c>
      <c r="AV60" s="91">
        <f t="shared" si="18"/>
        <v>0</v>
      </c>
      <c r="AW60" s="91">
        <f t="shared" si="19"/>
        <v>0</v>
      </c>
      <c r="AX60" s="91">
        <f t="shared" si="20"/>
        <v>0</v>
      </c>
      <c r="AY60" s="158">
        <f t="shared" si="21"/>
        <v>19.705743072773334</v>
      </c>
      <c r="AZ60" s="91">
        <f t="shared" si="29"/>
        <v>19.705743072773334</v>
      </c>
      <c r="BA60" s="26">
        <f>IF(計算過程!$CJ$4=9,((BF60*CB60+BG60*(BO60+BP60+BQ60+BS60)+BH60*BN60+BI60)*BB60+(0.01723*BU60+0.06099))*10^3/3600,0)</f>
        <v>0</v>
      </c>
      <c r="BB60" s="26">
        <f>IF(7&lt;='貼り付けシート（日別）'!O59,1,1+(7-'貼り付けシート（日別）'!O59)*0.0091)</f>
        <v>1.0725345833333333</v>
      </c>
      <c r="BC60" s="26">
        <f>IF(計算過程!$CJ$4=9,((BJ60*計算過程!CB60+BK60*(BO60+BP60+BQ60+BS60)+BL60*BN60+BM60)*BE60+BU60/BD60),0)</f>
        <v>0</v>
      </c>
      <c r="BD60" s="26">
        <f>計算過程!$CJ$88*'貼り付けシート（日別）'!O59+計算過程!$CJ$89*BU60+計算過程!$CJ$90</f>
        <v>0.74973999999999996</v>
      </c>
      <c r="BE60" s="26">
        <f>IF(7&lt;='貼り付けシート（日別）'!O59,1,1+(7-'貼り付けシート（日別）'!O59)*0.0205)</f>
        <v>1.1634020833333334</v>
      </c>
      <c r="BF60" s="89">
        <f>IF($BN60&gt;0,バックデータ一覧!$S$4,バックデータ一覧!$T$4)</f>
        <v>-0.51375000000000004</v>
      </c>
      <c r="BG60" s="89">
        <f>IF($BN60&gt;0,バックデータ一覧!$S$5,バックデータ一覧!$T$5)</f>
        <v>-1.7819999999999999E-2</v>
      </c>
      <c r="BH60" s="89">
        <f>IF($BN60&gt;0,バックデータ一覧!$S$6,バックデータ一覧!$T$6)</f>
        <v>0.27639999999999998</v>
      </c>
      <c r="BI60" s="89">
        <f>IF($BN60&gt;0,バックデータ一覧!$S$7,バックデータ一覧!$T$7)</f>
        <v>9.4067100000000003</v>
      </c>
      <c r="BJ60" s="89">
        <f>IF($BN60&gt;0,バックデータ一覧!$S$12,バックデータ一覧!$T$12)</f>
        <v>-0.19841</v>
      </c>
      <c r="BK60" s="89">
        <f>IF($BN60&gt;0,バックデータ一覧!$S$13,バックデータ一覧!$T$13)</f>
        <v>1.10632</v>
      </c>
      <c r="BL60" s="89">
        <f>IF($BN60&gt;0,バックデータ一覧!$S$14,バックデータ一覧!$T$14)</f>
        <v>0.19306999999999999</v>
      </c>
      <c r="BM60" s="132">
        <f>IF($BN60&gt;0,バックデータ一覧!$S$15,バックデータ一覧!$T$15)</f>
        <v>-10.36669</v>
      </c>
      <c r="BN60" s="26">
        <f>SUMIF('貼り付けシート（時刻別）'!$A$6:$A$8765,$A60,'貼り付けシート（時刻別）'!$C$6:$C$8765)</f>
        <v>2400</v>
      </c>
      <c r="BO60" s="91">
        <f>'貼り付けシート（日別）'!B59</f>
        <v>5.4894569988440001</v>
      </c>
      <c r="BP60" s="91">
        <f>'貼り付けシート（日別）'!C59</f>
        <v>11.964201151326668</v>
      </c>
      <c r="BQ60" s="91">
        <f>'貼り付けシート（日別）'!D59</f>
        <v>2.2520849226026667</v>
      </c>
      <c r="BR60" s="91">
        <f>'貼り付けシート（日別）'!E59</f>
        <v>0</v>
      </c>
      <c r="BS60" s="91">
        <f>'貼り付けシート（日別）'!F59</f>
        <v>0</v>
      </c>
      <c r="BT60" s="91">
        <f>'貼り付けシート（日別）'!G59</f>
        <v>0</v>
      </c>
      <c r="BU60" s="91">
        <f>'貼り付けシート（日別）'!H59</f>
        <v>0</v>
      </c>
      <c r="BV60" s="91">
        <f>'貼り付けシート（日別）'!I59</f>
        <v>39</v>
      </c>
      <c r="BW60" s="91">
        <f>'貼り付けシート（日別）'!J59</f>
        <v>85</v>
      </c>
      <c r="BX60" s="91">
        <f>'貼り付けシート（日別）'!K59</f>
        <v>16</v>
      </c>
      <c r="BY60" s="91">
        <f>'貼り付けシート（日別）'!L59</f>
        <v>0</v>
      </c>
      <c r="BZ60" s="91">
        <f>'貼り付けシート（日別）'!M59</f>
        <v>0</v>
      </c>
      <c r="CA60" s="91">
        <f>'貼り付けシート（日別）'!N59</f>
        <v>0</v>
      </c>
      <c r="CB60" s="91">
        <f>'貼り付けシート（日別）'!O59</f>
        <v>-0.97083333333333321</v>
      </c>
      <c r="CC60" s="91">
        <f>'貼り付けシート（日別）'!Q59</f>
        <v>0</v>
      </c>
      <c r="CD60" s="126"/>
      <c r="CE60" s="147"/>
      <c r="CF60" s="144" t="s">
        <v>388</v>
      </c>
      <c r="CG60" s="155"/>
      <c r="CH60" s="140" t="s">
        <v>389</v>
      </c>
      <c r="CI60" s="140" t="s">
        <v>20</v>
      </c>
      <c r="CJ60" s="157">
        <f>入力データと計算結果!F36</f>
        <v>6.075552358864825</v>
      </c>
    </row>
    <row r="61" spans="1:88" x14ac:dyDescent="0.15">
      <c r="A61" s="30">
        <v>41694</v>
      </c>
      <c r="B61" s="93">
        <f t="shared" si="0"/>
        <v>0.1896426898148148</v>
      </c>
      <c r="C61" s="93">
        <f t="shared" si="1"/>
        <v>0</v>
      </c>
      <c r="D61" s="93">
        <f t="shared" si="33"/>
        <v>45.005839084100913</v>
      </c>
      <c r="E61" s="96">
        <v>0</v>
      </c>
      <c r="F61" s="90">
        <f>IF(OR(計算過程!$CJ$4&lt;=4,計算過程!$CJ$4=8),G61+H61+I61,0)</f>
        <v>0.1896426898148148</v>
      </c>
      <c r="G61" s="90">
        <f>IF(AND($CJ$4&gt;4,$CJ$4&lt;&gt;8),0,((VLOOKUP(入力データと計算結果!$F$6,バックデータ一覧!$V$12:$AA$15,2)*CB61+VLOOKUP(入力データと計算結果!$F$6,バックデータ一覧!$V$12:$AA$15,3)*(BV61+BW61+BX61+BY61+CA61)+(VLOOKUP(入力データと計算結果!$F$6,バックデータ一覧!$V$12:$AA$15,4)))*10^3/3600))</f>
        <v>0.12344814814814814</v>
      </c>
      <c r="H61" s="90">
        <f>IF(AND(OR($CJ$4&gt;4,$CJ$4&lt;&gt;8),入力データと計算結果!$F$7&lt;&gt;バックデータ一覧!$A$20,BZ61&gt;0),0.07*10^3/3600,0)</f>
        <v>1.9444444444444445E-2</v>
      </c>
      <c r="I61" s="90">
        <f>IF(AND(OR($CJ$4&lt;=4),入力データと計算結果!$F$7=バックデータ一覧!$A$22,BU61&gt;0),(VLOOKUP(入力データと計算結果!$F$6,バックデータ一覧!$V$12:$AA$15,5,FALSE)*BU61+VLOOKUP(入力データと計算結果!$F$6,バックデータ一覧!$V$12:$AA$15,6,FALSE))*10^3/3600,0)</f>
        <v>4.6750097222222217E-2</v>
      </c>
      <c r="J61" s="90">
        <f>IF(OR(計算過程!$CJ$4&lt;=2,計算過程!$CJ$4=8),IF(入力データと計算結果!$F$7=バックデータ一覧!$A$20,BO61/L61+BP61/M61+BQ61/N61+BR61/O61+BT61/Q61,IF(入力データと計算結果!$F$7=バックデータ一覧!$A$21,BO61/L61+BP61/M61+BQ61/N61+BS61/P61+BT61/Q61,BO61/L61+BP61/M61+BQ61/N61+BS61/P61+BU61/R61)),0)</f>
        <v>0</v>
      </c>
      <c r="K61" s="90">
        <f>IF(OR(計算過程!$CJ$4=3,計算過程!$CJ$4=4),IF(入力データと計算結果!$F$7=バックデータ一覧!$A$20,BO61/L61+BP61/M61+BQ61/N61+BR61/O61+BT61/Q61,IF(入力データと計算結果!$F$7=バックデータ一覧!$A$21,BO61/L61+BP61/M61+BQ61/N61+BS61/P61+BT61/Q61,BO61/L61+BP61/M61+BQ61/N61+BS61/P61+BU61/R61)),0)</f>
        <v>45.005839084100913</v>
      </c>
      <c r="L61" s="167">
        <f>IFERROR(MIN(1,$CJ$6*CB61+計算過程!$CJ$13*(BO61+BQ61)+$CJ$20),"-")</f>
        <v>0.71153186835747828</v>
      </c>
      <c r="M61" s="167">
        <f t="shared" si="2"/>
        <v>0.77346754012001451</v>
      </c>
      <c r="N61" s="167">
        <f t="shared" si="3"/>
        <v>0.71153186835747828</v>
      </c>
      <c r="O61" s="134">
        <f t="shared" si="4"/>
        <v>0.90236153670854247</v>
      </c>
      <c r="P61" s="134">
        <f t="shared" si="5"/>
        <v>0.85743008289225031</v>
      </c>
      <c r="Q61" s="134">
        <f t="shared" si="6"/>
        <v>0.90236153670854247</v>
      </c>
      <c r="R61" s="134">
        <f t="shared" si="7"/>
        <v>0.486578247344577</v>
      </c>
      <c r="S61" s="26">
        <f t="shared" si="8"/>
        <v>0</v>
      </c>
      <c r="T61" s="26">
        <f>'貼り付けシート（日別）'!P60</f>
        <v>-2.2999999999999998</v>
      </c>
      <c r="U61" s="26">
        <f t="shared" si="34"/>
        <v>1.1236900000000001</v>
      </c>
      <c r="V61" s="26">
        <f t="shared" si="35"/>
        <v>1.1320000000000001</v>
      </c>
      <c r="W61" s="26">
        <f t="shared" si="25"/>
        <v>34.020966315399995</v>
      </c>
      <c r="X61" s="26">
        <f t="shared" si="9"/>
        <v>0</v>
      </c>
      <c r="Y61" s="26">
        <f>IF(AND(入力データと計算結果!$F$6=バックデータ一覧!$A$7,入力データと計算結果!$F$27="種類を選択することで評価する"),MAX((($CJ$44*CB61+$CJ$45*SUM(BO61:BQ61,BS61)+$CJ$46)*Z61+(0.01723*BU61+0.06099))*10^3/3600,0),0)</f>
        <v>0</v>
      </c>
      <c r="Z61" s="26">
        <f t="shared" si="26"/>
        <v>1.0649133333333334</v>
      </c>
      <c r="AA61" s="26">
        <f>IF(AND(入力データと計算結果!$F$6=バックデータ一覧!$A$7,入力データと計算結果!$F$27="種類を選択することで評価する"),MAX(($CJ$47*CB61+$CJ$48*SUM(BO61:BQ61,BS61)+$CJ$49)*AC61+BU61/AB61,0),0)</f>
        <v>0</v>
      </c>
      <c r="AB61" s="26">
        <f t="shared" si="10"/>
        <v>0.76511499999999999</v>
      </c>
      <c r="AC61" s="26">
        <f t="shared" si="27"/>
        <v>1.1462333333333334</v>
      </c>
      <c r="AD61" s="91">
        <f>IF(AND(入力データと計算結果!$F$6=バックデータ一覧!$A$7,入力データと計算結果!$F$27="仕様を入力することで評価する"),AE61+AF61+AG61,0)</f>
        <v>0</v>
      </c>
      <c r="AE61" s="91">
        <f t="shared" si="28"/>
        <v>2.7365991059860595</v>
      </c>
      <c r="AF61" s="91">
        <f t="shared" si="11"/>
        <v>8.5512663490859314E-2</v>
      </c>
      <c r="AG61" s="190">
        <f>IF(AND(入力データと計算結果!$F$7&lt;&gt;バックデータ一覧!$A$22,CA61&gt;0),(0.000393*計算過程!CA61)*10^3/3600,IF(AND(入力データと計算結果!$F$7=バックデータ一覧!$A$22,AX61&gt;0),(0.01723*計算過程!AX61+0.06099)*10^3/3600,0))</f>
        <v>2.5999381944444445E-2</v>
      </c>
      <c r="AH61" s="91">
        <f>IF(OR(入力データと計算結果!$F$6&lt;&gt;バックデータ一覧!$A$7,入力データと計算結果!$F$27&lt;&gt;"仕様を入力することで評価する"),0,IF(入力データと計算結果!$F$7=バックデータ一覧!$A$20,計算過程!AR61/計算過程!AI61+計算過程!AS61/計算過程!AJ61+計算過程!AT61/計算過程!AK61+計算過程!AU61/計算過程!AL61+計算過程!AW61/計算過程!AN61,IF(入力データと計算結果!$F$7=バックデータ一覧!$A$21,計算過程!AR61/計算過程!AI61+計算過程!AS61/計算過程!AJ61+計算過程!AT61/計算過程!AK61+計算過程!AV61/計算過程!AM61+計算過程!AW61/計算過程!AN61,計算過程!AR61/計算過程!AI61+計算過程!AS61/計算過程!AJ61+計算過程!AT61/計算過程!AK61+計算過程!AV61/計算過程!AM61+計算過程!AX61/計算過程!AO61)))</f>
        <v>0</v>
      </c>
      <c r="AI61" s="191" t="str">
        <f>IF(AND(入力データと計算結果!$F$6=バックデータ一覧!$A$7,入力データと計算結果!$F$27="仕様を入力することで評価する"),$CJ$65*CB61+$CJ$72*(AR61+AT61)+$CJ$79,"-")</f>
        <v>-</v>
      </c>
      <c r="AJ61" s="191" t="str">
        <f>IF(AND(入力データと計算結果!$F$6=バックデータ一覧!$A$7,入力データと計算結果!$F$27="仕様を入力することで評価する"),$CJ$66*CB61+$CJ$73*AS61+$CJ$80,"-")</f>
        <v>-</v>
      </c>
      <c r="AK61" s="191" t="str">
        <f>IF(AND(入力データと計算結果!$F$6=バックデータ一覧!$A$7,入力データと計算結果!$F$27="仕様を入力することで評価する"),$CJ$67*CB61+$CJ$74*(AR61+AT61)+$CJ$81,"-")</f>
        <v>-</v>
      </c>
      <c r="AL61" s="191" t="str">
        <f>IF(AND(入力データと計算結果!$F$6=バックデータ一覧!$A$7,入力データと計算結果!$F$27="仕様を入力することで評価する"),$CJ$68*CB61+$CJ$75*AU61+$CJ$82,"-")</f>
        <v>-</v>
      </c>
      <c r="AM61" s="191" t="str">
        <f>IF(AND(入力データと計算結果!$F$6=バックデータ一覧!$A$7,入力データと計算結果!$F$27="仕様を入力することで評価する"),$CJ$69*CB61+$CJ$76*AV61+$CJ$83,"-")</f>
        <v>-</v>
      </c>
      <c r="AN61" s="191" t="str">
        <f>IF(AND(入力データと計算結果!$F$6=バックデータ一覧!$A$7,入力データと計算結果!$F$27="仕様を入力することで評価する"),$CJ$70*CB61+$CJ$77*AW61+$CJ$84,"-")</f>
        <v>-</v>
      </c>
      <c r="AO61" s="191" t="str">
        <f>IF(AND(入力データと計算結果!$F$6=バックデータ一覧!$A$7,入力データと計算結果!$F$27="仕様を入力することで評価する"),$CJ$71*CB61+$CJ$78*AX61+$CJ$85,"-")</f>
        <v>-</v>
      </c>
      <c r="AP61" s="91">
        <f t="shared" si="12"/>
        <v>29.753795085389502</v>
      </c>
      <c r="AQ61" s="91">
        <f t="shared" si="13"/>
        <v>3.0201512019776868</v>
      </c>
      <c r="AR61" s="91">
        <f t="shared" si="14"/>
        <v>1.3958405600772537</v>
      </c>
      <c r="AS61" s="91">
        <f t="shared" si="15"/>
        <v>1.7091925225435753</v>
      </c>
      <c r="AT61" s="91">
        <f t="shared" si="16"/>
        <v>0.74065009310221575</v>
      </c>
      <c r="AU61" s="91">
        <f t="shared" si="17"/>
        <v>0</v>
      </c>
      <c r="AV61" s="91">
        <f t="shared" si="18"/>
        <v>2.5637887838153617</v>
      </c>
      <c r="AW61" s="91">
        <f t="shared" si="19"/>
        <v>0</v>
      </c>
      <c r="AX61" s="91">
        <f t="shared" si="20"/>
        <v>1.8925000000000001</v>
      </c>
      <c r="AY61" s="158">
        <f t="shared" si="21"/>
        <v>25.718994355861589</v>
      </c>
      <c r="AZ61" s="91">
        <f t="shared" si="29"/>
        <v>32.128466315399997</v>
      </c>
      <c r="BA61" s="26">
        <f>IF(計算過程!$CJ$4=9,((BF61*CB61+BG61*(BO61+BP61+BQ61+BS61)+BH61*BN61+BI61)*BB61+(0.01723*BU61+0.06099))*10^3/3600,0)</f>
        <v>0</v>
      </c>
      <c r="BB61" s="26">
        <f>IF(7&lt;='貼り付けシート（日別）'!O60,1,1+(7-'貼り付けシート（日別）'!O60)*0.0091)</f>
        <v>1.0649133333333334</v>
      </c>
      <c r="BC61" s="26">
        <f>IF(計算過程!$CJ$4=9,((BJ61*計算過程!CB61+BK61*(BO61+BP61+BQ61+BS61)+BL61*BN61+BM61)*BE61+BU61/BD61),0)</f>
        <v>0</v>
      </c>
      <c r="BD61" s="26">
        <f>計算過程!$CJ$88*'貼り付けシート（日別）'!O60+計算過程!$CJ$89*BU61+計算過程!$CJ$90</f>
        <v>0.76511499999999999</v>
      </c>
      <c r="BE61" s="26">
        <f>IF(7&lt;='貼り付けシート（日別）'!O60,1,1+(7-'貼り付けシート（日別）'!O60)*0.0205)</f>
        <v>1.1462333333333334</v>
      </c>
      <c r="BF61" s="89">
        <f>IF($BN61&gt;0,バックデータ一覧!$S$4,バックデータ一覧!$T$4)</f>
        <v>-0.51375000000000004</v>
      </c>
      <c r="BG61" s="89">
        <f>IF($BN61&gt;0,バックデータ一覧!$S$5,バックデータ一覧!$T$5)</f>
        <v>-1.7819999999999999E-2</v>
      </c>
      <c r="BH61" s="89">
        <f>IF($BN61&gt;0,バックデータ一覧!$S$6,バックデータ一覧!$T$6)</f>
        <v>0.27639999999999998</v>
      </c>
      <c r="BI61" s="89">
        <f>IF($BN61&gt;0,バックデータ一覧!$S$7,バックデータ一覧!$T$7)</f>
        <v>9.4067100000000003</v>
      </c>
      <c r="BJ61" s="89">
        <f>IF($BN61&gt;0,バックデータ一覧!$S$12,バックデータ一覧!$T$12)</f>
        <v>-0.19841</v>
      </c>
      <c r="BK61" s="89">
        <f>IF($BN61&gt;0,バックデータ一覧!$S$13,バックデータ一覧!$T$13)</f>
        <v>1.10632</v>
      </c>
      <c r="BL61" s="89">
        <f>IF($BN61&gt;0,バックデータ一覧!$S$14,バックデータ一覧!$T$14)</f>
        <v>0.19306999999999999</v>
      </c>
      <c r="BM61" s="132">
        <f>IF($BN61&gt;0,バックデータ一覧!$S$15,バックデータ一覧!$T$15)</f>
        <v>-10.36669</v>
      </c>
      <c r="BN61" s="26">
        <f>SUMIF('貼り付けシート（時刻別）'!$A$6:$A$8765,$A61,'貼り付けシート（時刻別）'!$C$6:$C$8765)</f>
        <v>2400</v>
      </c>
      <c r="BO61" s="91">
        <f>'貼り付けシート（日別）'!B60</f>
        <v>6.9968659975759993</v>
      </c>
      <c r="BP61" s="91">
        <f>'貼り付けシート（日別）'!C60</f>
        <v>8.5675910174399998</v>
      </c>
      <c r="BQ61" s="91">
        <f>'貼り付けシート（日別）'!D60</f>
        <v>3.7126227742239997</v>
      </c>
      <c r="BR61" s="91">
        <f>'貼り付けシート（日別）'!E60</f>
        <v>0</v>
      </c>
      <c r="BS61" s="91">
        <f>'貼り付けシート（日別）'!F60</f>
        <v>12.851386526159999</v>
      </c>
      <c r="BT61" s="91">
        <f>'貼り付けシート（日別）'!G60</f>
        <v>0</v>
      </c>
      <c r="BU61" s="91">
        <f>'貼り付けシート（日別）'!H60</f>
        <v>1.8925000000000001</v>
      </c>
      <c r="BV61" s="91">
        <f>'貼り付けシート（日別）'!I60</f>
        <v>49</v>
      </c>
      <c r="BW61" s="91">
        <f>'貼り付けシート（日別）'!J60</f>
        <v>60</v>
      </c>
      <c r="BX61" s="91">
        <f>'貼り付けシート（日別）'!K60</f>
        <v>26</v>
      </c>
      <c r="BY61" s="91">
        <f>'貼り付けシート（日別）'!L60</f>
        <v>0</v>
      </c>
      <c r="BZ61" s="91">
        <f>'貼り付けシート（日別）'!M60</f>
        <v>90</v>
      </c>
      <c r="CA61" s="91">
        <f>'貼り付けシート（日別）'!N60</f>
        <v>0</v>
      </c>
      <c r="CB61" s="91">
        <f>'貼り付けシート（日別）'!O60</f>
        <v>-0.13333333333333319</v>
      </c>
      <c r="CC61" s="91">
        <f>'貼り付けシート（日別）'!Q60</f>
        <v>0</v>
      </c>
      <c r="CD61" s="126"/>
      <c r="CE61" s="151" t="s">
        <v>396</v>
      </c>
      <c r="CF61" s="141"/>
      <c r="CG61" s="157"/>
      <c r="CH61" s="140" t="s">
        <v>390</v>
      </c>
      <c r="CI61" s="140" t="s">
        <v>395</v>
      </c>
      <c r="CJ61" s="157">
        <f>入力データと計算結果!F37</f>
        <v>198.97947272374472</v>
      </c>
    </row>
    <row r="62" spans="1:88" x14ac:dyDescent="0.15">
      <c r="A62" s="30">
        <v>41695</v>
      </c>
      <c r="B62" s="93">
        <f t="shared" si="0"/>
        <v>0.1876512980324074</v>
      </c>
      <c r="C62" s="93">
        <f t="shared" si="1"/>
        <v>0</v>
      </c>
      <c r="D62" s="93">
        <f t="shared" si="33"/>
        <v>61.442106485965098</v>
      </c>
      <c r="E62" s="96">
        <v>0</v>
      </c>
      <c r="F62" s="90">
        <f>IF(OR(計算過程!$CJ$4&lt;=4,計算過程!$CJ$4=8),G62+H62+I62,0)</f>
        <v>0.1876512980324074</v>
      </c>
      <c r="G62" s="90">
        <f>IF(AND($CJ$4&gt;4,$CJ$4&lt;&gt;8),0,((VLOOKUP(入力データと計算結果!$F$6,バックデータ一覧!$V$12:$AA$15,2)*CB62+VLOOKUP(入力データと計算結果!$F$6,バックデータ一覧!$V$12:$AA$15,3)*(BV62+BW62+BX62+BY62+CA62)+(VLOOKUP(入力データと計算結果!$F$6,バックデータ一覧!$V$12:$AA$15,4)))*10^3/3600))</f>
        <v>0.12168483796296295</v>
      </c>
      <c r="H62" s="90">
        <f>IF(AND(OR($CJ$4&gt;4,$CJ$4&lt;&gt;8),入力データと計算結果!$F$7&lt;&gt;バックデータ一覧!$A$20,BZ62&gt;0),0.07*10^3/3600,0)</f>
        <v>1.9444444444444445E-2</v>
      </c>
      <c r="I62" s="90">
        <f>IF(AND(OR($CJ$4&lt;=4),入力データと計算結果!$F$7=バックデータ一覧!$A$22,BU62&gt;0),(VLOOKUP(入力データと計算結果!$F$6,バックデータ一覧!$V$12:$AA$15,5,FALSE)*BU62+VLOOKUP(入力データと計算結果!$F$6,バックデータ一覧!$V$12:$AA$15,6,FALSE))*10^3/3600,0)</f>
        <v>4.6522015624999996E-2</v>
      </c>
      <c r="J62" s="90">
        <f>IF(OR(計算過程!$CJ$4&lt;=2,計算過程!$CJ$4=8),IF(入力データと計算結果!$F$7=バックデータ一覧!$A$20,BO62/L62+BP62/M62+BQ62/N62+BR62/O62+BT62/Q62,IF(入力データと計算結果!$F$7=バックデータ一覧!$A$21,BO62/L62+BP62/M62+BQ62/N62+BS62/P62+BT62/Q62,BO62/L62+BP62/M62+BQ62/N62+BS62/P62+BU62/R62)),0)</f>
        <v>0</v>
      </c>
      <c r="K62" s="90">
        <f>IF(OR(計算過程!$CJ$4=3,計算過程!$CJ$4=4),IF(入力データと計算結果!$F$7=バックデータ一覧!$A$20,BO62/L62+BP62/M62+BQ62/N62+BR62/O62+BT62/Q62,IF(入力データと計算結果!$F$7=バックデータ一覧!$A$21,BO62/L62+BP62/M62+BQ62/N62+BS62/P62+BT62/Q62,BO62/L62+BP62/M62+BQ62/N62+BS62/P62+BU62/R62)),0)</f>
        <v>61.442106485965098</v>
      </c>
      <c r="L62" s="167">
        <f>IFERROR(MIN(1,$CJ$6*CB62+計算過程!$CJ$13*(BO62+BQ62)+$CJ$20),"-")</f>
        <v>0.716810974336478</v>
      </c>
      <c r="M62" s="167">
        <f t="shared" si="2"/>
        <v>0.77177234666995509</v>
      </c>
      <c r="N62" s="167">
        <f t="shared" si="3"/>
        <v>0.716810974336478</v>
      </c>
      <c r="O62" s="134">
        <f t="shared" si="4"/>
        <v>0.90236153670854247</v>
      </c>
      <c r="P62" s="134">
        <f t="shared" si="5"/>
        <v>0.82521312574387973</v>
      </c>
      <c r="Q62" s="134">
        <f t="shared" si="6"/>
        <v>0.90236153670854247</v>
      </c>
      <c r="R62" s="134">
        <f t="shared" si="7"/>
        <v>0.4912306637033893</v>
      </c>
      <c r="S62" s="26">
        <f t="shared" si="8"/>
        <v>0</v>
      </c>
      <c r="T62" s="26">
        <f>'貼り付けシート（日別）'!P61</f>
        <v>-3.3250000000000002</v>
      </c>
      <c r="U62" s="26">
        <f t="shared" si="34"/>
        <v>1.1373225</v>
      </c>
      <c r="V62" s="26">
        <f t="shared" si="35"/>
        <v>1.12175</v>
      </c>
      <c r="W62" s="26">
        <f t="shared" si="25"/>
        <v>47.111140235700006</v>
      </c>
      <c r="X62" s="26">
        <f t="shared" si="9"/>
        <v>0</v>
      </c>
      <c r="Y62" s="26">
        <f>IF(AND(入力データと計算結果!$F$6=バックデータ一覧!$A$7,入力データと計算結果!$F$27="種類を選択することで評価する"),MAX((($CJ$44*CB62+$CJ$45*SUM(BO62:BQ62,BS62)+$CJ$46)*Z62+(0.01723*BU62+0.06099))*10^3/3600,0),0)</f>
        <v>0</v>
      </c>
      <c r="Z62" s="26">
        <f t="shared" si="26"/>
        <v>1.0554341666666667</v>
      </c>
      <c r="AA62" s="26">
        <f>IF(AND(入力データと計算結果!$F$6=バックデータ一覧!$A$7,入力データと計算結果!$F$27="種類を選択することで評価する"),MAX(($CJ$47*CB62+$CJ$48*SUM(BO62:BQ62,BS62)+$CJ$49)*AC62+BU62/AB62,0),0)</f>
        <v>0</v>
      </c>
      <c r="AB62" s="26">
        <f t="shared" si="10"/>
        <v>0.76988062499999999</v>
      </c>
      <c r="AC62" s="26">
        <f t="shared" si="27"/>
        <v>1.1248791666666667</v>
      </c>
      <c r="AD62" s="91">
        <f>IF(AND(入力データと計算結果!$F$6=バックデータ一覧!$A$7,入力データと計算結果!$F$27="仕様を入力することで評価する"),AE62+AF62+AG62,0)</f>
        <v>0</v>
      </c>
      <c r="AE62" s="91">
        <f t="shared" si="28"/>
        <v>3.2883189558846162</v>
      </c>
      <c r="AF62" s="91">
        <f t="shared" si="11"/>
        <v>9.6427650304451343E-2</v>
      </c>
      <c r="AG62" s="190">
        <f>IF(AND(入力データと計算結果!$F$7&lt;&gt;バックデータ一覧!$A$22,CA62&gt;0),(0.000393*計算過程!CA62)*10^3/3600,IF(AND(入力データと計算結果!$F$7=バックデータ一覧!$A$22,AX62&gt;0),(0.01723*計算過程!AX62+0.06099)*10^3/3600,0))</f>
        <v>2.5812424479166669E-2</v>
      </c>
      <c r="AH62" s="91">
        <f>IF(OR(入力データと計算結果!$F$6&lt;&gt;バックデータ一覧!$A$7,入力データと計算結果!$F$27&lt;&gt;"仕様を入力することで評価する"),0,IF(入力データと計算結果!$F$7=バックデータ一覧!$A$20,計算過程!AR62/計算過程!AI62+計算過程!AS62/計算過程!AJ62+計算過程!AT62/計算過程!AK62+計算過程!AU62/計算過程!AL62+計算過程!AW62/計算過程!AN62,IF(入力データと計算結果!$F$7=バックデータ一覧!$A$21,計算過程!AR62/計算過程!AI62+計算過程!AS62/計算過程!AJ62+計算過程!AT62/計算過程!AK62+計算過程!AV62/計算過程!AM62+計算過程!AW62/計算過程!AN62,計算過程!AR62/計算過程!AI62+計算過程!AS62/計算過程!AJ62+計算過程!AT62/計算過程!AK62+計算過程!AV62/計算過程!AM62+計算過程!AX62/計算過程!AO62)))</f>
        <v>0</v>
      </c>
      <c r="AI62" s="191" t="str">
        <f>IF(AND(入力データと計算結果!$F$6=バックデータ一覧!$A$7,入力データと計算結果!$F$27="仕様を入力することで評価する"),$CJ$65*CB62+$CJ$72*(AR62+AT62)+$CJ$79,"-")</f>
        <v>-</v>
      </c>
      <c r="AJ62" s="191" t="str">
        <f>IF(AND(入力データと計算結果!$F$6=バックデータ一覧!$A$7,入力データと計算結果!$F$27="仕様を入力することで評価する"),$CJ$66*CB62+$CJ$73*AS62+$CJ$80,"-")</f>
        <v>-</v>
      </c>
      <c r="AK62" s="191" t="str">
        <f>IF(AND(入力データと計算結果!$F$6=バックデータ一覧!$A$7,入力データと計算結果!$F$27="仕様を入力することで評価する"),$CJ$67*CB62+$CJ$74*(AR62+AT62)+$CJ$81,"-")</f>
        <v>-</v>
      </c>
      <c r="AL62" s="191" t="str">
        <f>IF(AND(入力データと計算結果!$F$6=バックデータ一覧!$A$7,入力データと計算結果!$F$27="仕様を入力することで評価する"),$CJ$68*CB62+$CJ$75*AU62+$CJ$82,"-")</f>
        <v>-</v>
      </c>
      <c r="AM62" s="191" t="str">
        <f>IF(AND(入力データと計算結果!$F$6=バックデータ一覧!$A$7,入力データと計算結果!$F$27="仕様を入力することで評価する"),$CJ$69*CB62+$CJ$76*AV62+$CJ$83,"-")</f>
        <v>-</v>
      </c>
      <c r="AN62" s="191" t="str">
        <f>IF(AND(入力データと計算結果!$F$6=バックデータ一覧!$A$7,入力データと計算結果!$F$27="仕様を入力することで評価する"),$CJ$70*CB62+$CJ$77*AW62+$CJ$84,"-")</f>
        <v>-</v>
      </c>
      <c r="AO62" s="191" t="str">
        <f>IF(AND(入力データと計算結果!$F$6=バックデータ一覧!$A$7,入力データと計算結果!$F$27="仕様を入力することで評価する"),$CJ$71*CB62+$CJ$78*AX62+$CJ$85,"-")</f>
        <v>-</v>
      </c>
      <c r="AP62" s="91">
        <f t="shared" si="12"/>
        <v>36.933923241985589</v>
      </c>
      <c r="AQ62" s="91">
        <f t="shared" si="13"/>
        <v>3.11995985195232</v>
      </c>
      <c r="AR62" s="91">
        <f t="shared" si="14"/>
        <v>2.6234428431594417</v>
      </c>
      <c r="AS62" s="91">
        <f t="shared" si="15"/>
        <v>1.9353266875766373</v>
      </c>
      <c r="AT62" s="91">
        <f t="shared" si="16"/>
        <v>1.0321742333742066</v>
      </c>
      <c r="AU62" s="91">
        <f t="shared" si="17"/>
        <v>0</v>
      </c>
      <c r="AV62" s="91">
        <f t="shared" si="18"/>
        <v>7.7413067503065491</v>
      </c>
      <c r="AW62" s="91">
        <f t="shared" si="19"/>
        <v>0</v>
      </c>
      <c r="AX62" s="91">
        <f t="shared" si="20"/>
        <v>1.8534375000000001</v>
      </c>
      <c r="AY62" s="158">
        <f t="shared" si="21"/>
        <v>31.92545222128317</v>
      </c>
      <c r="AZ62" s="91">
        <f t="shared" si="29"/>
        <v>45.257702735700008</v>
      </c>
      <c r="BA62" s="26">
        <f>IF(計算過程!$CJ$4=9,((BF62*CB62+BG62*(BO62+BP62+BQ62+BS62)+BH62*BN62+BI62)*BB62+(0.01723*BU62+0.06099))*10^3/3600,0)</f>
        <v>0</v>
      </c>
      <c r="BB62" s="26">
        <f>IF(7&lt;='貼り付けシート（日別）'!O61,1,1+(7-'貼り付けシート（日別）'!O61)*0.0091)</f>
        <v>1.0554341666666667</v>
      </c>
      <c r="BC62" s="26">
        <f>IF(計算過程!$CJ$4=9,((BJ62*計算過程!CB62+BK62*(BO62+BP62+BQ62+BS62)+BL62*BN62+BM62)*BE62+BU62/BD62),0)</f>
        <v>0</v>
      </c>
      <c r="BD62" s="26">
        <f>計算過程!$CJ$88*'貼り付けシート（日別）'!O61+計算過程!$CJ$89*BU62+計算過程!$CJ$90</f>
        <v>0.76988062499999999</v>
      </c>
      <c r="BE62" s="26">
        <f>IF(7&lt;='貼り付けシート（日別）'!O61,1,1+(7-'貼り付けシート（日別）'!O61)*0.0205)</f>
        <v>1.1248791666666667</v>
      </c>
      <c r="BF62" s="89">
        <f>IF($BN62&gt;0,バックデータ一覧!$S$4,バックデータ一覧!$T$4)</f>
        <v>-0.51375000000000004</v>
      </c>
      <c r="BG62" s="89">
        <f>IF($BN62&gt;0,バックデータ一覧!$S$5,バックデータ一覧!$T$5)</f>
        <v>-1.7819999999999999E-2</v>
      </c>
      <c r="BH62" s="89">
        <f>IF($BN62&gt;0,バックデータ一覧!$S$6,バックデータ一覧!$T$6)</f>
        <v>0.27639999999999998</v>
      </c>
      <c r="BI62" s="89">
        <f>IF($BN62&gt;0,バックデータ一覧!$S$7,バックデータ一覧!$T$7)</f>
        <v>9.4067100000000003</v>
      </c>
      <c r="BJ62" s="89">
        <f>IF($BN62&gt;0,バックデータ一覧!$S$12,バックデータ一覧!$T$12)</f>
        <v>-0.19841</v>
      </c>
      <c r="BK62" s="89">
        <f>IF($BN62&gt;0,バックデータ一覧!$S$13,バックデータ一覧!$T$13)</f>
        <v>1.10632</v>
      </c>
      <c r="BL62" s="89">
        <f>IF($BN62&gt;0,バックデータ一覧!$S$14,バックデータ一覧!$T$14)</f>
        <v>0.19306999999999999</v>
      </c>
      <c r="BM62" s="132">
        <f>IF($BN62&gt;0,バックデータ一覧!$S$15,バックデータ一覧!$T$15)</f>
        <v>-10.36669</v>
      </c>
      <c r="BN62" s="26">
        <f>SUMIF('貼り付けシート（時刻別）'!$A$6:$A$8765,$A62,'貼り付けシート（時刻別）'!$C$6:$C$8765)</f>
        <v>2400</v>
      </c>
      <c r="BO62" s="91">
        <f>'貼り付けシート（日別）'!B61</f>
        <v>8.9055479576700005</v>
      </c>
      <c r="BP62" s="91">
        <f>'貼り付けシート（日別）'!C61</f>
        <v>6.5696665261499998</v>
      </c>
      <c r="BQ62" s="91">
        <f>'貼り付けシート（日別）'!D61</f>
        <v>3.5038221472800002</v>
      </c>
      <c r="BR62" s="91">
        <f>'貼り付けシート（日別）'!E61</f>
        <v>0</v>
      </c>
      <c r="BS62" s="91">
        <f>'貼り付けシート（日別）'!F61</f>
        <v>26.278666104600003</v>
      </c>
      <c r="BT62" s="91">
        <f>'貼り付けシート（日別）'!G61</f>
        <v>0</v>
      </c>
      <c r="BU62" s="91">
        <f>'貼り付けシート（日別）'!H61</f>
        <v>1.8534375000000001</v>
      </c>
      <c r="BV62" s="91">
        <f>'貼り付けシート（日別）'!I61</f>
        <v>61</v>
      </c>
      <c r="BW62" s="91">
        <f>'貼り付けシート（日別）'!J61</f>
        <v>45</v>
      </c>
      <c r="BX62" s="91">
        <f>'貼り付けシート（日別）'!K61</f>
        <v>24</v>
      </c>
      <c r="BY62" s="91">
        <f>'貼り付けシート（日別）'!L61</f>
        <v>0</v>
      </c>
      <c r="BZ62" s="91">
        <f>'貼り付けシート（日別）'!M61</f>
        <v>180</v>
      </c>
      <c r="CA62" s="91">
        <f>'貼り付けシート（日別）'!N61</f>
        <v>0</v>
      </c>
      <c r="CB62" s="91">
        <f>'貼り付けシート（日別）'!O61</f>
        <v>0.90833333333333366</v>
      </c>
      <c r="CC62" s="91">
        <f>'貼り付けシート（日別）'!Q61</f>
        <v>0</v>
      </c>
      <c r="CD62" s="126"/>
      <c r="CE62" s="151" t="s">
        <v>397</v>
      </c>
      <c r="CF62" s="141"/>
      <c r="CG62" s="157"/>
      <c r="CH62" s="140" t="s">
        <v>391</v>
      </c>
      <c r="CI62" s="140" t="s">
        <v>20</v>
      </c>
      <c r="CJ62" s="157">
        <f>入力データと計算結果!F38</f>
        <v>0.13560625520033878</v>
      </c>
    </row>
    <row r="63" spans="1:88" x14ac:dyDescent="0.15">
      <c r="A63" s="30">
        <v>41696</v>
      </c>
      <c r="B63" s="93">
        <f t="shared" si="0"/>
        <v>0.20415377748842592</v>
      </c>
      <c r="C63" s="93">
        <f t="shared" si="1"/>
        <v>0</v>
      </c>
      <c r="D63" s="93">
        <f t="shared" si="33"/>
        <v>78.497089102435467</v>
      </c>
      <c r="E63" s="96">
        <v>0</v>
      </c>
      <c r="F63" s="90">
        <f>IF(OR(計算過程!$CJ$4&lt;=4,計算過程!$CJ$4=8),G63+H63+I63,0)</f>
        <v>0.20415377748842592</v>
      </c>
      <c r="G63" s="90">
        <f>IF(AND($CJ$4&gt;4,$CJ$4&lt;&gt;8),0,((VLOOKUP(入力データと計算結果!$F$6,バックデータ一覧!$V$12:$AA$15,2)*CB63+VLOOKUP(入力データと計算結果!$F$6,バックデータ一覧!$V$12:$AA$15,3)*(BV63+BW63+BX63+BY63+CA63)+(VLOOKUP(入力データと計算結果!$F$6,バックデータ一覧!$V$12:$AA$15,4)))*10^3/3600))</f>
        <v>0.13866811342592592</v>
      </c>
      <c r="H63" s="90">
        <f>IF(AND(OR($CJ$4&gt;4,$CJ$4&lt;&gt;8),入力データと計算結果!$F$7&lt;&gt;バックデータ一覧!$A$20,BZ63&gt;0),0.07*10^3/3600,0)</f>
        <v>1.9444444444444445E-2</v>
      </c>
      <c r="I63" s="90">
        <f>IF(AND(OR($CJ$4&lt;=4),入力データと計算結果!$F$7=バックデータ一覧!$A$22,BU63&gt;0),(VLOOKUP(入力データと計算結果!$F$6,バックデータ一覧!$V$12:$AA$15,5,FALSE)*BU63+VLOOKUP(入力データと計算結果!$F$6,バックデータ一覧!$V$12:$AA$15,6,FALSE))*10^3/3600,0)</f>
        <v>4.6041219618055552E-2</v>
      </c>
      <c r="J63" s="90">
        <f>IF(OR(計算過程!$CJ$4&lt;=2,計算過程!$CJ$4=8),IF(入力データと計算結果!$F$7=バックデータ一覧!$A$20,BO63/L63+BP63/M63+BQ63/N63+BR63/O63+BT63/Q63,IF(入力データと計算結果!$F$7=バックデータ一覧!$A$21,BO63/L63+BP63/M63+BQ63/N63+BS63/P63+BT63/Q63,BO63/L63+BP63/M63+BQ63/N63+BS63/P63+BU63/R63)),0)</f>
        <v>0</v>
      </c>
      <c r="K63" s="90">
        <f>IF(OR(計算過程!$CJ$4=3,計算過程!$CJ$4=4),IF(入力データと計算結果!$F$7=バックデータ一覧!$A$20,BO63/L63+BP63/M63+BQ63/N63+BR63/O63+BT63/Q63,IF(入力データと計算結果!$F$7=バックデータ一覧!$A$21,BO63/L63+BP63/M63+BQ63/N63+BS63/P63+BT63/Q63,BO63/L63+BP63/M63+BQ63/N63+BS63/P63+BU63/R63)),0)</f>
        <v>78.497089102435467</v>
      </c>
      <c r="L63" s="167">
        <f>IFERROR(MIN(1,$CJ$6*CB63+計算過程!$CJ$13*(BO63+BQ63)+$CJ$20),"-")</f>
        <v>0.7292207630323404</v>
      </c>
      <c r="M63" s="167">
        <f t="shared" si="2"/>
        <v>0.79621535378430042</v>
      </c>
      <c r="N63" s="167">
        <f t="shared" si="3"/>
        <v>0.7292207630323404</v>
      </c>
      <c r="O63" s="134">
        <f t="shared" si="4"/>
        <v>0.90236153670854247</v>
      </c>
      <c r="P63" s="134">
        <f t="shared" si="5"/>
        <v>0.82367674751073938</v>
      </c>
      <c r="Q63" s="134">
        <f t="shared" si="6"/>
        <v>0.90236153670854247</v>
      </c>
      <c r="R63" s="134">
        <f t="shared" si="7"/>
        <v>0.50103795738776558</v>
      </c>
      <c r="S63" s="26">
        <f t="shared" si="8"/>
        <v>0</v>
      </c>
      <c r="T63" s="26">
        <f>'貼り付けシート（日別）'!P62</f>
        <v>-2.5499999999999998</v>
      </c>
      <c r="U63" s="26">
        <f t="shared" si="34"/>
        <v>1.1270150000000001</v>
      </c>
      <c r="V63" s="26">
        <f t="shared" si="35"/>
        <v>1.1294999999999999</v>
      </c>
      <c r="W63" s="26">
        <f t="shared" si="25"/>
        <v>60.843328111291655</v>
      </c>
      <c r="X63" s="26">
        <f t="shared" si="9"/>
        <v>0</v>
      </c>
      <c r="Y63" s="26">
        <f>IF(AND(入力データと計算結果!$F$6=バックデータ一覧!$A$7,入力データと計算結果!$F$27="種類を選択することで評価する"),MAX((($CJ$44*CB63+$CJ$45*SUM(BO63:BQ63,BS63)+$CJ$46)*Z63+(0.01723*BU63+0.06099))*10^3/3600,0),0)</f>
        <v>0</v>
      </c>
      <c r="Z63" s="26">
        <f t="shared" si="26"/>
        <v>1.0354520833333334</v>
      </c>
      <c r="AA63" s="26">
        <f>IF(AND(入力データと計算結果!$F$6=バックデータ一覧!$A$7,入力データと計算結果!$F$27="種類を選択することで評価する"),MAX(($CJ$47*CB63+$CJ$48*SUM(BO63:BQ63,BS63)+$CJ$49)*AC63+BU63/AB63,0),0)</f>
        <v>0</v>
      </c>
      <c r="AB63" s="26">
        <f t="shared" si="10"/>
        <v>0.77992656249999992</v>
      </c>
      <c r="AC63" s="26">
        <f t="shared" si="27"/>
        <v>1.0798645833333333</v>
      </c>
      <c r="AD63" s="91">
        <f>IF(AND(入力データと計算結果!$F$6=バックデータ一覧!$A$7,入力データと計算結果!$F$27="仕様を入力することで評価する"),AE63+AF63+AG63,0)</f>
        <v>0</v>
      </c>
      <c r="AE63" s="91">
        <f t="shared" si="28"/>
        <v>3.525955753520241</v>
      </c>
      <c r="AF63" s="91">
        <f t="shared" si="11"/>
        <v>0.10791235708421068</v>
      </c>
      <c r="AG63" s="190">
        <f>IF(AND(入力データと計算結果!$F$7&lt;&gt;バックデータ一覧!$A$22,CA63&gt;0),(0.000393*計算過程!CA63)*10^3/3600,IF(AND(入力データと計算結果!$F$7=バックデータ一覧!$A$22,AX63&gt;0),(0.01723*計算過程!AX63+0.06099)*10^3/3600,0))</f>
        <v>2.5418318142361111E-2</v>
      </c>
      <c r="AH63" s="91">
        <f>IF(OR(入力データと計算結果!$F$6&lt;&gt;バックデータ一覧!$A$7,入力データと計算結果!$F$27&lt;&gt;"仕様を入力することで評価する"),0,IF(入力データと計算結果!$F$7=バックデータ一覧!$A$20,計算過程!AR63/計算過程!AI63+計算過程!AS63/計算過程!AJ63+計算過程!AT63/計算過程!AK63+計算過程!AU63/計算過程!AL63+計算過程!AW63/計算過程!AN63,IF(入力データと計算結果!$F$7=バックデータ一覧!$A$21,計算過程!AR63/計算過程!AI63+計算過程!AS63/計算過程!AJ63+計算過程!AT63/計算過程!AK63+計算過程!AV63/計算過程!AM63+計算過程!AW63/計算過程!AN63,計算過程!AR63/計算過程!AI63+計算過程!AS63/計算過程!AJ63+計算過程!AT63/計算過程!AK63+計算過程!AV63/計算過程!AM63+計算過程!AX63/計算過程!AO63)))</f>
        <v>0</v>
      </c>
      <c r="AI63" s="191" t="str">
        <f>IF(AND(入力データと計算結果!$F$6=バックデータ一覧!$A$7,入力データと計算結果!$F$27="仕様を入力することで評価する"),$CJ$65*CB63+$CJ$72*(AR63+AT63)+$CJ$79,"-")</f>
        <v>-</v>
      </c>
      <c r="AJ63" s="191" t="str">
        <f>IF(AND(入力データと計算結果!$F$6=バックデータ一覧!$A$7,入力データと計算結果!$F$27="仕様を入力することで評価する"),$CJ$66*CB63+$CJ$73*AS63+$CJ$80,"-")</f>
        <v>-</v>
      </c>
      <c r="AK63" s="191" t="str">
        <f>IF(AND(入力データと計算結果!$F$6=バックデータ一覧!$A$7,入力データと計算結果!$F$27="仕様を入力することで評価する"),$CJ$67*CB63+$CJ$74*(AR63+AT63)+$CJ$81,"-")</f>
        <v>-</v>
      </c>
      <c r="AL63" s="191" t="str">
        <f>IF(AND(入力データと計算結果!$F$6=バックデータ一覧!$A$7,入力データと計算結果!$F$27="仕様を入力することで評価する"),$CJ$68*CB63+$CJ$75*AU63+$CJ$82,"-")</f>
        <v>-</v>
      </c>
      <c r="AM63" s="191" t="str">
        <f>IF(AND(入力データと計算結果!$F$6=バックデータ一覧!$A$7,入力データと計算結果!$F$27="仕様を入力することで評価する"),$CJ$69*CB63+$CJ$76*AV63+$CJ$83,"-")</f>
        <v>-</v>
      </c>
      <c r="AN63" s="191" t="str">
        <f>IF(AND(入力データと計算結果!$F$6=バックデータ一覧!$A$7,入力データと計算結果!$F$27="仕様を入力することで評価する"),$CJ$70*CB63+$CJ$77*AW63+$CJ$84,"-")</f>
        <v>-</v>
      </c>
      <c r="AO63" s="191" t="str">
        <f>IF(AND(入力データと計算結果!$F$6=バックデータ一覧!$A$7,入力データと計算結果!$F$27="仕様を入力することで評価する"),$CJ$71*CB63+$CJ$78*AX63+$CJ$85,"-")</f>
        <v>-</v>
      </c>
      <c r="AP63" s="91">
        <f t="shared" si="12"/>
        <v>44.488826232515414</v>
      </c>
      <c r="AQ63" s="91">
        <f t="shared" si="13"/>
        <v>3.5048673751710751</v>
      </c>
      <c r="AR63" s="91">
        <f t="shared" si="14"/>
        <v>4.0710809055423995</v>
      </c>
      <c r="AS63" s="91">
        <f t="shared" si="15"/>
        <v>5.4803012189993829</v>
      </c>
      <c r="AT63" s="91">
        <f t="shared" si="16"/>
        <v>1.6701870381712411</v>
      </c>
      <c r="AU63" s="91">
        <f t="shared" si="17"/>
        <v>0</v>
      </c>
      <c r="AV63" s="91">
        <f t="shared" si="18"/>
        <v>9.3948020897132309</v>
      </c>
      <c r="AW63" s="91">
        <f t="shared" si="19"/>
        <v>0</v>
      </c>
      <c r="AX63" s="91">
        <f t="shared" si="20"/>
        <v>1.7710937500000001</v>
      </c>
      <c r="AY63" s="158">
        <f t="shared" si="21"/>
        <v>38.455863108865401</v>
      </c>
      <c r="AZ63" s="91">
        <f t="shared" si="29"/>
        <v>59.072234361291656</v>
      </c>
      <c r="BA63" s="26">
        <f>IF(計算過程!$CJ$4=9,((BF63*CB63+BG63*(BO63+BP63+BQ63+BS63)+BH63*BN63+BI63)*BB63+(0.01723*BU63+0.06099))*10^3/3600,0)</f>
        <v>0</v>
      </c>
      <c r="BB63" s="26">
        <f>IF(7&lt;='貼り付けシート（日別）'!O62,1,1+(7-'貼り付けシート（日別）'!O62)*0.0091)</f>
        <v>1.0354520833333334</v>
      </c>
      <c r="BC63" s="26">
        <f>IF(計算過程!$CJ$4=9,((BJ63*計算過程!CB63+BK63*(BO63+BP63+BQ63+BS63)+BL63*BN63+BM63)*BE63+BU63/BD63),0)</f>
        <v>0</v>
      </c>
      <c r="BD63" s="26">
        <f>計算過程!$CJ$88*'貼り付けシート（日別）'!O62+計算過程!$CJ$89*BU63+計算過程!$CJ$90</f>
        <v>0.77992656249999992</v>
      </c>
      <c r="BE63" s="26">
        <f>IF(7&lt;='貼り付けシート（日別）'!O62,1,1+(7-'貼り付けシート（日別）'!O62)*0.0205)</f>
        <v>1.0798645833333333</v>
      </c>
      <c r="BF63" s="89">
        <f>IF($BN63&gt;0,バックデータ一覧!$S$4,バックデータ一覧!$T$4)</f>
        <v>-0.51375000000000004</v>
      </c>
      <c r="BG63" s="89">
        <f>IF($BN63&gt;0,バックデータ一覧!$S$5,バックデータ一覧!$T$5)</f>
        <v>-1.7819999999999999E-2</v>
      </c>
      <c r="BH63" s="89">
        <f>IF($BN63&gt;0,バックデータ一覧!$S$6,バックデータ一覧!$T$6)</f>
        <v>0.27639999999999998</v>
      </c>
      <c r="BI63" s="89">
        <f>IF($BN63&gt;0,バックデータ一覧!$S$7,バックデータ一覧!$T$7)</f>
        <v>9.4067100000000003</v>
      </c>
      <c r="BJ63" s="89">
        <f>IF($BN63&gt;0,バックデータ一覧!$S$12,バックデータ一覧!$T$12)</f>
        <v>-0.19841</v>
      </c>
      <c r="BK63" s="89">
        <f>IF($BN63&gt;0,バックデータ一覧!$S$13,バックデータ一覧!$T$13)</f>
        <v>1.10632</v>
      </c>
      <c r="BL63" s="89">
        <f>IF($BN63&gt;0,バックデータ一覧!$S$14,バックデータ一覧!$T$14)</f>
        <v>0.19306999999999999</v>
      </c>
      <c r="BM63" s="132">
        <f>IF($BN63&gt;0,バックデータ一覧!$S$15,バックデータ一覧!$T$15)</f>
        <v>-10.36669</v>
      </c>
      <c r="BN63" s="26">
        <f>SUMIF('貼り付けシート（時刻別）'!$A$6:$A$8765,$A63,'貼り付けシート（時刻別）'!$C$6:$C$8765)</f>
        <v>2400</v>
      </c>
      <c r="BO63" s="91">
        <f>'貼り付けシート（日別）'!B62</f>
        <v>11.664896911849999</v>
      </c>
      <c r="BP63" s="91">
        <f>'貼り付けシート（日別）'!C62</f>
        <v>15.702745842874997</v>
      </c>
      <c r="BQ63" s="91">
        <f>'貼り付けシート（日別）'!D62</f>
        <v>4.7855987330666663</v>
      </c>
      <c r="BR63" s="91">
        <f>'貼り付けシート（日別）'!E62</f>
        <v>0</v>
      </c>
      <c r="BS63" s="91">
        <f>'貼り付けシート（日別）'!F62</f>
        <v>26.918992873499995</v>
      </c>
      <c r="BT63" s="91">
        <f>'貼り付けシート（日別）'!G62</f>
        <v>0</v>
      </c>
      <c r="BU63" s="91">
        <f>'貼り付けシート（日別）'!H62</f>
        <v>1.7710937500000001</v>
      </c>
      <c r="BV63" s="91">
        <f>'貼り付けシート（日別）'!I62</f>
        <v>78</v>
      </c>
      <c r="BW63" s="91">
        <f>'貼り付けシート（日別）'!J62</f>
        <v>105</v>
      </c>
      <c r="BX63" s="91">
        <f>'貼り付けシート（日別）'!K62</f>
        <v>32</v>
      </c>
      <c r="BY63" s="91">
        <f>'貼り付けシート（日別）'!L62</f>
        <v>0</v>
      </c>
      <c r="BZ63" s="91">
        <f>'貼り付けシート（日別）'!M62</f>
        <v>180</v>
      </c>
      <c r="CA63" s="91">
        <f>'貼り付けシート（日別）'!N62</f>
        <v>0</v>
      </c>
      <c r="CB63" s="91">
        <f>'貼り付けシート（日別）'!O62</f>
        <v>3.1041666666666674</v>
      </c>
      <c r="CC63" s="91">
        <f>'貼り付けシート（日別）'!Q62</f>
        <v>0</v>
      </c>
      <c r="CD63" s="126"/>
      <c r="CE63" s="151" t="s">
        <v>402</v>
      </c>
      <c r="CF63" s="141"/>
      <c r="CG63" s="157"/>
      <c r="CH63" s="140" t="s">
        <v>392</v>
      </c>
      <c r="CI63" s="140" t="s">
        <v>403</v>
      </c>
      <c r="CJ63" s="157">
        <f>入力データと計算結果!F39</f>
        <v>-7</v>
      </c>
    </row>
    <row r="64" spans="1:88" x14ac:dyDescent="0.15">
      <c r="A64" s="30">
        <v>41697</v>
      </c>
      <c r="B64" s="93">
        <f t="shared" si="0"/>
        <v>0.18477186429398151</v>
      </c>
      <c r="C64" s="93">
        <f t="shared" si="1"/>
        <v>0</v>
      </c>
      <c r="D64" s="93">
        <f t="shared" si="33"/>
        <v>46.389938216187723</v>
      </c>
      <c r="E64" s="96">
        <v>0</v>
      </c>
      <c r="F64" s="90">
        <f>IF(OR(計算過程!$CJ$4&lt;=4,計算過程!$CJ$4=8),G64+H64+I64,0)</f>
        <v>0.18477186429398151</v>
      </c>
      <c r="G64" s="90">
        <f>IF(AND($CJ$4&gt;4,$CJ$4&lt;&gt;8),0,((VLOOKUP(入力データと計算結果!$F$6,バックデータ一覧!$V$12:$AA$15,2)*CB64+VLOOKUP(入力データと計算結果!$F$6,バックデータ一覧!$V$12:$AA$15,3)*(BV64+BW64+BX64+BY64+CA64)+(VLOOKUP(入力データと計算結果!$F$6,バックデータ一覧!$V$12:$AA$15,4)))*10^3/3600))</f>
        <v>0.11980075231481482</v>
      </c>
      <c r="H64" s="90">
        <f>IF(AND(OR($CJ$4&gt;4,$CJ$4&lt;&gt;8),入力データと計算結果!$F$7&lt;&gt;バックデータ一覧!$A$20,BZ64&gt;0),0.07*10^3/3600,0)</f>
        <v>1.9444444444444445E-2</v>
      </c>
      <c r="I64" s="90">
        <f>IF(AND(OR($CJ$4&lt;=4),入力データと計算結果!$F$7=バックデータ一覧!$A$22,BU64&gt;0),(VLOOKUP(入力データと計算結果!$F$6,バックデータ一覧!$V$12:$AA$15,5,FALSE)*BU64+VLOOKUP(入力データと計算結果!$F$6,バックデータ一覧!$V$12:$AA$15,6,FALSE))*10^3/3600,0)</f>
        <v>4.5526667534722218E-2</v>
      </c>
      <c r="J64" s="90">
        <f>IF(OR(計算過程!$CJ$4&lt;=2,計算過程!$CJ$4=8),IF(入力データと計算結果!$F$7=バックデータ一覧!$A$20,BO64/L64+BP64/M64+BQ64/N64+BR64/O64+BT64/Q64,IF(入力データと計算結果!$F$7=バックデータ一覧!$A$21,BO64/L64+BP64/M64+BQ64/N64+BS64/P64+BT64/Q64,BO64/L64+BP64/M64+BQ64/N64+BS64/P64+BU64/R64)),0)</f>
        <v>0</v>
      </c>
      <c r="K64" s="90">
        <f>IF(OR(計算過程!$CJ$4=3,計算過程!$CJ$4=4),IF(入力データと計算結果!$F$7=バックデータ一覧!$A$20,BO64/L64+BP64/M64+BQ64/N64+BR64/O64+BT64/Q64,IF(入力データと計算結果!$F$7=バックデータ一覧!$A$21,BO64/L64+BP64/M64+BQ64/N64+BS64/P64+BT64/Q64,BO64/L64+BP64/M64+BQ64/N64+BS64/P64+BU64/R64)),0)</f>
        <v>46.389938216187723</v>
      </c>
      <c r="L64" s="167">
        <f>IFERROR(MIN(1,$CJ$6*CB64+計算過程!$CJ$13*(BO64+BQ64)+$CJ$20),"-")</f>
        <v>0.71597574736050795</v>
      </c>
      <c r="M64" s="167">
        <f t="shared" si="2"/>
        <v>0.78786451751225317</v>
      </c>
      <c r="N64" s="167">
        <f t="shared" si="3"/>
        <v>0.71597574736050795</v>
      </c>
      <c r="O64" s="134">
        <f t="shared" si="4"/>
        <v>0.90236153670854247</v>
      </c>
      <c r="P64" s="134">
        <f t="shared" si="5"/>
        <v>0.8557320481602575</v>
      </c>
      <c r="Q64" s="134">
        <f t="shared" si="6"/>
        <v>0.90236153670854247</v>
      </c>
      <c r="R64" s="134">
        <f t="shared" si="7"/>
        <v>0.51153380869324616</v>
      </c>
      <c r="S64" s="26">
        <f t="shared" si="8"/>
        <v>0</v>
      </c>
      <c r="T64" s="26">
        <f>'貼り付けシート（日別）'!P63</f>
        <v>-0.1875</v>
      </c>
      <c r="U64" s="26">
        <f t="shared" si="34"/>
        <v>1.0955937499999999</v>
      </c>
      <c r="V64" s="26">
        <f t="shared" si="35"/>
        <v>1.1214062500000002</v>
      </c>
      <c r="W64" s="26">
        <f t="shared" si="25"/>
        <v>35.580688674250005</v>
      </c>
      <c r="X64" s="26">
        <f t="shared" si="9"/>
        <v>0</v>
      </c>
      <c r="Y64" s="26">
        <f>IF(AND(入力データと計算結果!$F$6=バックデータ一覧!$A$7,入力データと計算結果!$F$27="種類を選択することで評価する"),MAX((($CJ$44*CB64+$CJ$45*SUM(BO64:BQ64,BS64)+$CJ$46)*Z64+(0.01723*BU64+0.06099))*10^3/3600,0),0)</f>
        <v>0</v>
      </c>
      <c r="Z64" s="26">
        <f t="shared" si="26"/>
        <v>1.0140670833333334</v>
      </c>
      <c r="AA64" s="26">
        <f>IF(AND(入力データと計算結果!$F$6=バックデータ一覧!$A$7,入力データと計算結果!$F$27="種類を選択することで評価する"),MAX(($CJ$47*CB64+$CJ$48*SUM(BO64:BQ64,BS64)+$CJ$49)*AC64+BU64/AB64,0),0)</f>
        <v>0</v>
      </c>
      <c r="AB64" s="26">
        <f t="shared" si="10"/>
        <v>0.79067781249999991</v>
      </c>
      <c r="AC64" s="26">
        <f t="shared" si="27"/>
        <v>1.0316895833333333</v>
      </c>
      <c r="AD64" s="91">
        <f>IF(AND(入力データと計算結果!$F$6=バックデータ一覧!$A$7,入力データと計算結果!$F$27="仕様を入力することで評価する"),AE64+AF64+AG64,0)</f>
        <v>0</v>
      </c>
      <c r="AE64" s="91">
        <f t="shared" si="28"/>
        <v>2.0806587659353313</v>
      </c>
      <c r="AF64" s="91">
        <f t="shared" si="11"/>
        <v>8.698353195512426E-2</v>
      </c>
      <c r="AG64" s="190">
        <f>IF(AND(入力データと計算結果!$F$7&lt;&gt;バックデータ一覧!$A$22,CA64&gt;0),(0.000393*計算過程!CA64)*10^3/3600,IF(AND(入力データと計算結果!$F$7=バックデータ一覧!$A$22,AX64&gt;0),(0.01723*計算過程!AX64+0.06099)*10^3/3600,0))</f>
        <v>2.4996542100694446E-2</v>
      </c>
      <c r="AH64" s="91">
        <f>IF(OR(入力データと計算結果!$F$6&lt;&gt;バックデータ一覧!$A$7,入力データと計算結果!$F$27&lt;&gt;"仕様を入力することで評価する"),0,IF(入力データと計算結果!$F$7=バックデータ一覧!$A$20,計算過程!AR64/計算過程!AI64+計算過程!AS64/計算過程!AJ64+計算過程!AT64/計算過程!AK64+計算過程!AU64/計算過程!AL64+計算過程!AW64/計算過程!AN64,IF(入力データと計算結果!$F$7=バックデータ一覧!$A$21,計算過程!AR64/計算過程!AI64+計算過程!AS64/計算過程!AJ64+計算過程!AT64/計算過程!AK64+計算過程!AV64/計算過程!AM64+計算過程!AW64/計算過程!AN64,計算過程!AR64/計算過程!AI64+計算過程!AS64/計算過程!AJ64+計算過程!AT64/計算過程!AK64+計算過程!AV64/計算過程!AM64+計算過程!AX64/計算過程!AO64)))</f>
        <v>0</v>
      </c>
      <c r="AI64" s="191" t="str">
        <f>IF(AND(入力データと計算結果!$F$6=バックデータ一覧!$A$7,入力データと計算結果!$F$27="仕様を入力することで評価する"),$CJ$65*CB64+$CJ$72*(AR64+AT64)+$CJ$79,"-")</f>
        <v>-</v>
      </c>
      <c r="AJ64" s="191" t="str">
        <f>IF(AND(入力データと計算結果!$F$6=バックデータ一覧!$A$7,入力データと計算結果!$F$27="仕様を入力することで評価する"),$CJ$66*CB64+$CJ$73*AS64+$CJ$80,"-")</f>
        <v>-</v>
      </c>
      <c r="AK64" s="191" t="str">
        <f>IF(AND(入力データと計算結果!$F$6=バックデータ一覧!$A$7,入力データと計算結果!$F$27="仕様を入力することで評価する"),$CJ$67*CB64+$CJ$74*(AR64+AT64)+$CJ$81,"-")</f>
        <v>-</v>
      </c>
      <c r="AL64" s="191" t="str">
        <f>IF(AND(入力データと計算結果!$F$6=バックデータ一覧!$A$7,入力データと計算結果!$F$27="仕様を入力することで評価する"),$CJ$68*CB64+$CJ$75*AU64+$CJ$82,"-")</f>
        <v>-</v>
      </c>
      <c r="AM64" s="191" t="str">
        <f>IF(AND(入力データと計算結果!$F$6=バックデータ一覧!$A$7,入力データと計算結果!$F$27="仕様を入力することで評価する"),$CJ$69*CB64+$CJ$76*AV64+$CJ$83,"-")</f>
        <v>-</v>
      </c>
      <c r="AN64" s="191" t="str">
        <f>IF(AND(入力データと計算結果!$F$6=バックデータ一覧!$A$7,入力データと計算結果!$F$27="仕様を入力することで評価する"),$CJ$70*CB64+$CJ$77*AW64+$CJ$84,"-")</f>
        <v>-</v>
      </c>
      <c r="AO64" s="191" t="str">
        <f>IF(AND(入力データと計算結果!$F$6=バックデータ一覧!$A$7,入力データと計算結果!$F$27="仕様を入力することで評価する"),$CJ$71*CB64+$CJ$78*AX64+$CJ$85,"-")</f>
        <v>-</v>
      </c>
      <c r="AP64" s="91">
        <f t="shared" si="12"/>
        <v>30.721366027551948</v>
      </c>
      <c r="AQ64" s="91">
        <f t="shared" si="13"/>
        <v>4.1014475439920988</v>
      </c>
      <c r="AR64" s="91">
        <f t="shared" si="14"/>
        <v>1.5990035627481367</v>
      </c>
      <c r="AS64" s="91">
        <f t="shared" si="15"/>
        <v>1.9579635462222083</v>
      </c>
      <c r="AT64" s="91">
        <f t="shared" si="16"/>
        <v>0.84845087002962361</v>
      </c>
      <c r="AU64" s="91">
        <f t="shared" si="17"/>
        <v>0</v>
      </c>
      <c r="AV64" s="91">
        <f t="shared" si="18"/>
        <v>2.9369453193333133</v>
      </c>
      <c r="AW64" s="91">
        <f t="shared" si="19"/>
        <v>0</v>
      </c>
      <c r="AX64" s="91">
        <f t="shared" si="20"/>
        <v>1.6829687500000001</v>
      </c>
      <c r="AY64" s="158">
        <f t="shared" si="21"/>
        <v>26.555356625916723</v>
      </c>
      <c r="AZ64" s="91">
        <f t="shared" si="29"/>
        <v>33.897719924250005</v>
      </c>
      <c r="BA64" s="26">
        <f>IF(計算過程!$CJ$4=9,((BF64*CB64+BG64*(BO64+BP64+BQ64+BS64)+BH64*BN64+BI64)*BB64+(0.01723*BU64+0.06099))*10^3/3600,0)</f>
        <v>0</v>
      </c>
      <c r="BB64" s="26">
        <f>IF(7&lt;='貼り付けシート（日別）'!O63,1,1+(7-'貼り付けシート（日別）'!O63)*0.0091)</f>
        <v>1.0140670833333334</v>
      </c>
      <c r="BC64" s="26">
        <f>IF(計算過程!$CJ$4=9,((BJ64*計算過程!CB64+BK64*(BO64+BP64+BQ64+BS64)+BL64*BN64+BM64)*BE64+BU64/BD64),0)</f>
        <v>0</v>
      </c>
      <c r="BD64" s="26">
        <f>計算過程!$CJ$88*'貼り付けシート（日別）'!O63+計算過程!$CJ$89*BU64+計算過程!$CJ$90</f>
        <v>0.79067781249999991</v>
      </c>
      <c r="BE64" s="26">
        <f>IF(7&lt;='貼り付けシート（日別）'!O63,1,1+(7-'貼り付けシート（日別）'!O63)*0.0205)</f>
        <v>1.0316895833333333</v>
      </c>
      <c r="BF64" s="89">
        <f>IF($BN64&gt;0,バックデータ一覧!$S$4,バックデータ一覧!$T$4)</f>
        <v>-0.51375000000000004</v>
      </c>
      <c r="BG64" s="89">
        <f>IF($BN64&gt;0,バックデータ一覧!$S$5,バックデータ一覧!$T$5)</f>
        <v>-1.7819999999999999E-2</v>
      </c>
      <c r="BH64" s="89">
        <f>IF($BN64&gt;0,バックデータ一覧!$S$6,バックデータ一覧!$T$6)</f>
        <v>0.27639999999999998</v>
      </c>
      <c r="BI64" s="89">
        <f>IF($BN64&gt;0,バックデータ一覧!$S$7,バックデータ一覧!$T$7)</f>
        <v>9.4067100000000003</v>
      </c>
      <c r="BJ64" s="89">
        <f>IF($BN64&gt;0,バックデータ一覧!$S$12,バックデータ一覧!$T$12)</f>
        <v>-0.19841</v>
      </c>
      <c r="BK64" s="89">
        <f>IF($BN64&gt;0,バックデータ一覧!$S$13,バックデータ一覧!$T$13)</f>
        <v>1.10632</v>
      </c>
      <c r="BL64" s="89">
        <f>IF($BN64&gt;0,バックデータ一覧!$S$14,バックデータ一覧!$T$14)</f>
        <v>0.19306999999999999</v>
      </c>
      <c r="BM64" s="132">
        <f>IF($BN64&gt;0,バックデータ一覧!$S$15,バックデータ一覧!$T$15)</f>
        <v>-10.36669</v>
      </c>
      <c r="BN64" s="26">
        <f>SUMIF('貼り付けシート（時刻別）'!$A$6:$A$8765,$A64,'貼り付けシート（時刻別）'!$C$6:$C$8765)</f>
        <v>2400</v>
      </c>
      <c r="BO64" s="91">
        <f>'貼り付けシート（日別）'!B63</f>
        <v>7.3821701168366669</v>
      </c>
      <c r="BP64" s="91">
        <f>'貼り付けシート（日別）'!C63</f>
        <v>9.0393919798000013</v>
      </c>
      <c r="BQ64" s="91">
        <f>'貼り付けシート（日別）'!D63</f>
        <v>3.917069857913333</v>
      </c>
      <c r="BR64" s="91">
        <f>'貼り付けシート（日別）'!E63</f>
        <v>0</v>
      </c>
      <c r="BS64" s="91">
        <f>'貼り付けシート（日別）'!F63</f>
        <v>13.559087969700002</v>
      </c>
      <c r="BT64" s="91">
        <f>'貼り付けシート（日別）'!G63</f>
        <v>0</v>
      </c>
      <c r="BU64" s="91">
        <f>'貼り付けシート（日別）'!H63</f>
        <v>1.6829687500000001</v>
      </c>
      <c r="BV64" s="91">
        <f>'貼り付けシート（日別）'!I63</f>
        <v>49</v>
      </c>
      <c r="BW64" s="91">
        <f>'貼り付けシート（日別）'!J63</f>
        <v>60</v>
      </c>
      <c r="BX64" s="91">
        <f>'貼り付けシート（日別）'!K63</f>
        <v>26</v>
      </c>
      <c r="BY64" s="91">
        <f>'貼り付けシート（日別）'!L63</f>
        <v>0</v>
      </c>
      <c r="BZ64" s="91">
        <f>'貼り付けシート（日別）'!M63</f>
        <v>90</v>
      </c>
      <c r="CA64" s="91">
        <f>'貼り付けシート（日別）'!N63</f>
        <v>0</v>
      </c>
      <c r="CB64" s="91">
        <f>'貼り付けシート（日別）'!O63</f>
        <v>5.4541666666666657</v>
      </c>
      <c r="CC64" s="91">
        <f>'貼り付けシート（日別）'!Q63</f>
        <v>0</v>
      </c>
      <c r="CD64" s="126"/>
      <c r="CE64" s="151" t="s">
        <v>401</v>
      </c>
      <c r="CF64" s="141"/>
      <c r="CG64" s="157"/>
      <c r="CH64" s="140" t="s">
        <v>393</v>
      </c>
      <c r="CI64" s="140" t="s">
        <v>20</v>
      </c>
      <c r="CJ64" s="157">
        <f>入力データと計算結果!F40</f>
        <v>0.90500000000000003</v>
      </c>
    </row>
    <row r="65" spans="1:88" x14ac:dyDescent="0.15">
      <c r="A65" s="30">
        <v>41698</v>
      </c>
      <c r="B65" s="93">
        <f t="shared" si="0"/>
        <v>0.11998107638888889</v>
      </c>
      <c r="C65" s="93">
        <f t="shared" si="1"/>
        <v>0</v>
      </c>
      <c r="D65" s="93">
        <f t="shared" si="33"/>
        <v>27.586937300889144</v>
      </c>
      <c r="E65" s="96">
        <v>0</v>
      </c>
      <c r="F65" s="90">
        <f>IF(OR(計算過程!$CJ$4&lt;=4,計算過程!$CJ$4=8),G65+H65+I65,0)</f>
        <v>0.11998107638888889</v>
      </c>
      <c r="G65" s="90">
        <f>IF(AND($CJ$4&gt;4,$CJ$4&lt;&gt;8),0,((VLOOKUP(入力データと計算結果!$F$6,バックデータ一覧!$V$12:$AA$15,2)*CB65+VLOOKUP(入力データと計算結果!$F$6,バックデータ一覧!$V$12:$AA$15,3)*(BV65+BW65+BX65+BY65+CA65)+(VLOOKUP(入力データと計算結果!$F$6,バックデータ一覧!$V$12:$AA$15,4)))*10^3/3600))</f>
        <v>0.11998107638888889</v>
      </c>
      <c r="H65" s="90">
        <f>IF(AND(OR($CJ$4&gt;4,$CJ$4&lt;&gt;8),入力データと計算結果!$F$7&lt;&gt;バックデータ一覧!$A$20,BZ65&gt;0),0.07*10^3/3600,0)</f>
        <v>0</v>
      </c>
      <c r="I65" s="90">
        <f>IF(AND(OR($CJ$4&lt;=4),入力データと計算結果!$F$7=バックデータ一覧!$A$22,BU65&gt;0),(VLOOKUP(入力データと計算結果!$F$6,バックデータ一覧!$V$12:$AA$15,5,FALSE)*BU65+VLOOKUP(入力データと計算結果!$F$6,バックデータ一覧!$V$12:$AA$15,6,FALSE))*10^3/3600,0)</f>
        <v>0</v>
      </c>
      <c r="J65" s="90">
        <f>IF(OR(計算過程!$CJ$4&lt;=2,計算過程!$CJ$4=8),IF(入力データと計算結果!$F$7=バックデータ一覧!$A$20,BO65/L65+BP65/M65+BQ65/N65+BR65/O65+BT65/Q65,IF(入力データと計算結果!$F$7=バックデータ一覧!$A$21,BO65/L65+BP65/M65+BQ65/N65+BS65/P65+BT65/Q65,BO65/L65+BP65/M65+BQ65/N65+BS65/P65+BU65/R65)),0)</f>
        <v>0</v>
      </c>
      <c r="K65" s="90">
        <f>IF(OR(計算過程!$CJ$4=3,計算過程!$CJ$4=4),IF(入力データと計算結果!$F$7=バックデータ一覧!$A$20,BO65/L65+BP65/M65+BQ65/N65+BR65/O65+BT65/Q65,IF(入力データと計算結果!$F$7=バックデータ一覧!$A$21,BO65/L65+BP65/M65+BQ65/N65+BS65/P65+BT65/Q65,BO65/L65+BP65/M65+BQ65/N65+BS65/P65+BU65/R65)),0)</f>
        <v>27.586937300889144</v>
      </c>
      <c r="L65" s="167">
        <f>IFERROR(MIN(1,$CJ$6*CB65+計算過程!$CJ$13*(BO65+BQ65)+$CJ$20),"-")</f>
        <v>0.70811309437283498</v>
      </c>
      <c r="M65" s="167">
        <f t="shared" si="2"/>
        <v>0.79895239140609253</v>
      </c>
      <c r="N65" s="167">
        <f t="shared" si="3"/>
        <v>0.70811309437283498</v>
      </c>
      <c r="O65" s="134">
        <f t="shared" si="4"/>
        <v>0.90236153670854247</v>
      </c>
      <c r="P65" s="134">
        <f t="shared" si="5"/>
        <v>0.88826526187185906</v>
      </c>
      <c r="Q65" s="134">
        <f t="shared" si="6"/>
        <v>0.90236153670854247</v>
      </c>
      <c r="R65" s="134">
        <f t="shared" si="7"/>
        <v>0.44237559526036424</v>
      </c>
      <c r="S65" s="26">
        <f t="shared" si="8"/>
        <v>0</v>
      </c>
      <c r="T65" s="26">
        <f>'貼り付けシート（日別）'!P64</f>
        <v>5.7750000000000004</v>
      </c>
      <c r="U65" s="26">
        <f t="shared" si="34"/>
        <v>1.0162925</v>
      </c>
      <c r="V65" s="26">
        <f t="shared" si="35"/>
        <v>1</v>
      </c>
      <c r="W65" s="26">
        <f t="shared" si="25"/>
        <v>20.98315858608667</v>
      </c>
      <c r="X65" s="26">
        <f t="shared" si="9"/>
        <v>0</v>
      </c>
      <c r="Y65" s="26">
        <f>IF(AND(入力データと計算結果!$F$6=バックデータ一覧!$A$7,入力データと計算結果!$F$27="種類を選択することで評価する"),MAX((($CJ$44*CB65+$CJ$45*SUM(BO65:BQ65,BS65)+$CJ$46)*Z65+(0.01723*BU65+0.06099))*10^3/3600,0),0)</f>
        <v>0</v>
      </c>
      <c r="Z65" s="26">
        <f t="shared" si="26"/>
        <v>1.00147875</v>
      </c>
      <c r="AA65" s="26">
        <f>IF(AND(入力データと計算結果!$F$6=バックデータ一覧!$A$7,入力データと計算結果!$F$27="種類を選択することで評価する"),MAX(($CJ$47*CB65+$CJ$48*SUM(BO65:BQ65,BS65)+$CJ$49)*AC65+BU65/AB65,0),0)</f>
        <v>0</v>
      </c>
      <c r="AB65" s="26">
        <f t="shared" si="10"/>
        <v>0.78721999999999992</v>
      </c>
      <c r="AC65" s="26">
        <f t="shared" si="27"/>
        <v>1.00333125</v>
      </c>
      <c r="AD65" s="91">
        <f>IF(AND(入力データと計算結果!$F$6=バックデータ一覧!$A$7,入力データと計算結果!$F$27="仕様を入力することで評価する"),AE65+AF65+AG65,0)</f>
        <v>0</v>
      </c>
      <c r="AE65" s="91">
        <f t="shared" si="28"/>
        <v>1.4759479934832715</v>
      </c>
      <c r="AF65" s="91">
        <f t="shared" si="11"/>
        <v>7.6247015207552657E-2</v>
      </c>
      <c r="AG65" s="190">
        <f>IF(AND(入力データと計算結果!$F$7&lt;&gt;バックデータ一覧!$A$22,CA65&gt;0),(0.000393*計算過程!CA65)*10^3/3600,IF(AND(入力データと計算結果!$F$7=バックデータ一覧!$A$22,AX65&gt;0),(0.01723*計算過程!AX65+0.06099)*10^3/3600,0))</f>
        <v>0</v>
      </c>
      <c r="AH65" s="91">
        <f>IF(OR(入力データと計算結果!$F$6&lt;&gt;バックデータ一覧!$A$7,入力データと計算結果!$F$27&lt;&gt;"仕様を入力することで評価する"),0,IF(入力データと計算結果!$F$7=バックデータ一覧!$A$20,計算過程!AR65/計算過程!AI65+計算過程!AS65/計算過程!AJ65+計算過程!AT65/計算過程!AK65+計算過程!AU65/計算過程!AL65+計算過程!AW65/計算過程!AN65,IF(入力データと計算結果!$F$7=バックデータ一覧!$A$21,計算過程!AR65/計算過程!AI65+計算過程!AS65/計算過程!AJ65+計算過程!AT65/計算過程!AK65+計算過程!AV65/計算過程!AM65+計算過程!AW65/計算過程!AN65,計算過程!AR65/計算過程!AI65+計算過程!AS65/計算過程!AJ65+計算過程!AT65/計算過程!AK65+計算過程!AV65/計算過程!AM65+計算過程!AX65/計算過程!AO65)))</f>
        <v>0</v>
      </c>
      <c r="AI65" s="191" t="str">
        <f>IF(AND(入力データと計算結果!$F$6=バックデータ一覧!$A$7,入力データと計算結果!$F$27="仕様を入力することで評価する"),$CJ$65*CB65+$CJ$72*(AR65+AT65)+$CJ$79,"-")</f>
        <v>-</v>
      </c>
      <c r="AJ65" s="191" t="str">
        <f>IF(AND(入力データと計算結果!$F$6=バックデータ一覧!$A$7,入力データと計算結果!$F$27="仕様を入力することで評価する"),$CJ$66*CB65+$CJ$73*AS65+$CJ$80,"-")</f>
        <v>-</v>
      </c>
      <c r="AK65" s="191" t="str">
        <f>IF(AND(入力データと計算結果!$F$6=バックデータ一覧!$A$7,入力データと計算結果!$F$27="仕様を入力することで評価する"),$CJ$67*CB65+$CJ$74*(AR65+AT65)+$CJ$81,"-")</f>
        <v>-</v>
      </c>
      <c r="AL65" s="191" t="str">
        <f>IF(AND(入力データと計算結果!$F$6=バックデータ一覧!$A$7,入力データと計算結果!$F$27="仕様を入力することで評価する"),$CJ$68*CB65+$CJ$75*AU65+$CJ$82,"-")</f>
        <v>-</v>
      </c>
      <c r="AM65" s="191" t="str">
        <f>IF(AND(入力データと計算結果!$F$6=バックデータ一覧!$A$7,入力データと計算結果!$F$27="仕様を入力することで評価する"),$CJ$69*CB65+$CJ$76*AV65+$CJ$83,"-")</f>
        <v>-</v>
      </c>
      <c r="AN65" s="191" t="str">
        <f>IF(AND(入力データと計算結果!$F$6=バックデータ一覧!$A$7,入力データと計算結果!$F$27="仕様を入力することで評価する"),$CJ$70*CB65+$CJ$77*AW65+$CJ$84,"-")</f>
        <v>-</v>
      </c>
      <c r="AO65" s="191" t="str">
        <f>IF(AND(入力データと計算結果!$F$6=バックデータ一覧!$A$7,入力データと計算結果!$F$27="仕様を入力することで評価する"),$CJ$71*CB65+$CJ$78*AX65+$CJ$85,"-")</f>
        <v>-</v>
      </c>
      <c r="AP65" s="91">
        <f t="shared" si="12"/>
        <v>23.658639565344266</v>
      </c>
      <c r="AQ65" s="91">
        <f t="shared" si="13"/>
        <v>4.4526259412413545</v>
      </c>
      <c r="AR65" s="91">
        <f t="shared" si="14"/>
        <v>0.14841687769999368</v>
      </c>
      <c r="AS65" s="91">
        <f t="shared" si="15"/>
        <v>0.3234726821666527</v>
      </c>
      <c r="AT65" s="91">
        <f t="shared" si="16"/>
        <v>6.0888975466664164E-2</v>
      </c>
      <c r="AU65" s="91">
        <f t="shared" si="17"/>
        <v>0</v>
      </c>
      <c r="AV65" s="91">
        <f t="shared" si="18"/>
        <v>0</v>
      </c>
      <c r="AW65" s="91">
        <f t="shared" si="19"/>
        <v>0</v>
      </c>
      <c r="AX65" s="91">
        <f t="shared" si="20"/>
        <v>0</v>
      </c>
      <c r="AY65" s="158">
        <f t="shared" si="21"/>
        <v>20.45038005075336</v>
      </c>
      <c r="AZ65" s="91">
        <f t="shared" si="29"/>
        <v>20.98315858608667</v>
      </c>
      <c r="BA65" s="26">
        <f>IF(計算過程!$CJ$4=9,((BF65*CB65+BG65*(BO65+BP65+BQ65+BS65)+BH65*BN65+BI65)*BB65+(0.01723*BU65+0.06099))*10^3/3600,0)</f>
        <v>0</v>
      </c>
      <c r="BB65" s="26">
        <f>IF(7&lt;='貼り付けシート（日別）'!O64,1,1+(7-'貼り付けシート（日別）'!O64)*0.0091)</f>
        <v>1.00147875</v>
      </c>
      <c r="BC65" s="26">
        <f>IF(計算過程!$CJ$4=9,((BJ65*計算過程!CB65+BK65*(BO65+BP65+BQ65+BS65)+BL65*BN65+BM65)*BE65+BU65/BD65),0)</f>
        <v>0</v>
      </c>
      <c r="BD65" s="26">
        <f>計算過程!$CJ$88*'貼り付けシート（日別）'!O64+計算過程!$CJ$89*BU65+計算過程!$CJ$90</f>
        <v>0.78721999999999992</v>
      </c>
      <c r="BE65" s="26">
        <f>IF(7&lt;='貼り付けシート（日別）'!O64,1,1+(7-'貼り付けシート（日別）'!O64)*0.0205)</f>
        <v>1.00333125</v>
      </c>
      <c r="BF65" s="89">
        <f>IF($BN65&gt;0,バックデータ一覧!$S$4,バックデータ一覧!$T$4)</f>
        <v>-0.51375000000000004</v>
      </c>
      <c r="BG65" s="89">
        <f>IF($BN65&gt;0,バックデータ一覧!$S$5,バックデータ一覧!$T$5)</f>
        <v>-1.7819999999999999E-2</v>
      </c>
      <c r="BH65" s="89">
        <f>IF($BN65&gt;0,バックデータ一覧!$S$6,バックデータ一覧!$T$6)</f>
        <v>0.27639999999999998</v>
      </c>
      <c r="BI65" s="89">
        <f>IF($BN65&gt;0,バックデータ一覧!$S$7,バックデータ一覧!$T$7)</f>
        <v>9.4067100000000003</v>
      </c>
      <c r="BJ65" s="89">
        <f>IF($BN65&gt;0,バックデータ一覧!$S$12,バックデータ一覧!$T$12)</f>
        <v>-0.19841</v>
      </c>
      <c r="BK65" s="89">
        <f>IF($BN65&gt;0,バックデータ一覧!$S$13,バックデータ一覧!$T$13)</f>
        <v>1.10632</v>
      </c>
      <c r="BL65" s="89">
        <f>IF($BN65&gt;0,バックデータ一覧!$S$14,バックデータ一覧!$T$14)</f>
        <v>0.19306999999999999</v>
      </c>
      <c r="BM65" s="132">
        <f>IF($BN65&gt;0,バックデータ一覧!$S$15,バックデータ一覧!$T$15)</f>
        <v>-10.36669</v>
      </c>
      <c r="BN65" s="26">
        <f>SUMIF('貼り付けシート（時刻別）'!$A$6:$A$8765,$A65,'貼り付けシート（時刻別）'!$C$6:$C$8765)</f>
        <v>2400</v>
      </c>
      <c r="BO65" s="91">
        <f>'貼り付けシート（日別）'!B64</f>
        <v>5.8453084632670009</v>
      </c>
      <c r="BP65" s="91">
        <f>'貼り付けシート（日別）'!C64</f>
        <v>12.739774855838334</v>
      </c>
      <c r="BQ65" s="91">
        <f>'貼り付けシート（日別）'!D64</f>
        <v>2.3980752669813334</v>
      </c>
      <c r="BR65" s="91">
        <f>'貼り付けシート（日別）'!E64</f>
        <v>0</v>
      </c>
      <c r="BS65" s="91">
        <f>'貼り付けシート（日別）'!F64</f>
        <v>0</v>
      </c>
      <c r="BT65" s="91">
        <f>'貼り付けシート（日別）'!G64</f>
        <v>0</v>
      </c>
      <c r="BU65" s="91">
        <f>'貼り付けシート（日別）'!H64</f>
        <v>0</v>
      </c>
      <c r="BV65" s="91">
        <f>'貼り付けシート（日別）'!I64</f>
        <v>39</v>
      </c>
      <c r="BW65" s="91">
        <f>'貼り付けシート（日別）'!J64</f>
        <v>85</v>
      </c>
      <c r="BX65" s="91">
        <f>'貼り付けシート（日別）'!K64</f>
        <v>16</v>
      </c>
      <c r="BY65" s="91">
        <f>'貼り付けシート（日別）'!L64</f>
        <v>0</v>
      </c>
      <c r="BZ65" s="91">
        <f>'貼り付けシート（日別）'!M64</f>
        <v>0</v>
      </c>
      <c r="CA65" s="91">
        <f>'貼り付けシート（日別）'!N64</f>
        <v>0</v>
      </c>
      <c r="CB65" s="91">
        <f>'貼り付けシート（日別）'!O64</f>
        <v>6.8374999999999995</v>
      </c>
      <c r="CC65" s="91">
        <f>'貼り付けシート（日別）'!Q64</f>
        <v>0</v>
      </c>
      <c r="CD65" s="126"/>
      <c r="CE65" s="160" t="s">
        <v>46</v>
      </c>
      <c r="CF65" s="163" t="s">
        <v>9</v>
      </c>
      <c r="CG65" s="11" t="s">
        <v>453</v>
      </c>
      <c r="CH65" s="164" t="s">
        <v>23</v>
      </c>
      <c r="CI65" s="161" t="s">
        <v>20</v>
      </c>
      <c r="CJ65" s="134" t="str">
        <f>IF(AND(入力データと計算結果!$F$6=バックデータ一覧!$A$7,入力データと計算結果!$F$27="仕様を入力することで評価する"),バックデータ一覧!E5*計算過程!$CJ$86,"-")</f>
        <v>-</v>
      </c>
    </row>
    <row r="66" spans="1:88" x14ac:dyDescent="0.15">
      <c r="A66" s="30">
        <v>41699</v>
      </c>
      <c r="B66" s="93">
        <f t="shared" si="0"/>
        <v>0.18919229282407407</v>
      </c>
      <c r="C66" s="93">
        <f t="shared" si="1"/>
        <v>0</v>
      </c>
      <c r="D66" s="93">
        <f t="shared" si="33"/>
        <v>46.629072328322167</v>
      </c>
      <c r="E66" s="96">
        <v>0</v>
      </c>
      <c r="F66" s="90">
        <f>IF(OR(計算過程!$CJ$4&lt;=4,計算過程!$CJ$4=8),G66+H66+I66,0)</f>
        <v>0.18919229282407407</v>
      </c>
      <c r="G66" s="90">
        <f>IF(AND($CJ$4&gt;4,$CJ$4&lt;&gt;8),0,((VLOOKUP(入力データと計算結果!$F$6,バックデータ一覧!$V$12:$AA$15,2)*CB66+VLOOKUP(入力データと計算結果!$F$6,バックデータ一覧!$V$12:$AA$15,3)*(BV66+BW66+BX66+BY66+CA66)+(VLOOKUP(入力データと計算結果!$F$6,バックデータ一覧!$V$12:$AA$15,4)))*10^3/3600))</f>
        <v>0.12311087962962963</v>
      </c>
      <c r="H66" s="90">
        <f>IF(AND(OR($CJ$4&gt;4,$CJ$4&lt;&gt;8),入力データと計算結果!$F$7&lt;&gt;バックデータ一覧!$A$20,BZ66&gt;0),0.07*10^3/3600,0)</f>
        <v>1.9444444444444445E-2</v>
      </c>
      <c r="I66" s="90">
        <f>IF(AND(OR($CJ$4&lt;=4),入力データと計算結果!$F$7=バックデータ一覧!$A$22,BU66&gt;0),(VLOOKUP(入力データと計算結果!$F$6,バックデータ一覧!$V$12:$AA$15,5,FALSE)*BU66+VLOOKUP(入力データと計算結果!$F$6,バックデータ一覧!$V$12:$AA$15,6,FALSE))*10^3/3600,0)</f>
        <v>4.6636968749999994E-2</v>
      </c>
      <c r="J66" s="90">
        <f>IF(OR(計算過程!$CJ$4&lt;=2,計算過程!$CJ$4=8),IF(入力データと計算結果!$F$7=バックデータ一覧!$A$20,BO66/L66+BP66/M66+BQ66/N66+BR66/O66+BT66/Q66,IF(入力データと計算結果!$F$7=バックデータ一覧!$A$21,BO66/L66+BP66/M66+BQ66/N66+BS66/P66+BT66/Q66,BO66/L66+BP66/M66+BQ66/N66+BS66/P66+BU66/R66)),0)</f>
        <v>0</v>
      </c>
      <c r="K66" s="90">
        <f>IF(OR(計算過程!$CJ$4=3,計算過程!$CJ$4=4),IF(入力データと計算結果!$F$7=バックデータ一覧!$A$20,BO66/L66+BP66/M66+BQ66/N66+BR66/O66+BT66/Q66,IF(入力データと計算結果!$F$7=バックデータ一覧!$A$21,BO66/L66+BP66/M66+BQ66/N66+BS66/P66+BT66/Q66,BO66/L66+BP66/M66+BQ66/N66+BS66/P66+BU66/R66)),0)</f>
        <v>46.629072328322167</v>
      </c>
      <c r="L66" s="167">
        <f>IFERROR(MIN(1,$CJ$6*CB66+計算過程!$CJ$13*(BO66+BQ66)+$CJ$20),"-")</f>
        <v>0.71304465522815219</v>
      </c>
      <c r="M66" s="167">
        <f t="shared" si="2"/>
        <v>0.77545992558978072</v>
      </c>
      <c r="N66" s="167">
        <f t="shared" si="3"/>
        <v>0.71304465522815219</v>
      </c>
      <c r="O66" s="134">
        <f t="shared" si="4"/>
        <v>0.90236153670854247</v>
      </c>
      <c r="P66" s="134">
        <f t="shared" si="5"/>
        <v>0.85613971762462526</v>
      </c>
      <c r="Q66" s="134">
        <f t="shared" si="6"/>
        <v>0.90236153670854247</v>
      </c>
      <c r="R66" s="134">
        <f t="shared" si="7"/>
        <v>0.48888584585854789</v>
      </c>
      <c r="S66" s="26">
        <f t="shared" si="8"/>
        <v>0</v>
      </c>
      <c r="T66" s="26">
        <f>'貼り付けシート（日別）'!P65</f>
        <v>0.60000000000000009</v>
      </c>
      <c r="U66" s="26">
        <f t="shared" si="34"/>
        <v>1.0851200000000001</v>
      </c>
      <c r="V66" s="26">
        <f t="shared" si="35"/>
        <v>1.1155000000000002</v>
      </c>
      <c r="W66" s="26">
        <f t="shared" si="25"/>
        <v>35.346077010224995</v>
      </c>
      <c r="X66" s="26">
        <f t="shared" si="9"/>
        <v>0</v>
      </c>
      <c r="Y66" s="26">
        <f>IF(AND(入力データと計算結果!$F$6=バックデータ一覧!$A$7,入力データと計算結果!$F$27="種類を選択することで評価する"),MAX((($CJ$44*CB66+$CJ$45*SUM(BO66:BQ66,BS66)+$CJ$46)*Z66+(0.01723*BU66+0.06099))*10^3/3600,0),0)</f>
        <v>0</v>
      </c>
      <c r="Z66" s="26">
        <f t="shared" si="26"/>
        <v>1.0602116666666668</v>
      </c>
      <c r="AA66" s="26">
        <f>IF(AND(入力データと計算結果!$F$6=バックデータ一覧!$A$7,入力データと計算結果!$F$27="種類を選択することで評価する"),MAX(($CJ$47*CB66+$CJ$48*SUM(BO66:BQ66,BS66)+$CJ$49)*AC66+BU66/AB66,0),0)</f>
        <v>0</v>
      </c>
      <c r="AB66" s="26">
        <f t="shared" si="10"/>
        <v>0.76747874999999999</v>
      </c>
      <c r="AC66" s="26">
        <f t="shared" si="27"/>
        <v>1.1356416666666667</v>
      </c>
      <c r="AD66" s="91">
        <f>IF(AND(入力データと計算結果!$F$6=バックデータ一覧!$A$7,入力データと計算結果!$F$27="仕様を入力することで評価する"),AE66+AF66+AG66,0)</f>
        <v>0</v>
      </c>
      <c r="AE66" s="91">
        <f t="shared" si="28"/>
        <v>2.7590013053816378</v>
      </c>
      <c r="AF66" s="91">
        <f t="shared" si="11"/>
        <v>8.6630401275471669E-2</v>
      </c>
      <c r="AG66" s="190">
        <f>IF(AND(入力データと計算結果!$F$7&lt;&gt;バックデータ一覧!$A$22,CA66&gt;0),(0.000393*計算過程!CA66)*10^3/3600,IF(AND(入力データと計算結果!$F$7=バックデータ一覧!$A$22,AX66&gt;0),(0.01723*計算過程!AX66+0.06099)*10^3/3600,0))</f>
        <v>2.5906651041666666E-2</v>
      </c>
      <c r="AH66" s="91">
        <f>IF(OR(入力データと計算結果!$F$6&lt;&gt;バックデータ一覧!$A$7,入力データと計算結果!$F$27&lt;&gt;"仕様を入力することで評価する"),0,IF(入力データと計算結果!$F$7=バックデータ一覧!$A$20,計算過程!AR66/計算過程!AI66+計算過程!AS66/計算過程!AJ66+計算過程!AT66/計算過程!AK66+計算過程!AU66/計算過程!AL66+計算過程!AW66/計算過程!AN66,IF(入力データと計算結果!$F$7=バックデータ一覧!$A$21,計算過程!AR66/計算過程!AI66+計算過程!AS66/計算過程!AJ66+計算過程!AT66/計算過程!AK66+計算過程!AV66/計算過程!AM66+計算過程!AW66/計算過程!AN66,計算過程!AR66/計算過程!AI66+計算過程!AS66/計算過程!AJ66+計算過程!AT66/計算過程!AK66+計算過程!AV66/計算過程!AM66+計算過程!AX66/計算過程!AO66)))</f>
        <v>0</v>
      </c>
      <c r="AI66" s="191" t="str">
        <f>IF(AND(入力データと計算結果!$F$6=バックデータ一覧!$A$7,入力データと計算結果!$F$27="仕様を入力することで評価する"),$CJ$65*CB66+$CJ$72*(AR66+AT66)+$CJ$79,"-")</f>
        <v>-</v>
      </c>
      <c r="AJ66" s="191" t="str">
        <f>IF(AND(入力データと計算結果!$F$6=バックデータ一覧!$A$7,入力データと計算結果!$F$27="仕様を入力することで評価する"),$CJ$66*CB66+$CJ$73*AS66+$CJ$80,"-")</f>
        <v>-</v>
      </c>
      <c r="AK66" s="191" t="str">
        <f>IF(AND(入力データと計算結果!$F$6=バックデータ一覧!$A$7,入力データと計算結果!$F$27="仕様を入力することで評価する"),$CJ$67*CB66+$CJ$74*(AR66+AT66)+$CJ$81,"-")</f>
        <v>-</v>
      </c>
      <c r="AL66" s="191" t="str">
        <f>IF(AND(入力データと計算結果!$F$6=バックデータ一覧!$A$7,入力データと計算結果!$F$27="仕様を入力することで評価する"),$CJ$68*CB66+$CJ$75*AU66+$CJ$82,"-")</f>
        <v>-</v>
      </c>
      <c r="AM66" s="191" t="str">
        <f>IF(AND(入力データと計算結果!$F$6=バックデータ一覧!$A$7,入力データと計算結果!$F$27="仕様を入力することで評価する"),$CJ$69*CB66+$CJ$76*AV66+$CJ$83,"-")</f>
        <v>-</v>
      </c>
      <c r="AN66" s="191" t="str">
        <f>IF(AND(入力データと計算結果!$F$6=バックデータ一覧!$A$7,入力データと計算結果!$F$27="仕様を入力することで評価する"),$CJ$70*CB66+$CJ$77*AW66+$CJ$84,"-")</f>
        <v>-</v>
      </c>
      <c r="AO66" s="191" t="str">
        <f>IF(AND(入力データと計算結果!$F$6=バックデータ一覧!$A$7,入力データと計算結果!$F$27="仕様を入力することで評価する"),$CJ$71*CB66+$CJ$78*AX66+$CJ$85,"-")</f>
        <v>-</v>
      </c>
      <c r="AP66" s="91">
        <f t="shared" si="12"/>
        <v>30.489068583749816</v>
      </c>
      <c r="AQ66" s="91">
        <f t="shared" si="13"/>
        <v>3.0696562923651047</v>
      </c>
      <c r="AR66" s="91">
        <f t="shared" si="14"/>
        <v>1.5502275566290029</v>
      </c>
      <c r="AS66" s="91">
        <f t="shared" si="15"/>
        <v>1.8982378244436768</v>
      </c>
      <c r="AT66" s="91">
        <f t="shared" si="16"/>
        <v>0.82256972392559335</v>
      </c>
      <c r="AU66" s="91">
        <f t="shared" si="17"/>
        <v>0</v>
      </c>
      <c r="AV66" s="91">
        <f t="shared" si="18"/>
        <v>2.8473567366655139</v>
      </c>
      <c r="AW66" s="91">
        <f t="shared" si="19"/>
        <v>0</v>
      </c>
      <c r="AX66" s="91">
        <f t="shared" si="20"/>
        <v>1.8731249999999999</v>
      </c>
      <c r="AY66" s="158">
        <f t="shared" si="21"/>
        <v>26.354560168561207</v>
      </c>
      <c r="AZ66" s="91">
        <f t="shared" si="29"/>
        <v>33.472952010224994</v>
      </c>
      <c r="BA66" s="26">
        <f>IF(計算過程!$CJ$4=9,((BF66*CB66+BG66*(BO66+BP66+BQ66+BS66)+BH66*BN66+BI66)*BB66+(0.01723*BU66+0.06099))*10^3/3600,0)</f>
        <v>0</v>
      </c>
      <c r="BB66" s="26">
        <f>IF(7&lt;='貼り付けシート（日別）'!O65,1,1+(7-'貼り付けシート（日別）'!O65)*0.0091)</f>
        <v>1.0602116666666668</v>
      </c>
      <c r="BC66" s="26">
        <f>IF(計算過程!$CJ$4=9,((BJ66*計算過程!CB66+BK66*(BO66+BP66+BQ66+BS66)+BL66*BN66+BM66)*BE66+BU66/BD66),0)</f>
        <v>0</v>
      </c>
      <c r="BD66" s="26">
        <f>計算過程!$CJ$88*'貼り付けシート（日別）'!O65+計算過程!$CJ$89*BU66+計算過程!$CJ$90</f>
        <v>0.76747874999999999</v>
      </c>
      <c r="BE66" s="26">
        <f>IF(7&lt;='貼り付けシート（日別）'!O65,1,1+(7-'貼り付けシート（日別）'!O65)*0.0205)</f>
        <v>1.1356416666666667</v>
      </c>
      <c r="BF66" s="89">
        <f>IF($BN66&gt;0,バックデータ一覧!$S$4,バックデータ一覧!$T$4)</f>
        <v>-0.51375000000000004</v>
      </c>
      <c r="BG66" s="89">
        <f>IF($BN66&gt;0,バックデータ一覧!$S$5,バックデータ一覧!$T$5)</f>
        <v>-1.7819999999999999E-2</v>
      </c>
      <c r="BH66" s="89">
        <f>IF($BN66&gt;0,バックデータ一覧!$S$6,バックデータ一覧!$T$6)</f>
        <v>0.27639999999999998</v>
      </c>
      <c r="BI66" s="89">
        <f>IF($BN66&gt;0,バックデータ一覧!$S$7,バックデータ一覧!$T$7)</f>
        <v>9.4067100000000003</v>
      </c>
      <c r="BJ66" s="89">
        <f>IF($BN66&gt;0,バックデータ一覧!$S$12,バックデータ一覧!$T$12)</f>
        <v>-0.19841</v>
      </c>
      <c r="BK66" s="89">
        <f>IF($BN66&gt;0,バックデータ一覧!$S$13,バックデータ一覧!$T$13)</f>
        <v>1.10632</v>
      </c>
      <c r="BL66" s="89">
        <f>IF($BN66&gt;0,バックデータ一覧!$S$14,バックデータ一覧!$T$14)</f>
        <v>0.19306999999999999</v>
      </c>
      <c r="BM66" s="132">
        <f>IF($BN66&gt;0,バックデータ一覧!$S$15,バックデータ一覧!$T$15)</f>
        <v>-10.36669</v>
      </c>
      <c r="BN66" s="26">
        <f>SUMIF('貼り付けシート（時刻別）'!$A$6:$A$8765,$A66,'貼り付けシート（時刻別）'!$C$6:$C$8765)</f>
        <v>2400</v>
      </c>
      <c r="BO66" s="91">
        <f>'貼り付けシート（日別）'!B65</f>
        <v>7.289665104449</v>
      </c>
      <c r="BP66" s="91">
        <f>'貼り付けシート（日別）'!C65</f>
        <v>8.9261205360599991</v>
      </c>
      <c r="BQ66" s="91">
        <f>'貼り付けシート（日別）'!D65</f>
        <v>3.8679855656259998</v>
      </c>
      <c r="BR66" s="91">
        <f>'貼り付けシート（日別）'!E65</f>
        <v>0</v>
      </c>
      <c r="BS66" s="91">
        <f>'貼り付けシート（日別）'!F65</f>
        <v>13.389180804089998</v>
      </c>
      <c r="BT66" s="91">
        <f>'貼り付けシート（日別）'!G65</f>
        <v>0</v>
      </c>
      <c r="BU66" s="91">
        <f>'貼り付けシート（日別）'!H65</f>
        <v>1.8731249999999999</v>
      </c>
      <c r="BV66" s="91">
        <f>'貼り付けシート（日別）'!I65</f>
        <v>49</v>
      </c>
      <c r="BW66" s="91">
        <f>'貼り付けシート（日別）'!J65</f>
        <v>60</v>
      </c>
      <c r="BX66" s="91">
        <f>'貼り付けシート（日別）'!K65</f>
        <v>26</v>
      </c>
      <c r="BY66" s="91">
        <f>'貼り付けシート（日別）'!L65</f>
        <v>0</v>
      </c>
      <c r="BZ66" s="91">
        <f>'貼り付けシート（日別）'!M65</f>
        <v>90</v>
      </c>
      <c r="CA66" s="91">
        <f>'貼り付けシート（日別）'!N65</f>
        <v>0</v>
      </c>
      <c r="CB66" s="91">
        <f>'貼り付けシート（日別）'!O65</f>
        <v>0.3833333333333333</v>
      </c>
      <c r="CC66" s="91">
        <f>'貼り付けシート（日別）'!Q65</f>
        <v>0</v>
      </c>
      <c r="CD66" s="126"/>
      <c r="CE66" s="162"/>
      <c r="CF66" s="163" t="s">
        <v>10</v>
      </c>
      <c r="CG66" s="27"/>
      <c r="CH66" s="164" t="s">
        <v>28</v>
      </c>
      <c r="CI66" s="161" t="s">
        <v>20</v>
      </c>
      <c r="CJ66" s="134" t="str">
        <f>IF(AND(入力データと計算結果!$F$6=バックデータ一覧!$A$7,入力データと計算結果!$F$27="仕様を入力することで評価する"),バックデータ一覧!F5*計算過程!$CJ$86,"-")</f>
        <v>-</v>
      </c>
    </row>
    <row r="67" spans="1:88" x14ac:dyDescent="0.15">
      <c r="A67" s="30">
        <v>41700</v>
      </c>
      <c r="B67" s="93">
        <f t="shared" si="0"/>
        <v>0.18720546093750001</v>
      </c>
      <c r="C67" s="93">
        <f t="shared" si="1"/>
        <v>0</v>
      </c>
      <c r="D67" s="93">
        <f t="shared" si="33"/>
        <v>46.588453231090369</v>
      </c>
      <c r="E67" s="96">
        <v>0</v>
      </c>
      <c r="F67" s="90">
        <f>IF(OR(計算過程!$CJ$4&lt;=4,計算過程!$CJ$4=8),G67+H67+I67,0)</f>
        <v>0.18720546093750001</v>
      </c>
      <c r="G67" s="90">
        <f>IF(AND($CJ$4&gt;4,$CJ$4&lt;&gt;8),0,((VLOOKUP(入力データと計算結果!$F$6,バックデータ一覧!$V$12:$AA$15,2)*CB67+VLOOKUP(入力データと計算結果!$F$6,バックデータ一覧!$V$12:$AA$15,3)*(BV67+BW67+BX67+BY67+CA67)+(VLOOKUP(入力データと計算結果!$F$6,バックデータ一覧!$V$12:$AA$15,4)))*10^3/3600))</f>
        <v>0.12162309027777778</v>
      </c>
      <c r="H67" s="90">
        <f>IF(AND(OR($CJ$4&gt;4,$CJ$4&lt;&gt;8),入力データと計算結果!$F$7&lt;&gt;バックデータ一覧!$A$20,BZ67&gt;0),0.07*10^3/3600,0)</f>
        <v>1.9444444444444445E-2</v>
      </c>
      <c r="I67" s="90">
        <f>IF(AND(OR($CJ$4&lt;=4),入力データと計算結果!$F$7=バックデータ一覧!$A$22,BU67&gt;0),(VLOOKUP(入力データと計算結果!$F$6,バックデータ一覧!$V$12:$AA$15,5,FALSE)*BU67+VLOOKUP(入力データと計算結果!$F$6,バックデータ一覧!$V$12:$AA$15,6,FALSE))*10^3/3600,0)</f>
        <v>4.6137926215277777E-2</v>
      </c>
      <c r="J67" s="90">
        <f>IF(OR(計算過程!$CJ$4&lt;=2,計算過程!$CJ$4=8),IF(入力データと計算結果!$F$7=バックデータ一覧!$A$20,BO67/L67+BP67/M67+BQ67/N67+BR67/O67+BT67/Q67,IF(入力データと計算結果!$F$7=バックデータ一覧!$A$21,BO67/L67+BP67/M67+BQ67/N67+BS67/P67+BT67/Q67,BO67/L67+BP67/M67+BQ67/N67+BS67/P67+BU67/R67)),0)</f>
        <v>0</v>
      </c>
      <c r="K67" s="90">
        <f>IF(OR(計算過程!$CJ$4=3,計算過程!$CJ$4=4),IF(入力データと計算結果!$F$7=バックデータ一覧!$A$20,BO67/L67+BP67/M67+BQ67/N67+BR67/O67+BT67/Q67,IF(入力データと計算結果!$F$7=バックデータ一覧!$A$21,BO67/L67+BP67/M67+BQ67/N67+BS67/P67+BT67/Q67,BO67/L67+BP67/M67+BQ67/N67+BS67/P67+BU67/R67)),0)</f>
        <v>46.588453231090369</v>
      </c>
      <c r="L67" s="167">
        <f>IFERROR(MIN(1,$CJ$6*CB67+計算過程!$CJ$13*(BO67+BQ67)+$CJ$20),"-")</f>
        <v>0.71441594450039192</v>
      </c>
      <c r="M67" s="167">
        <f t="shared" si="2"/>
        <v>0.78106768464511578</v>
      </c>
      <c r="N67" s="167">
        <f t="shared" si="3"/>
        <v>0.71441594450039192</v>
      </c>
      <c r="O67" s="134">
        <f t="shared" si="4"/>
        <v>0.90236153670854247</v>
      </c>
      <c r="P67" s="134">
        <f t="shared" si="5"/>
        <v>0.85590108184060509</v>
      </c>
      <c r="Q67" s="134">
        <f t="shared" si="6"/>
        <v>0.90236153670854247</v>
      </c>
      <c r="R67" s="134">
        <f t="shared" si="7"/>
        <v>0.49906533285162918</v>
      </c>
      <c r="S67" s="26">
        <f t="shared" si="8"/>
        <v>0</v>
      </c>
      <c r="T67" s="26">
        <f>'貼り付けシート（日別）'!P66</f>
        <v>0.13750000000000004</v>
      </c>
      <c r="U67" s="26">
        <f t="shared" si="34"/>
        <v>1.0912712499999999</v>
      </c>
      <c r="V67" s="26">
        <f t="shared" si="35"/>
        <v>1.1189687500000001</v>
      </c>
      <c r="W67" s="26">
        <f t="shared" si="25"/>
        <v>35.509252892824996</v>
      </c>
      <c r="X67" s="26">
        <f t="shared" si="9"/>
        <v>0</v>
      </c>
      <c r="Y67" s="26">
        <f>IF(AND(入力データと計算結果!$F$6=バックデータ一覧!$A$7,入力データと計算結果!$F$27="種類を選択することで評価する"),MAX((($CJ$44*CB67+$CJ$45*SUM(BO67:BQ67,BS67)+$CJ$46)*Z67+(0.01723*BU67+0.06099))*10^3/3600,0),0)</f>
        <v>0</v>
      </c>
      <c r="Z67" s="26">
        <f t="shared" si="26"/>
        <v>1.0394712500000001</v>
      </c>
      <c r="AA67" s="26">
        <f>IF(AND(入力データと計算結果!$F$6=バックデータ一覧!$A$7,入力データと計算結果!$F$27="種類を選択することで評価する"),MAX(($CJ$47*CB67+$CJ$48*SUM(BO67:BQ67,BS67)+$CJ$49)*AC67+BU67/AB67,0),0)</f>
        <v>0</v>
      </c>
      <c r="AB67" s="26">
        <f t="shared" si="10"/>
        <v>0.77790593749999992</v>
      </c>
      <c r="AC67" s="26">
        <f t="shared" si="27"/>
        <v>1.0889187499999999</v>
      </c>
      <c r="AD67" s="91">
        <f>IF(AND(入力データと計算結果!$F$6=バックデータ一覧!$A$7,入力データと計算結果!$F$27="仕様を入力することで評価する"),AE67+AF67+AG67,0)</f>
        <v>0</v>
      </c>
      <c r="AE67" s="91">
        <f t="shared" si="28"/>
        <v>2.5073973393758955</v>
      </c>
      <c r="AF67" s="91">
        <f t="shared" si="11"/>
        <v>8.6837111917219517E-2</v>
      </c>
      <c r="AG67" s="190">
        <f>IF(AND(入力データと計算結果!$F$7&lt;&gt;バックデータ一覧!$A$22,CA67&gt;0),(0.000393*計算過程!CA67)*10^3/3600,IF(AND(入力データと計算結果!$F$7=バックデータ一覧!$A$22,AX67&gt;0),(0.01723*計算過程!AX67+0.06099)*10^3/3600,0))</f>
        <v>2.5497588107638889E-2</v>
      </c>
      <c r="AH67" s="91">
        <f>IF(OR(入力データと計算結果!$F$6&lt;&gt;バックデータ一覧!$A$7,入力データと計算結果!$F$27&lt;&gt;"仕様を入力することで評価する"),0,IF(入力データと計算結果!$F$7=バックデータ一覧!$A$20,計算過程!AR67/計算過程!AI67+計算過程!AS67/計算過程!AJ67+計算過程!AT67/計算過程!AK67+計算過程!AU67/計算過程!AL67+計算過程!AW67/計算過程!AN67,IF(入力データと計算結果!$F$7=バックデータ一覧!$A$21,計算過程!AR67/計算過程!AI67+計算過程!AS67/計算過程!AJ67+計算過程!AT67/計算過程!AK67+計算過程!AV67/計算過程!AM67+計算過程!AW67/計算過程!AN67,計算過程!AR67/計算過程!AI67+計算過程!AS67/計算過程!AJ67+計算過程!AT67/計算過程!AK67+計算過程!AV67/計算過程!AM67+計算過程!AX67/計算過程!AO67)))</f>
        <v>0</v>
      </c>
      <c r="AI67" s="191" t="str">
        <f>IF(AND(入力データと計算結果!$F$6=バックデータ一覧!$A$7,入力データと計算結果!$F$27="仕様を入力することで評価する"),$CJ$65*CB67+$CJ$72*(AR67+AT67)+$CJ$79,"-")</f>
        <v>-</v>
      </c>
      <c r="AJ67" s="191" t="str">
        <f>IF(AND(入力データと計算結果!$F$6=バックデータ一覧!$A$7,入力データと計算結果!$F$27="仕様を入力することで評価する"),$CJ$66*CB67+$CJ$73*AS67+$CJ$80,"-")</f>
        <v>-</v>
      </c>
      <c r="AK67" s="191" t="str">
        <f>IF(AND(入力データと計算結果!$F$6=バックデータ一覧!$A$7,入力データと計算結果!$F$27="仕様を入力することで評価する"),$CJ$67*CB67+$CJ$74*(AR67+AT67)+$CJ$81,"-")</f>
        <v>-</v>
      </c>
      <c r="AL67" s="191" t="str">
        <f>IF(AND(入力データと計算結果!$F$6=バックデータ一覧!$A$7,入力データと計算結果!$F$27="仕様を入力することで評価する"),$CJ$68*CB67+$CJ$75*AU67+$CJ$82,"-")</f>
        <v>-</v>
      </c>
      <c r="AM67" s="191" t="str">
        <f>IF(AND(入力データと計算結果!$F$6=バックデータ一覧!$A$7,入力データと計算結果!$F$27="仕様を入力することで評価する"),$CJ$69*CB67+$CJ$76*AV67+$CJ$83,"-")</f>
        <v>-</v>
      </c>
      <c r="AN67" s="191" t="str">
        <f>IF(AND(入力データと計算結果!$F$6=バックデータ一覧!$A$7,入力データと計算結果!$F$27="仕様を入力することで評価する"),$CJ$70*CB67+$CJ$77*AW67+$CJ$84,"-")</f>
        <v>-</v>
      </c>
      <c r="AO67" s="191" t="str">
        <f>IF(AND(入力データと計算結果!$F$6=バックデータ一覧!$A$7,入力データと計算結果!$F$27="仕様を入力することで評価する"),$CJ$71*CB67+$CJ$78*AX67+$CJ$85,"-")</f>
        <v>-</v>
      </c>
      <c r="AP67" s="91">
        <f t="shared" si="12"/>
        <v>30.625047575243748</v>
      </c>
      <c r="AQ67" s="91">
        <f t="shared" si="13"/>
        <v>3.3927441519529395</v>
      </c>
      <c r="AR67" s="91">
        <f t="shared" si="14"/>
        <v>1.578779365088983</v>
      </c>
      <c r="AS67" s="91">
        <f t="shared" si="15"/>
        <v>1.9331992225579384</v>
      </c>
      <c r="AT67" s="91">
        <f t="shared" si="16"/>
        <v>0.83771966310844004</v>
      </c>
      <c r="AU67" s="91">
        <f t="shared" si="17"/>
        <v>0</v>
      </c>
      <c r="AV67" s="91">
        <f t="shared" si="18"/>
        <v>2.8997988338369094</v>
      </c>
      <c r="AW67" s="91">
        <f t="shared" si="19"/>
        <v>0</v>
      </c>
      <c r="AX67" s="91">
        <f t="shared" si="20"/>
        <v>1.7876562500000002</v>
      </c>
      <c r="AY67" s="158">
        <f t="shared" si="21"/>
        <v>26.472099558232728</v>
      </c>
      <c r="AZ67" s="91">
        <f t="shared" si="29"/>
        <v>33.721596642824998</v>
      </c>
      <c r="BA67" s="26">
        <f>IF(計算過程!$CJ$4=9,((BF67*CB67+BG67*(BO67+BP67+BQ67+BS67)+BH67*BN67+BI67)*BB67+(0.01723*BU67+0.06099))*10^3/3600,0)</f>
        <v>0</v>
      </c>
      <c r="BB67" s="26">
        <f>IF(7&lt;='貼り付けシート（日別）'!O66,1,1+(7-'貼り付けシート（日別）'!O66)*0.0091)</f>
        <v>1.0394712500000001</v>
      </c>
      <c r="BC67" s="26">
        <f>IF(計算過程!$CJ$4=9,((BJ67*計算過程!CB67+BK67*(BO67+BP67+BQ67+BS67)+BL67*BN67+BM67)*BE67+BU67/BD67),0)</f>
        <v>0</v>
      </c>
      <c r="BD67" s="26">
        <f>計算過程!$CJ$88*'貼り付けシート（日別）'!O66+計算過程!$CJ$89*BU67+計算過程!$CJ$90</f>
        <v>0.77790593749999992</v>
      </c>
      <c r="BE67" s="26">
        <f>IF(7&lt;='貼り付けシート（日別）'!O66,1,1+(7-'貼り付けシート（日別）'!O66)*0.0205)</f>
        <v>1.0889187499999999</v>
      </c>
      <c r="BF67" s="89">
        <f>IF($BN67&gt;0,バックデータ一覧!$S$4,バックデータ一覧!$T$4)</f>
        <v>-0.51375000000000004</v>
      </c>
      <c r="BG67" s="89">
        <f>IF($BN67&gt;0,バックデータ一覧!$S$5,バックデータ一覧!$T$5)</f>
        <v>-1.7819999999999999E-2</v>
      </c>
      <c r="BH67" s="89">
        <f>IF($BN67&gt;0,バックデータ一覧!$S$6,バックデータ一覧!$T$6)</f>
        <v>0.27639999999999998</v>
      </c>
      <c r="BI67" s="89">
        <f>IF($BN67&gt;0,バックデータ一覧!$S$7,バックデータ一覧!$T$7)</f>
        <v>9.4067100000000003</v>
      </c>
      <c r="BJ67" s="89">
        <f>IF($BN67&gt;0,バックデータ一覧!$S$12,バックデータ一覧!$T$12)</f>
        <v>-0.19841</v>
      </c>
      <c r="BK67" s="89">
        <f>IF($BN67&gt;0,バックデータ一覧!$S$13,バックデータ一覧!$T$13)</f>
        <v>1.10632</v>
      </c>
      <c r="BL67" s="89">
        <f>IF($BN67&gt;0,バックデータ一覧!$S$14,バックデータ一覧!$T$14)</f>
        <v>0.19306999999999999</v>
      </c>
      <c r="BM67" s="132">
        <f>IF($BN67&gt;0,バックデータ一覧!$S$15,バックデータ一覧!$T$15)</f>
        <v>-10.36669</v>
      </c>
      <c r="BN67" s="26">
        <f>SUMIF('貼り付けシート（時刻別）'!$A$6:$A$8765,$A67,'貼り付けシート（時刻別）'!$C$6:$C$8765)</f>
        <v>2400</v>
      </c>
      <c r="BO67" s="91">
        <f>'貼り付けシート（日別）'!B66</f>
        <v>7.3438143799929998</v>
      </c>
      <c r="BP67" s="91">
        <f>'貼り付けシート（日別）'!C66</f>
        <v>8.9924257714199989</v>
      </c>
      <c r="BQ67" s="91">
        <f>'貼り付けシート（日別）'!D66</f>
        <v>3.8967178342819997</v>
      </c>
      <c r="BR67" s="91">
        <f>'貼り付けシート（日別）'!E66</f>
        <v>0</v>
      </c>
      <c r="BS67" s="91">
        <f>'貼り付けシート（日別）'!F66</f>
        <v>13.48863865713</v>
      </c>
      <c r="BT67" s="91">
        <f>'貼り付けシート（日別）'!G66</f>
        <v>0</v>
      </c>
      <c r="BU67" s="91">
        <f>'貼り付けシート（日別）'!H66</f>
        <v>1.7876562500000002</v>
      </c>
      <c r="BV67" s="91">
        <f>'貼り付けシート（日別）'!I66</f>
        <v>49</v>
      </c>
      <c r="BW67" s="91">
        <f>'貼り付けシート（日別）'!J66</f>
        <v>60</v>
      </c>
      <c r="BX67" s="91">
        <f>'貼り付けシート（日別）'!K66</f>
        <v>26</v>
      </c>
      <c r="BY67" s="91">
        <f>'貼り付けシート（日別）'!L66</f>
        <v>0</v>
      </c>
      <c r="BZ67" s="91">
        <f>'貼り付けシート（日別）'!M66</f>
        <v>90</v>
      </c>
      <c r="CA67" s="91">
        <f>'貼り付けシート（日別）'!N66</f>
        <v>0</v>
      </c>
      <c r="CB67" s="91">
        <f>'貼り付けシート（日別）'!O66</f>
        <v>2.6625000000000001</v>
      </c>
      <c r="CC67" s="91">
        <f>'貼り付けシート（日別）'!Q66</f>
        <v>0</v>
      </c>
      <c r="CD67" s="126"/>
      <c r="CE67" s="162"/>
      <c r="CF67" s="163" t="s">
        <v>11</v>
      </c>
      <c r="CG67" s="27"/>
      <c r="CH67" s="164" t="s">
        <v>29</v>
      </c>
      <c r="CI67" s="161" t="s">
        <v>20</v>
      </c>
      <c r="CJ67" s="134" t="str">
        <f>IF(AND(入力データと計算結果!$F$6=バックデータ一覧!$A$7,入力データと計算結果!$F$27="仕様を入力することで評価する"),バックデータ一覧!G5*計算過程!$CJ$86,"-")</f>
        <v>-</v>
      </c>
    </row>
    <row r="68" spans="1:88" x14ac:dyDescent="0.15">
      <c r="A68" s="30">
        <v>41701</v>
      </c>
      <c r="B68" s="93">
        <f t="shared" si="0"/>
        <v>0.18682044415509261</v>
      </c>
      <c r="C68" s="93">
        <f t="shared" si="1"/>
        <v>0</v>
      </c>
      <c r="D68" s="93">
        <f t="shared" si="33"/>
        <v>46.425813684765565</v>
      </c>
      <c r="E68" s="96">
        <v>0</v>
      </c>
      <c r="F68" s="90">
        <f>IF(OR(計算過程!$CJ$4&lt;=4,計算過程!$CJ$4=8),G68+H68+I68,0)</f>
        <v>0.18682044415509261</v>
      </c>
      <c r="G68" s="90">
        <f>IF(AND($CJ$4&gt;4,$CJ$4&lt;&gt;8),0,((VLOOKUP(入力データと計算結果!$F$6,バックデータ一覧!$V$12:$AA$15,2)*CB68+VLOOKUP(入力データと計算結果!$F$6,バックデータ一覧!$V$12:$AA$15,3)*(BV68+BW68+BX68+BY68+CA68)+(VLOOKUP(入力データと計算結果!$F$6,バックデータ一覧!$V$12:$AA$15,4)))*10^3/3600))</f>
        <v>0.1213347800925926</v>
      </c>
      <c r="H68" s="90">
        <f>IF(AND(OR($CJ$4&gt;4,$CJ$4&lt;&gt;8),入力データと計算結果!$F$7&lt;&gt;バックデータ一覧!$A$20,BZ68&gt;0),0.07*10^3/3600,0)</f>
        <v>1.9444444444444445E-2</v>
      </c>
      <c r="I68" s="90">
        <f>IF(AND(OR($CJ$4&lt;=4),入力データと計算結果!$F$7=バックデータ一覧!$A$22,BU68&gt;0),(VLOOKUP(入力データと計算結果!$F$6,バックデータ一覧!$V$12:$AA$15,5,FALSE)*BU68+VLOOKUP(入力データと計算結果!$F$6,バックデータ一覧!$V$12:$AA$15,6,FALSE))*10^3/3600,0)</f>
        <v>4.6041219618055552E-2</v>
      </c>
      <c r="J68" s="90">
        <f>IF(OR(計算過程!$CJ$4&lt;=2,計算過程!$CJ$4=8),IF(入力データと計算結果!$F$7=バックデータ一覧!$A$20,BO68/L68+BP68/M68+BQ68/N68+BR68/O68+BT68/Q68,IF(入力データと計算結果!$F$7=バックデータ一覧!$A$21,BO68/L68+BP68/M68+BQ68/N68+BS68/P68+BT68/Q68,BO68/L68+BP68/M68+BQ68/N68+BS68/P68+BU68/R68)),0)</f>
        <v>0</v>
      </c>
      <c r="K68" s="90">
        <f>IF(OR(計算過程!$CJ$4=3,計算過程!$CJ$4=4),IF(入力データと計算結果!$F$7=バックデータ一覧!$A$20,BO68/L68+BP68/M68+BQ68/N68+BR68/O68+BT68/Q68,IF(入力データと計算結果!$F$7=バックデータ一覧!$A$21,BO68/L68+BP68/M68+BQ68/N68+BS68/P68+BT68/Q68,BO68/L68+BP68/M68+BQ68/N68+BS68/P68+BU68/R68)),0)</f>
        <v>46.425813684765565</v>
      </c>
      <c r="L68" s="167">
        <f>IFERROR(MIN(1,$CJ$6*CB68+計算過程!$CJ$13*(BO68+BQ68)+$CJ$20),"-")</f>
        <v>0.71456655607948616</v>
      </c>
      <c r="M68" s="167">
        <f t="shared" si="2"/>
        <v>0.78208530655080089</v>
      </c>
      <c r="N68" s="167">
        <f t="shared" si="3"/>
        <v>0.71456655607948616</v>
      </c>
      <c r="O68" s="134">
        <f t="shared" si="4"/>
        <v>0.90236153670854247</v>
      </c>
      <c r="P68" s="134">
        <f t="shared" si="5"/>
        <v>0.85597324992044999</v>
      </c>
      <c r="Q68" s="134">
        <f t="shared" si="6"/>
        <v>0.90236153670854247</v>
      </c>
      <c r="R68" s="134">
        <f t="shared" si="7"/>
        <v>0.50103795738776558</v>
      </c>
      <c r="S68" s="26">
        <f t="shared" si="8"/>
        <v>0</v>
      </c>
      <c r="T68" s="26">
        <f>'貼り付けシート（日別）'!P67</f>
        <v>-0.85</v>
      </c>
      <c r="U68" s="26">
        <f t="shared" si="34"/>
        <v>1.1044050000000001</v>
      </c>
      <c r="V68" s="26">
        <f t="shared" si="35"/>
        <v>1.1263750000000001</v>
      </c>
      <c r="W68" s="26">
        <f t="shared" si="25"/>
        <v>35.417495443449994</v>
      </c>
      <c r="X68" s="26">
        <f t="shared" si="9"/>
        <v>0</v>
      </c>
      <c r="Y68" s="26">
        <f>IF(AND(入力データと計算結果!$F$6=バックデータ一覧!$A$7,入力データと計算結果!$F$27="種類を選択することで評価する"),MAX((($CJ$44*CB68+$CJ$45*SUM(BO68:BQ68,BS68)+$CJ$46)*Z68+(0.01723*BU68+0.06099))*10^3/3600,0),0)</f>
        <v>0</v>
      </c>
      <c r="Z68" s="26">
        <f t="shared" si="26"/>
        <v>1.0354520833333334</v>
      </c>
      <c r="AA68" s="26">
        <f>IF(AND(入力データと計算結果!$F$6=バックデータ一覧!$A$7,入力データと計算結果!$F$27="種類を選択することで評価する"),MAX(($CJ$47*CB68+$CJ$48*SUM(BO68:BQ68,BS68)+$CJ$49)*AC68+BU68/AB68,0),0)</f>
        <v>0</v>
      </c>
      <c r="AB68" s="26">
        <f t="shared" si="10"/>
        <v>0.77992656249999992</v>
      </c>
      <c r="AC68" s="26">
        <f t="shared" si="27"/>
        <v>1.0798645833333333</v>
      </c>
      <c r="AD68" s="91">
        <f>IF(AND(入力データと計算結果!$F$6=バックデータ一覧!$A$7,入力データと計算結果!$F$27="仕様を入力することで評価する"),AE68+AF68+AG68,0)</f>
        <v>0</v>
      </c>
      <c r="AE68" s="91">
        <f t="shared" si="28"/>
        <v>2.4239247264013577</v>
      </c>
      <c r="AF68" s="91">
        <f t="shared" si="11"/>
        <v>8.6774598618303847E-2</v>
      </c>
      <c r="AG68" s="190">
        <f>IF(AND(入力データと計算結果!$F$7&lt;&gt;バックデータ一覧!$A$22,CA68&gt;0),(0.000393*計算過程!CA68)*10^3/3600,IF(AND(入力データと計算結果!$F$7=バックデータ一覧!$A$22,AX68&gt;0),(0.01723*計算過程!AX68+0.06099)*10^3/3600,0))</f>
        <v>2.5418318142361111E-2</v>
      </c>
      <c r="AH68" s="91">
        <f>IF(OR(入力データと計算結果!$F$6&lt;&gt;バックデータ一覧!$A$7,入力データと計算結果!$F$27&lt;&gt;"仕様を入力することで評価する"),0,IF(入力データと計算結果!$F$7=バックデータ一覧!$A$20,計算過程!AR68/計算過程!AI68+計算過程!AS68/計算過程!AJ68+計算過程!AT68/計算過程!AK68+計算過程!AU68/計算過程!AL68+計算過程!AW68/計算過程!AN68,IF(入力データと計算結果!$F$7=バックデータ一覧!$A$21,計算過程!AR68/計算過程!AI68+計算過程!AS68/計算過程!AJ68+計算過程!AT68/計算過程!AK68+計算過程!AV68/計算過程!AM68+計算過程!AW68/計算過程!AN68,計算過程!AR68/計算過程!AI68+計算過程!AS68/計算過程!AJ68+計算過程!AT68/計算過程!AK68+計算過程!AV68/計算過程!AM68+計算過程!AX68/計算過程!AO68)))</f>
        <v>0</v>
      </c>
      <c r="AI68" s="191" t="str">
        <f>IF(AND(入力データと計算結果!$F$6=バックデータ一覧!$A$7,入力データと計算結果!$F$27="仕様を入力することで評価する"),$CJ$65*CB68+$CJ$72*(AR68+AT68)+$CJ$79,"-")</f>
        <v>-</v>
      </c>
      <c r="AJ68" s="191" t="str">
        <f>IF(AND(入力データと計算結果!$F$6=バックデータ一覧!$A$7,入力データと計算結果!$F$27="仕様を入力することで評価する"),$CJ$66*CB68+$CJ$73*AS68+$CJ$80,"-")</f>
        <v>-</v>
      </c>
      <c r="AK68" s="191" t="str">
        <f>IF(AND(入力データと計算結果!$F$6=バックデータ一覧!$A$7,入力データと計算結果!$F$27="仕様を入力することで評価する"),$CJ$67*CB68+$CJ$74*(AR68+AT68)+$CJ$81,"-")</f>
        <v>-</v>
      </c>
      <c r="AL68" s="191" t="str">
        <f>IF(AND(入力データと計算結果!$F$6=バックデータ一覧!$A$7,入力データと計算結果!$F$27="仕様を入力することで評価する"),$CJ$68*CB68+$CJ$75*AU68+$CJ$82,"-")</f>
        <v>-</v>
      </c>
      <c r="AM68" s="191" t="str">
        <f>IF(AND(入力データと計算結果!$F$6=バックデータ一覧!$A$7,入力データと計算結果!$F$27="仕様を入力することで評価する"),$CJ$69*CB68+$CJ$76*AV68+$CJ$83,"-")</f>
        <v>-</v>
      </c>
      <c r="AN68" s="191" t="str">
        <f>IF(AND(入力データと計算結果!$F$6=バックデータ一覧!$A$7,入力データと計算結果!$F$27="仕様を入力することで評価する"),$CJ$70*CB68+$CJ$77*AW68+$CJ$84,"-")</f>
        <v>-</v>
      </c>
      <c r="AO68" s="191" t="str">
        <f>IF(AND(入力データと計算結果!$F$6=バックデータ一覧!$A$7,入力データと計算結果!$F$27="仕様を入力することで評価する"),$CJ$71*CB68+$CJ$78*AX68+$CJ$85,"-")</f>
        <v>-</v>
      </c>
      <c r="AP68" s="91">
        <f t="shared" si="12"/>
        <v>30.583924896364536</v>
      </c>
      <c r="AQ68" s="91">
        <f t="shared" si="13"/>
        <v>3.5048673751710751</v>
      </c>
      <c r="AR68" s="91">
        <f t="shared" si="14"/>
        <v>1.5701447455950373</v>
      </c>
      <c r="AS68" s="91">
        <f t="shared" si="15"/>
        <v>1.9226262190959629</v>
      </c>
      <c r="AT68" s="91">
        <f t="shared" si="16"/>
        <v>0.83313802827491745</v>
      </c>
      <c r="AU68" s="91">
        <f t="shared" si="17"/>
        <v>0</v>
      </c>
      <c r="AV68" s="91">
        <f t="shared" si="18"/>
        <v>2.8839393286439456</v>
      </c>
      <c r="AW68" s="91">
        <f t="shared" si="19"/>
        <v>0</v>
      </c>
      <c r="AX68" s="91">
        <f t="shared" si="20"/>
        <v>1.7710937500000001</v>
      </c>
      <c r="AY68" s="158">
        <f t="shared" si="21"/>
        <v>26.436553371840134</v>
      </c>
      <c r="AZ68" s="91">
        <f t="shared" si="29"/>
        <v>33.646401693449995</v>
      </c>
      <c r="BA68" s="26">
        <f>IF(計算過程!$CJ$4=9,((BF68*CB68+BG68*(BO68+BP68+BQ68+BS68)+BH68*BN68+BI68)*BB68+(0.01723*BU68+0.06099))*10^3/3600,0)</f>
        <v>0</v>
      </c>
      <c r="BB68" s="26">
        <f>IF(7&lt;='貼り付けシート（日別）'!O67,1,1+(7-'貼り付けシート（日別）'!O67)*0.0091)</f>
        <v>1.0354520833333334</v>
      </c>
      <c r="BC68" s="26">
        <f>IF(計算過程!$CJ$4=9,((BJ68*計算過程!CB68+BK68*(BO68+BP68+BQ68+BS68)+BL68*BN68+BM68)*BE68+BU68/BD68),0)</f>
        <v>0</v>
      </c>
      <c r="BD68" s="26">
        <f>計算過程!$CJ$88*'貼り付けシート（日別）'!O67+計算過程!$CJ$89*BU68+計算過程!$CJ$90</f>
        <v>0.77992656249999992</v>
      </c>
      <c r="BE68" s="26">
        <f>IF(7&lt;='貼り付けシート（日別）'!O67,1,1+(7-'貼り付けシート（日別）'!O67)*0.0205)</f>
        <v>1.0798645833333333</v>
      </c>
      <c r="BF68" s="89">
        <f>IF($BN68&gt;0,バックデータ一覧!$S$4,バックデータ一覧!$T$4)</f>
        <v>-0.51375000000000004</v>
      </c>
      <c r="BG68" s="89">
        <f>IF($BN68&gt;0,バックデータ一覧!$S$5,バックデータ一覧!$T$5)</f>
        <v>-1.7819999999999999E-2</v>
      </c>
      <c r="BH68" s="89">
        <f>IF($BN68&gt;0,バックデータ一覧!$S$6,バックデータ一覧!$T$6)</f>
        <v>0.27639999999999998</v>
      </c>
      <c r="BI68" s="89">
        <f>IF($BN68&gt;0,バックデータ一覧!$S$7,バックデータ一覧!$T$7)</f>
        <v>9.4067100000000003</v>
      </c>
      <c r="BJ68" s="89">
        <f>IF($BN68&gt;0,バックデータ一覧!$S$12,バックデータ一覧!$T$12)</f>
        <v>-0.19841</v>
      </c>
      <c r="BK68" s="89">
        <f>IF($BN68&gt;0,バックデータ一覧!$S$13,バックデータ一覧!$T$13)</f>
        <v>1.10632</v>
      </c>
      <c r="BL68" s="89">
        <f>IF($BN68&gt;0,バックデータ一覧!$S$14,バックデータ一覧!$T$14)</f>
        <v>0.19306999999999999</v>
      </c>
      <c r="BM68" s="132">
        <f>IF($BN68&gt;0,バックデータ一覧!$S$15,バックデータ一覧!$T$15)</f>
        <v>-10.36669</v>
      </c>
      <c r="BN68" s="26">
        <f>SUMIF('貼り付けシート（時刻別）'!$A$6:$A$8765,$A68,'貼り付けシート（時刻別）'!$C$6:$C$8765)</f>
        <v>2400</v>
      </c>
      <c r="BO68" s="91">
        <f>'貼り付けシート（日別）'!B67</f>
        <v>7.3274385910179998</v>
      </c>
      <c r="BP68" s="91">
        <f>'貼り付けシート（日別）'!C67</f>
        <v>8.9723737849199985</v>
      </c>
      <c r="BQ68" s="91">
        <f>'貼り付けシート（日別）'!D67</f>
        <v>3.8880286401320001</v>
      </c>
      <c r="BR68" s="91">
        <f>'貼り付けシート（日別）'!E67</f>
        <v>0</v>
      </c>
      <c r="BS68" s="91">
        <f>'貼り付けシート（日別）'!F67</f>
        <v>13.45856067738</v>
      </c>
      <c r="BT68" s="91">
        <f>'貼り付けシート（日別）'!G67</f>
        <v>0</v>
      </c>
      <c r="BU68" s="91">
        <f>'貼り付けシート（日別）'!H67</f>
        <v>1.7710937500000001</v>
      </c>
      <c r="BV68" s="91">
        <f>'貼り付けシート（日別）'!I67</f>
        <v>49</v>
      </c>
      <c r="BW68" s="91">
        <f>'貼り付けシート（日別）'!J67</f>
        <v>60</v>
      </c>
      <c r="BX68" s="91">
        <f>'貼り付けシート（日別）'!K67</f>
        <v>26</v>
      </c>
      <c r="BY68" s="91">
        <f>'貼り付けシート（日別）'!L67</f>
        <v>0</v>
      </c>
      <c r="BZ68" s="91">
        <f>'貼り付けシート（日別）'!M67</f>
        <v>90</v>
      </c>
      <c r="CA68" s="91">
        <f>'貼り付けシート（日別）'!N67</f>
        <v>0</v>
      </c>
      <c r="CB68" s="91">
        <f>'貼り付けシート（日別）'!O67</f>
        <v>3.1041666666666665</v>
      </c>
      <c r="CC68" s="91">
        <f>'貼り付けシート（日別）'!Q67</f>
        <v>0</v>
      </c>
      <c r="CD68" s="126"/>
      <c r="CE68" s="162"/>
      <c r="CF68" s="163" t="s">
        <v>12</v>
      </c>
      <c r="CG68" s="27"/>
      <c r="CH68" s="164" t="s">
        <v>30</v>
      </c>
      <c r="CI68" s="161" t="s">
        <v>20</v>
      </c>
      <c r="CJ68" s="134" t="str">
        <f>IF(AND(入力データと計算結果!$F$6=バックデータ一覧!$A$7,入力データと計算結果!$F$27="仕様を入力することで評価する"),バックデータ一覧!H5*計算過程!$CJ$86,"-")</f>
        <v>-</v>
      </c>
    </row>
    <row r="69" spans="1:88" x14ac:dyDescent="0.15">
      <c r="A69" s="30">
        <v>41702</v>
      </c>
      <c r="B69" s="93">
        <f t="shared" si="0"/>
        <v>0.18240635243055556</v>
      </c>
      <c r="C69" s="93">
        <f t="shared" si="1"/>
        <v>0</v>
      </c>
      <c r="D69" s="93">
        <f t="shared" si="33"/>
        <v>61.825783296167472</v>
      </c>
      <c r="E69" s="96">
        <v>0</v>
      </c>
      <c r="F69" s="90">
        <f>IF(OR(計算過程!$CJ$4&lt;=4,計算過程!$CJ$4=8),G69+H69+I69,0)</f>
        <v>0.18240635243055556</v>
      </c>
      <c r="G69" s="90">
        <f>IF(AND($CJ$4&gt;4,$CJ$4&lt;&gt;8),0,((VLOOKUP(入力データと計算結果!$F$6,バックデータ一覧!$V$12:$AA$15,2)*CB69+VLOOKUP(入力データと計算結果!$F$6,バックデータ一覧!$V$12:$AA$15,3)*(BV69+BW69+BX69+BY69+CA69)+(VLOOKUP(入力データと計算結果!$F$6,バックデータ一覧!$V$12:$AA$15,4)))*10^3/3600))</f>
        <v>0.11775729166666667</v>
      </c>
      <c r="H69" s="90">
        <f>IF(AND(OR($CJ$4&gt;4,$CJ$4&lt;&gt;8),入力データと計算結果!$F$7&lt;&gt;バックデータ一覧!$A$20,BZ69&gt;0),0.07*10^3/3600,0)</f>
        <v>1.9444444444444445E-2</v>
      </c>
      <c r="I69" s="90">
        <f>IF(AND(OR($CJ$4&lt;=4),入力データと計算結果!$F$7=バックデータ一覧!$A$22,BU69&gt;0),(VLOOKUP(入力データと計算結果!$F$6,バックデータ一覧!$V$12:$AA$15,5,FALSE)*BU69+VLOOKUP(入力データと計算結果!$F$6,バックデータ一覧!$V$12:$AA$15,6,FALSE))*10^3/3600,0)</f>
        <v>4.5204616319444453E-2</v>
      </c>
      <c r="J69" s="90">
        <f>IF(OR(計算過程!$CJ$4&lt;=2,計算過程!$CJ$4=8),IF(入力データと計算結果!$F$7=バックデータ一覧!$A$20,BO69/L69+BP69/M69+BQ69/N69+BR69/O69+BT69/Q69,IF(入力データと計算結果!$F$7=バックデータ一覧!$A$21,BO69/L69+BP69/M69+BQ69/N69+BS69/P69+BT69/Q69,BO69/L69+BP69/M69+BQ69/N69+BS69/P69+BU69/R69)),0)</f>
        <v>0</v>
      </c>
      <c r="K69" s="90">
        <f>IF(OR(計算過程!$CJ$4=3,計算過程!$CJ$4=4),IF(入力データと計算結果!$F$7=バックデータ一覧!$A$20,BO69/L69+BP69/M69+BQ69/N69+BR69/O69+BT69/Q69,IF(入力データと計算結果!$F$7=バックデータ一覧!$A$21,BO69/L69+BP69/M69+BQ69/N69+BS69/P69+BT69/Q69,BO69/L69+BP69/M69+BQ69/N69+BS69/P69+BU69/R69)),0)</f>
        <v>61.825783296167472</v>
      </c>
      <c r="L69" s="167">
        <f>IFERROR(MIN(1,$CJ$6*CB69+計算過程!$CJ$13*(BO69+BQ69)+$CJ$20),"-")</f>
        <v>0.72055149704131571</v>
      </c>
      <c r="M69" s="167">
        <f t="shared" si="2"/>
        <v>0.78649956950866839</v>
      </c>
      <c r="N69" s="167">
        <f t="shared" si="3"/>
        <v>0.72055149704131571</v>
      </c>
      <c r="O69" s="134">
        <f t="shared" si="4"/>
        <v>0.90236153670854247</v>
      </c>
      <c r="P69" s="134">
        <f t="shared" si="5"/>
        <v>0.82388266709856317</v>
      </c>
      <c r="Q69" s="134">
        <f t="shared" si="6"/>
        <v>0.90236153670854247</v>
      </c>
      <c r="R69" s="134">
        <f t="shared" si="7"/>
        <v>0.51810302059188906</v>
      </c>
      <c r="S69" s="26">
        <f t="shared" si="8"/>
        <v>0</v>
      </c>
      <c r="T69" s="26">
        <f>'貼り付けシート（日別）'!P68</f>
        <v>3.375</v>
      </c>
      <c r="U69" s="26">
        <f t="shared" si="34"/>
        <v>1.0482125</v>
      </c>
      <c r="V69" s="26">
        <f t="shared" si="35"/>
        <v>1.056875</v>
      </c>
      <c r="W69" s="26">
        <f t="shared" si="25"/>
        <v>47.840494806093325</v>
      </c>
      <c r="X69" s="26">
        <f t="shared" si="9"/>
        <v>0</v>
      </c>
      <c r="Y69" s="26">
        <f>IF(AND(入力データと計算結果!$F$6=バックデータ一覧!$A$7,入力データと計算結果!$F$27="種類を選択することで評価する"),MAX((($CJ$44*CB69+$CJ$45*SUM(BO69:BQ69,BS69)+$CJ$46)*Z69+(0.01723*BU69+0.06099))*10^3/3600,0),0)</f>
        <v>0</v>
      </c>
      <c r="Z69" s="26">
        <f t="shared" si="26"/>
        <v>1.0006824999999999</v>
      </c>
      <c r="AA69" s="26">
        <f>IF(AND(入力データと計算結果!$F$6=バックデータ一覧!$A$7,入力データと計算結果!$F$27="種類を選択することで評価する"),MAX(($CJ$47*CB69+$CJ$48*SUM(BO69:BQ69,BS69)+$CJ$49)*AC69+BU69/AB69,0),0)</f>
        <v>0</v>
      </c>
      <c r="AB69" s="26">
        <f t="shared" si="10"/>
        <v>0.79740687499999996</v>
      </c>
      <c r="AC69" s="26">
        <f t="shared" si="27"/>
        <v>1.0015375</v>
      </c>
      <c r="AD69" s="91">
        <f>IF(AND(入力データと計算結果!$F$6=バックデータ一覧!$A$7,入力データと計算結果!$F$27="仕様を入力することで評価する"),AE69+AF69+AG69,0)</f>
        <v>0</v>
      </c>
      <c r="AE69" s="91">
        <f t="shared" si="28"/>
        <v>2.3251105310619811</v>
      </c>
      <c r="AF69" s="91">
        <f t="shared" si="11"/>
        <v>9.7221572287756949E-2</v>
      </c>
      <c r="AG69" s="190">
        <f>IF(AND(入力データと計算結果!$F$7&lt;&gt;バックデータ一覧!$A$22,CA69&gt;0),(0.000393*計算過程!CA69)*10^3/3600,IF(AND(入力データと計算結果!$F$7=バックデータ一覧!$A$22,AX69&gt;0),(0.01723*計算過程!AX69+0.06099)*10^3/3600,0))</f>
        <v>2.473255815972222E-2</v>
      </c>
      <c r="AH69" s="91">
        <f>IF(OR(入力データと計算結果!$F$6&lt;&gt;バックデータ一覧!$A$7,入力データと計算結果!$F$27&lt;&gt;"仕様を入力することで評価する"),0,IF(入力データと計算結果!$F$7=バックデータ一覧!$A$20,計算過程!AR69/計算過程!AI69+計算過程!AS69/計算過程!AJ69+計算過程!AT69/計算過程!AK69+計算過程!AU69/計算過程!AL69+計算過程!AW69/計算過程!AN69,IF(入力データと計算結果!$F$7=バックデータ一覧!$A$21,計算過程!AR69/計算過程!AI69+計算過程!AS69/計算過程!AJ69+計算過程!AT69/計算過程!AK69+計算過程!AV69/計算過程!AM69+計算過程!AW69/計算過程!AN69,計算過程!AR69/計算過程!AI69+計算過程!AS69/計算過程!AJ69+計算過程!AT69/計算過程!AK69+計算過程!AV69/計算過程!AM69+計算過程!AX69/計算過程!AO69)))</f>
        <v>0</v>
      </c>
      <c r="AI69" s="191" t="str">
        <f>IF(AND(入力データと計算結果!$F$6=バックデータ一覧!$A$7,入力データと計算結果!$F$27="仕様を入力することで評価する"),$CJ$65*CB69+$CJ$72*(AR69+AT69)+$CJ$79,"-")</f>
        <v>-</v>
      </c>
      <c r="AJ69" s="191" t="str">
        <f>IF(AND(入力データと計算結果!$F$6=バックデータ一覧!$A$7,入力データと計算結果!$F$27="仕様を入力することで評価する"),$CJ$66*CB69+$CJ$73*AS69+$CJ$80,"-")</f>
        <v>-</v>
      </c>
      <c r="AK69" s="191" t="str">
        <f>IF(AND(入力データと計算結果!$F$6=バックデータ一覧!$A$7,入力データと計算結果!$F$27="仕様を入力することで評価する"),$CJ$67*CB69+$CJ$74*(AR69+AT69)+$CJ$81,"-")</f>
        <v>-</v>
      </c>
      <c r="AL69" s="191" t="str">
        <f>IF(AND(入力データと計算結果!$F$6=バックデータ一覧!$A$7,入力データと計算結果!$F$27="仕様を入力することで評価する"),$CJ$68*CB69+$CJ$75*AU69+$CJ$82,"-")</f>
        <v>-</v>
      </c>
      <c r="AM69" s="191" t="str">
        <f>IF(AND(入力データと計算結果!$F$6=バックデータ一覧!$A$7,入力データと計算結果!$F$27="仕様を入力することで評価する"),$CJ$69*CB69+$CJ$76*AV69+$CJ$83,"-")</f>
        <v>-</v>
      </c>
      <c r="AN69" s="191" t="str">
        <f>IF(AND(入力データと計算結果!$F$6=バックデータ一覧!$A$7,入力データと計算結果!$F$27="仕様を入力することで評価する"),$CJ$70*CB69+$CJ$77*AW69+$CJ$84,"-")</f>
        <v>-</v>
      </c>
      <c r="AO69" s="191" t="str">
        <f>IF(AND(入力データと計算結果!$F$6=バックデータ一覧!$A$7,入力データと計算結果!$F$27="仕様を入力することで評価する"),$CJ$71*CB69+$CJ$78*AX69+$CJ$85,"-")</f>
        <v>-</v>
      </c>
      <c r="AP69" s="91">
        <f t="shared" si="12"/>
        <v>37.456183294501152</v>
      </c>
      <c r="AQ69" s="91">
        <f t="shared" si="13"/>
        <v>4.4748390326336267</v>
      </c>
      <c r="AR69" s="91">
        <f t="shared" si="14"/>
        <v>2.7225267661215327</v>
      </c>
      <c r="AS69" s="91">
        <f t="shared" si="15"/>
        <v>2.0084213848437535</v>
      </c>
      <c r="AT69" s="91">
        <f t="shared" si="16"/>
        <v>1.0711580719166687</v>
      </c>
      <c r="AU69" s="91">
        <f t="shared" si="17"/>
        <v>0</v>
      </c>
      <c r="AV69" s="91">
        <f t="shared" si="18"/>
        <v>8.0336855393750142</v>
      </c>
      <c r="AW69" s="91">
        <f t="shared" si="19"/>
        <v>0</v>
      </c>
      <c r="AX69" s="91">
        <f t="shared" si="20"/>
        <v>1.6278124999999999</v>
      </c>
      <c r="AY69" s="158">
        <f t="shared" si="21"/>
        <v>32.37689054383636</v>
      </c>
      <c r="AZ69" s="91">
        <f t="shared" si="29"/>
        <v>46.212682306093328</v>
      </c>
      <c r="BA69" s="26">
        <f>IF(計算過程!$CJ$4=9,((BF69*CB69+BG69*(BO69+BP69+BQ69+BS69)+BH69*BN69+BI69)*BB69+(0.01723*BU69+0.06099))*10^3/3600,0)</f>
        <v>0</v>
      </c>
      <c r="BB69" s="26">
        <f>IF(7&lt;='貼り付けシート（日別）'!O68,1,1+(7-'貼り付けシート（日別）'!O68)*0.0091)</f>
        <v>1.0006824999999999</v>
      </c>
      <c r="BC69" s="26">
        <f>IF(計算過程!$CJ$4=9,((BJ69*計算過程!CB69+BK69*(BO69+BP69+BQ69+BS69)+BL69*BN69+BM69)*BE69+BU69/BD69),0)</f>
        <v>0</v>
      </c>
      <c r="BD69" s="26">
        <f>計算過程!$CJ$88*'貼り付けシート（日別）'!O68+計算過程!$CJ$89*BU69+計算過程!$CJ$90</f>
        <v>0.79740687499999996</v>
      </c>
      <c r="BE69" s="26">
        <f>IF(7&lt;='貼り付けシート（日別）'!O68,1,1+(7-'貼り付けシート（日別）'!O68)*0.0205)</f>
        <v>1.0015375</v>
      </c>
      <c r="BF69" s="89">
        <f>IF($BN69&gt;0,バックデータ一覧!$S$4,バックデータ一覧!$T$4)</f>
        <v>-0.51375000000000004</v>
      </c>
      <c r="BG69" s="89">
        <f>IF($BN69&gt;0,バックデータ一覧!$S$5,バックデータ一覧!$T$5)</f>
        <v>-1.7819999999999999E-2</v>
      </c>
      <c r="BH69" s="89">
        <f>IF($BN69&gt;0,バックデータ一覧!$S$6,バックデータ一覧!$T$6)</f>
        <v>0.27639999999999998</v>
      </c>
      <c r="BI69" s="89">
        <f>IF($BN69&gt;0,バックデータ一覧!$S$7,バックデータ一覧!$T$7)</f>
        <v>9.4067100000000003</v>
      </c>
      <c r="BJ69" s="89">
        <f>IF($BN69&gt;0,バックデータ一覧!$S$12,バックデータ一覧!$T$12)</f>
        <v>-0.19841</v>
      </c>
      <c r="BK69" s="89">
        <f>IF($BN69&gt;0,バックデータ一覧!$S$13,バックデータ一覧!$T$13)</f>
        <v>1.10632</v>
      </c>
      <c r="BL69" s="89">
        <f>IF($BN69&gt;0,バックデータ一覧!$S$14,バックデータ一覧!$T$14)</f>
        <v>0.19306999999999999</v>
      </c>
      <c r="BM69" s="132">
        <f>IF($BN69&gt;0,バックデータ一覧!$S$15,バックデータ一覧!$T$15)</f>
        <v>-10.36669</v>
      </c>
      <c r="BN69" s="26">
        <f>SUMIF('貼り付けシート（時刻別）'!$A$6:$A$8765,$A69,'貼り付けシート（時刻別）'!$C$6:$C$8765)</f>
        <v>2400</v>
      </c>
      <c r="BO69" s="91">
        <f>'貼り付けシート（日別）'!B68</f>
        <v>9.0934632924893339</v>
      </c>
      <c r="BP69" s="91">
        <f>'貼り付けシート（日別）'!C68</f>
        <v>6.7082925928200003</v>
      </c>
      <c r="BQ69" s="91">
        <f>'貼り付けシート（日別）'!D68</f>
        <v>3.5777560495039999</v>
      </c>
      <c r="BR69" s="91">
        <f>'貼り付けシート（日別）'!E68</f>
        <v>0</v>
      </c>
      <c r="BS69" s="91">
        <f>'貼り付けシート（日別）'!F68</f>
        <v>26.833170371279998</v>
      </c>
      <c r="BT69" s="91">
        <f>'貼り付けシート（日別）'!G68</f>
        <v>0</v>
      </c>
      <c r="BU69" s="91">
        <f>'貼り付けシート（日別）'!H68</f>
        <v>1.6278124999999999</v>
      </c>
      <c r="BV69" s="91">
        <f>'貼り付けシート（日別）'!I68</f>
        <v>61</v>
      </c>
      <c r="BW69" s="91">
        <f>'貼り付けシート（日別）'!J68</f>
        <v>45</v>
      </c>
      <c r="BX69" s="91">
        <f>'貼り付けシート（日別）'!K68</f>
        <v>24</v>
      </c>
      <c r="BY69" s="91">
        <f>'貼り付けシート（日別）'!L68</f>
        <v>0</v>
      </c>
      <c r="BZ69" s="91">
        <f>'貼り付けシート（日別）'!M68</f>
        <v>180</v>
      </c>
      <c r="CA69" s="91">
        <f>'貼り付けシート（日別）'!N68</f>
        <v>0</v>
      </c>
      <c r="CB69" s="91">
        <f>'貼り付けシート（日別）'!O68</f>
        <v>6.9249999999999998</v>
      </c>
      <c r="CC69" s="91">
        <f>'貼り付けシート（日別）'!Q68</f>
        <v>0</v>
      </c>
      <c r="CD69" s="126"/>
      <c r="CE69" s="162"/>
      <c r="CF69" s="163" t="s">
        <v>13</v>
      </c>
      <c r="CG69" s="27"/>
      <c r="CH69" s="164" t="s">
        <v>31</v>
      </c>
      <c r="CI69" s="161" t="s">
        <v>20</v>
      </c>
      <c r="CJ69" s="134" t="str">
        <f>IF(AND(入力データと計算結果!$F$6=バックデータ一覧!$A$7,入力データと計算結果!$F$27="仕様を入力することで評価する"),バックデータ一覧!I5*計算過程!$CJ$86,"-")</f>
        <v>-</v>
      </c>
    </row>
    <row r="70" spans="1:88" x14ac:dyDescent="0.15">
      <c r="A70" s="30">
        <v>41703</v>
      </c>
      <c r="B70" s="93">
        <f t="shared" si="0"/>
        <v>0.10276116898148148</v>
      </c>
      <c r="C70" s="93">
        <f t="shared" si="1"/>
        <v>0</v>
      </c>
      <c r="D70" s="93">
        <f t="shared" si="33"/>
        <v>11.164725801521602</v>
      </c>
      <c r="E70" s="96">
        <v>0</v>
      </c>
      <c r="F70" s="90">
        <f>IF(OR(計算過程!$CJ$4&lt;=4,計算過程!$CJ$4=8),G70+H70+I70,0)</f>
        <v>0.10276116898148148</v>
      </c>
      <c r="G70" s="90">
        <f>IF(AND($CJ$4&gt;4,$CJ$4&lt;&gt;8),0,((VLOOKUP(入力データと計算結果!$F$6,バックデータ一覧!$V$12:$AA$15,2)*CB70+VLOOKUP(入力データと計算結果!$F$6,バックデータ一覧!$V$12:$AA$15,3)*(BV70+BW70+BX70+BY70+CA70)+(VLOOKUP(入力データと計算結果!$F$6,バックデータ一覧!$V$12:$AA$15,4)))*10^3/3600))</f>
        <v>0.10276116898148148</v>
      </c>
      <c r="H70" s="90">
        <f>IF(AND(OR($CJ$4&gt;4,$CJ$4&lt;&gt;8),入力データと計算結果!$F$7&lt;&gt;バックデータ一覧!$A$20,BZ70&gt;0),0.07*10^3/3600,0)</f>
        <v>0</v>
      </c>
      <c r="I70" s="90">
        <f>IF(AND(OR($CJ$4&lt;=4),入力データと計算結果!$F$7=バックデータ一覧!$A$22,BU70&gt;0),(VLOOKUP(入力データと計算結果!$F$6,バックデータ一覧!$V$12:$AA$15,5,FALSE)*BU70+VLOOKUP(入力データと計算結果!$F$6,バックデータ一覧!$V$12:$AA$15,6,FALSE))*10^3/3600,0)</f>
        <v>0</v>
      </c>
      <c r="J70" s="90">
        <f>IF(OR(計算過程!$CJ$4&lt;=2,計算過程!$CJ$4=8),IF(入力データと計算結果!$F$7=バックデータ一覧!$A$20,BO70/L70+BP70/M70+BQ70/N70+BR70/O70+BT70/Q70,IF(入力データと計算結果!$F$7=バックデータ一覧!$A$21,BO70/L70+BP70/M70+BQ70/N70+BS70/P70+BT70/Q70,BO70/L70+BP70/M70+BQ70/N70+BS70/P70+BU70/R70)),0)</f>
        <v>0</v>
      </c>
      <c r="K70" s="90">
        <f>IF(OR(計算過程!$CJ$4=3,計算過程!$CJ$4=4),IF(入力データと計算結果!$F$7=バックデータ一覧!$A$20,BO70/L70+BP70/M70+BQ70/N70+BR70/O70+BT70/Q70,IF(入力データと計算結果!$F$7=バックデータ一覧!$A$21,BO70/L70+BP70/M70+BQ70/N70+BS70/P70+BT70/Q70,BO70/L70+BP70/M70+BQ70/N70+BS70/P70+BU70/R70)),0)</f>
        <v>11.164725801521602</v>
      </c>
      <c r="L70" s="167">
        <f>IFERROR(MIN(1,$CJ$6*CB70+計算過程!$CJ$13*(BO70+BQ70)+$CJ$20),"-")</f>
        <v>0.69852432581007573</v>
      </c>
      <c r="M70" s="167">
        <f t="shared" si="2"/>
        <v>0.77397982298956125</v>
      </c>
      <c r="N70" s="167">
        <f t="shared" si="3"/>
        <v>0.69852432581007573</v>
      </c>
      <c r="O70" s="134">
        <f t="shared" si="4"/>
        <v>0.90236153670854247</v>
      </c>
      <c r="P70" s="134">
        <f t="shared" si="5"/>
        <v>0.88826526187185906</v>
      </c>
      <c r="Q70" s="134">
        <f t="shared" si="6"/>
        <v>0.90236153670854247</v>
      </c>
      <c r="R70" s="134">
        <f t="shared" si="7"/>
        <v>0.43101193162133578</v>
      </c>
      <c r="S70" s="26">
        <f t="shared" si="8"/>
        <v>0</v>
      </c>
      <c r="T70" s="26">
        <f>'貼り付けシート（日別）'!P69</f>
        <v>0.57500000000000007</v>
      </c>
      <c r="U70" s="26">
        <f t="shared" si="34"/>
        <v>1.0854524999999999</v>
      </c>
      <c r="V70" s="26">
        <f t="shared" si="35"/>
        <v>1.1156875000000002</v>
      </c>
      <c r="W70" s="26">
        <f t="shared" si="25"/>
        <v>8.08547062323</v>
      </c>
      <c r="X70" s="26">
        <f t="shared" si="9"/>
        <v>0</v>
      </c>
      <c r="Y70" s="26">
        <f>IF(AND(入力データと計算結果!$F$6=バックデータ一覧!$A$7,入力データと計算結果!$F$27="種類を選択することで評価する"),MAX((($CJ$44*CB70+$CJ$45*SUM(BO70:BQ70,BS70)+$CJ$46)*Z70+(0.01723*BU70+0.06099))*10^3/3600,0),0)</f>
        <v>0</v>
      </c>
      <c r="Z70" s="26">
        <f t="shared" si="26"/>
        <v>1.0181620833333334</v>
      </c>
      <c r="AA70" s="26">
        <f>IF(AND(入力データと計算結果!$F$6=バックデータ一覧!$A$7,入力データと計算結果!$F$27="種類を選択することで評価する"),MAX(($CJ$47*CB70+$CJ$48*SUM(BO70:BQ70,BS70)+$CJ$49)*AC70+BU70/AB70,0),0)</f>
        <v>0</v>
      </c>
      <c r="AB70" s="26">
        <f t="shared" si="10"/>
        <v>0.77842</v>
      </c>
      <c r="AC70" s="26">
        <f t="shared" si="27"/>
        <v>1.0409145833333333</v>
      </c>
      <c r="AD70" s="91">
        <f>IF(AND(入力データと計算結果!$F$6=バックデータ一覧!$A$7,入力データと計算結果!$F$27="仕様を入力することで評価する"),AE70+AF70+AG70,0)</f>
        <v>0</v>
      </c>
      <c r="AE70" s="91">
        <f t="shared" si="28"/>
        <v>0.65166171863652145</v>
      </c>
      <c r="AF70" s="91">
        <f t="shared" si="11"/>
        <v>6.5524526135550071E-2</v>
      </c>
      <c r="AG70" s="190">
        <f>IF(AND(入力データと計算結果!$F$7&lt;&gt;バックデータ一覧!$A$22,CA70&gt;0),(0.000393*計算過程!CA70)*10^3/3600,IF(AND(入力データと計算結果!$F$7=バックデータ一覧!$A$22,AX70&gt;0),(0.01723*計算過程!AX70+0.06099)*10^3/3600,0))</f>
        <v>0</v>
      </c>
      <c r="AH70" s="91">
        <f>IF(OR(入力データと計算結果!$F$6&lt;&gt;バックデータ一覧!$A$7,入力データと計算結果!$F$27&lt;&gt;"仕様を入力することで評価する"),0,IF(入力データと計算結果!$F$7=バックデータ一覧!$A$20,計算過程!AR70/計算過程!AI70+計算過程!AS70/計算過程!AJ70+計算過程!AT70/計算過程!AK70+計算過程!AU70/計算過程!AL70+計算過程!AW70/計算過程!AN70,IF(入力データと計算結果!$F$7=バックデータ一覧!$A$21,計算過程!AR70/計算過程!AI70+計算過程!AS70/計算過程!AJ70+計算過程!AT70/計算過程!AK70+計算過程!AV70/計算過程!AM70+計算過程!AW70/計算過程!AN70,計算過程!AR70/計算過程!AI70+計算過程!AS70/計算過程!AJ70+計算過程!AT70/計算過程!AK70+計算過程!AV70/計算過程!AM70+計算過程!AX70/計算過程!AO70)))</f>
        <v>0</v>
      </c>
      <c r="AI70" s="191" t="str">
        <f>IF(AND(入力データと計算結果!$F$6=バックデータ一覧!$A$7,入力データと計算結果!$F$27="仕様を入力することで評価する"),$CJ$65*CB70+$CJ$72*(AR70+AT70)+$CJ$79,"-")</f>
        <v>-</v>
      </c>
      <c r="AJ70" s="191" t="str">
        <f>IF(AND(入力データと計算結果!$F$6=バックデータ一覧!$A$7,入力データと計算結果!$F$27="仕様を入力することで評価する"),$CJ$66*CB70+$CJ$73*AS70+$CJ$80,"-")</f>
        <v>-</v>
      </c>
      <c r="AK70" s="191" t="str">
        <f>IF(AND(入力データと計算結果!$F$6=バックデータ一覧!$A$7,入力データと計算結果!$F$27="仕様を入力することで評価する"),$CJ$67*CB70+$CJ$74*(AR70+AT70)+$CJ$81,"-")</f>
        <v>-</v>
      </c>
      <c r="AL70" s="191" t="str">
        <f>IF(AND(入力データと計算結果!$F$6=バックデータ一覧!$A$7,入力データと計算結果!$F$27="仕様を入力することで評価する"),$CJ$68*CB70+$CJ$75*AU70+$CJ$82,"-")</f>
        <v>-</v>
      </c>
      <c r="AM70" s="191" t="str">
        <f>IF(AND(入力データと計算結果!$F$6=バックデータ一覧!$A$7,入力データと計算結果!$F$27="仕様を入力することで評価する"),$CJ$69*CB70+$CJ$76*AV70+$CJ$83,"-")</f>
        <v>-</v>
      </c>
      <c r="AN70" s="191" t="str">
        <f>IF(AND(入力データと計算結果!$F$6=バックデータ一覧!$A$7,入力データと計算結果!$F$27="仕様を入力することで評価する"),$CJ$70*CB70+$CJ$77*AW70+$CJ$84,"-")</f>
        <v>-</v>
      </c>
      <c r="AO70" s="191" t="str">
        <f>IF(AND(入力データと計算結果!$F$6=バックデータ一覧!$A$7,入力データと計算結果!$F$27="仕様を入力することで評価する"),$CJ$71*CB70+$CJ$78*AX70+$CJ$85,"-")</f>
        <v>-</v>
      </c>
      <c r="AP70" s="91">
        <f t="shared" si="12"/>
        <v>9.3539207934735256</v>
      </c>
      <c r="AQ70" s="91">
        <f t="shared" si="13"/>
        <v>3.9872087882604141</v>
      </c>
      <c r="AR70" s="91">
        <f t="shared" si="14"/>
        <v>0</v>
      </c>
      <c r="AS70" s="91">
        <f t="shared" si="15"/>
        <v>0</v>
      </c>
      <c r="AT70" s="91">
        <f t="shared" si="16"/>
        <v>0</v>
      </c>
      <c r="AU70" s="91">
        <f t="shared" si="17"/>
        <v>0</v>
      </c>
      <c r="AV70" s="91">
        <f t="shared" si="18"/>
        <v>0</v>
      </c>
      <c r="AW70" s="91">
        <f t="shared" si="19"/>
        <v>0</v>
      </c>
      <c r="AX70" s="91">
        <f t="shared" si="20"/>
        <v>0</v>
      </c>
      <c r="AY70" s="158">
        <f t="shared" si="21"/>
        <v>8.08547062323</v>
      </c>
      <c r="AZ70" s="91">
        <f t="shared" si="29"/>
        <v>8.08547062323</v>
      </c>
      <c r="BA70" s="26">
        <f>IF(計算過程!$CJ$4=9,((BF70*CB70+BG70*(BO70+BP70+BQ70+BS70)+BH70*BN70+BI70)*BB70+(0.01723*BU70+0.06099))*10^3/3600,0)</f>
        <v>0</v>
      </c>
      <c r="BB70" s="26">
        <f>IF(7&lt;='貼り付けシート（日別）'!O69,1,1+(7-'貼り付けシート（日別）'!O69)*0.0091)</f>
        <v>1.0181620833333334</v>
      </c>
      <c r="BC70" s="26">
        <f>IF(計算過程!$CJ$4=9,((BJ70*計算過程!CB70+BK70*(BO70+BP70+BQ70+BS70)+BL70*BN70+BM70)*BE70+BU70/BD70),0)</f>
        <v>0</v>
      </c>
      <c r="BD70" s="26">
        <f>計算過程!$CJ$88*'貼り付けシート（日別）'!O69+計算過程!$CJ$89*BU70+計算過程!$CJ$90</f>
        <v>0.77842</v>
      </c>
      <c r="BE70" s="26">
        <f>IF(7&lt;='貼り付けシート（日別）'!O69,1,1+(7-'貼り付けシート（日別）'!O69)*0.0205)</f>
        <v>1.0409145833333333</v>
      </c>
      <c r="BF70" s="89">
        <f>IF($BN70&gt;0,バックデータ一覧!$S$4,バックデータ一覧!$T$4)</f>
        <v>-0.51375000000000004</v>
      </c>
      <c r="BG70" s="89">
        <f>IF($BN70&gt;0,バックデータ一覧!$S$5,バックデータ一覧!$T$5)</f>
        <v>-1.7819999999999999E-2</v>
      </c>
      <c r="BH70" s="89">
        <f>IF($BN70&gt;0,バックデータ一覧!$S$6,バックデータ一覧!$T$6)</f>
        <v>0.27639999999999998</v>
      </c>
      <c r="BI70" s="89">
        <f>IF($BN70&gt;0,バックデータ一覧!$S$7,バックデータ一覧!$T$7)</f>
        <v>9.4067100000000003</v>
      </c>
      <c r="BJ70" s="89">
        <f>IF($BN70&gt;0,バックデータ一覧!$S$12,バックデータ一覧!$T$12)</f>
        <v>-0.19841</v>
      </c>
      <c r="BK70" s="89">
        <f>IF($BN70&gt;0,バックデータ一覧!$S$13,バックデータ一覧!$T$13)</f>
        <v>1.10632</v>
      </c>
      <c r="BL70" s="89">
        <f>IF($BN70&gt;0,バックデータ一覧!$S$14,バックデータ一覧!$T$14)</f>
        <v>0.19306999999999999</v>
      </c>
      <c r="BM70" s="132">
        <f>IF($BN70&gt;0,バックデータ一覧!$S$15,バックデータ一覧!$T$15)</f>
        <v>-10.36669</v>
      </c>
      <c r="BN70" s="26">
        <f>SUMIF('貼り付けシート（時刻別）'!$A$6:$A$8765,$A70,'貼り付けシート（時刻別）'!$C$6:$C$8765)</f>
        <v>2400</v>
      </c>
      <c r="BO70" s="91">
        <f>'貼り付けシート（日別）'!B69</f>
        <v>3.381196806078</v>
      </c>
      <c r="BP70" s="91">
        <f>'貼り付けシート（日別）'!C69</f>
        <v>2.9401711357200004</v>
      </c>
      <c r="BQ70" s="91">
        <f>'貼り付けシート（日別）'!D69</f>
        <v>1.764102681432</v>
      </c>
      <c r="BR70" s="91">
        <f>'貼り付けシート（日別）'!E69</f>
        <v>0</v>
      </c>
      <c r="BS70" s="91">
        <f>'貼り付けシート（日別）'!F69</f>
        <v>0</v>
      </c>
      <c r="BT70" s="91">
        <f>'貼り付けシート（日別）'!G69</f>
        <v>0</v>
      </c>
      <c r="BU70" s="91">
        <f>'貼り付けシート（日別）'!H69</f>
        <v>0</v>
      </c>
      <c r="BV70" s="91">
        <f>'貼り付けシート（日別）'!I69</f>
        <v>23</v>
      </c>
      <c r="BW70" s="91">
        <f>'貼り付けシート（日別）'!J69</f>
        <v>20</v>
      </c>
      <c r="BX70" s="91">
        <f>'貼り付けシート（日別）'!K69</f>
        <v>12</v>
      </c>
      <c r="BY70" s="91">
        <f>'貼り付けシート（日別）'!L69</f>
        <v>0</v>
      </c>
      <c r="BZ70" s="91">
        <f>'貼り付けシート（日別）'!M69</f>
        <v>0</v>
      </c>
      <c r="CA70" s="91">
        <f>'貼り付けシート（日別）'!N69</f>
        <v>0</v>
      </c>
      <c r="CB70" s="91">
        <f>'貼り付けシート（日別）'!O69</f>
        <v>5.0041666666666673</v>
      </c>
      <c r="CC70" s="91">
        <f>'貼り付けシート（日別）'!Q69</f>
        <v>0</v>
      </c>
      <c r="CD70" s="126"/>
      <c r="CE70" s="162"/>
      <c r="CF70" s="163" t="s">
        <v>14</v>
      </c>
      <c r="CG70" s="27"/>
      <c r="CH70" s="164" t="s">
        <v>32</v>
      </c>
      <c r="CI70" s="161" t="s">
        <v>20</v>
      </c>
      <c r="CJ70" s="134" t="str">
        <f>IF(AND(入力データと計算結果!$F$6=バックデータ一覧!$A$7,入力データと計算結果!$F$27="仕様を入力することで評価する"),バックデータ一覧!J5*計算過程!$CJ$86,"-")</f>
        <v>-</v>
      </c>
    </row>
    <row r="71" spans="1:88" x14ac:dyDescent="0.15">
      <c r="A71" s="30">
        <v>41704</v>
      </c>
      <c r="B71" s="93">
        <f t="shared" ref="B71:B134" si="36">SUM(F71+S71+X71+Y71+AD71+BA71+CC71)</f>
        <v>0.18716187413194446</v>
      </c>
      <c r="C71" s="93">
        <f t="shared" ref="C71:C134" si="37">SUM(J71+AA71+AH71+BC71)</f>
        <v>0</v>
      </c>
      <c r="D71" s="93">
        <f t="shared" si="33"/>
        <v>45.159636660729838</v>
      </c>
      <c r="E71" s="96">
        <v>0</v>
      </c>
      <c r="F71" s="90">
        <f>IF(OR(計算過程!$CJ$4&lt;=4,計算過程!$CJ$4=8),G71+H71+I71,0)</f>
        <v>0.18716187413194446</v>
      </c>
      <c r="G71" s="90">
        <f>IF(AND($CJ$4&gt;4,$CJ$4&lt;&gt;8),0,((VLOOKUP(入力データと計算結果!$F$6,バックデータ一覧!$V$12:$AA$15,2)*CB71+VLOOKUP(入力データと計算結果!$F$6,バックデータ一覧!$V$12:$AA$15,3)*(BV71+BW71+BX71+BY71+CA71)+(VLOOKUP(入力データと計算結果!$F$6,バックデータ一覧!$V$12:$AA$15,4)))*10^3/3600))</f>
        <v>0.12159045138888888</v>
      </c>
      <c r="H71" s="90">
        <f>IF(AND(OR($CJ$4&gt;4,$CJ$4&lt;&gt;8),入力データと計算結果!$F$7&lt;&gt;バックデータ一覧!$A$20,BZ71&gt;0),0.07*10^3/3600,0)</f>
        <v>1.9444444444444445E-2</v>
      </c>
      <c r="I71" s="90">
        <f>IF(AND(OR($CJ$4&lt;=4),入力データと計算結果!$F$7=バックデータ一覧!$A$22,BU71&gt;0),(VLOOKUP(入力データと計算結果!$F$6,バックデータ一覧!$V$12:$AA$15,5,FALSE)*BU71+VLOOKUP(入力データと計算結果!$F$6,バックデータ一覧!$V$12:$AA$15,6,FALSE))*10^3/3600,0)</f>
        <v>4.6126978298611107E-2</v>
      </c>
      <c r="J71" s="90">
        <f>IF(OR(計算過程!$CJ$4&lt;=2,計算過程!$CJ$4=8),IF(入力データと計算結果!$F$7=バックデータ一覧!$A$20,BO71/L71+BP71/M71+BQ71/N71+BR71/O71+BT71/Q71,IF(入力データと計算結果!$F$7=バックデータ一覧!$A$21,BO71/L71+BP71/M71+BQ71/N71+BS71/P71+BT71/Q71,BO71/L71+BP71/M71+BQ71/N71+BS71/P71+BU71/R71)),0)</f>
        <v>0</v>
      </c>
      <c r="K71" s="90">
        <f>IF(OR(計算過程!$CJ$4=3,計算過程!$CJ$4=4),IF(入力データと計算結果!$F$7=バックデータ一覧!$A$20,BO71/L71+BP71/M71+BQ71/N71+BR71/O71+BT71/Q71,IF(入力データと計算結果!$F$7=バックデータ一覧!$A$21,BO71/L71+BP71/M71+BQ71/N71+BS71/P71+BT71/Q71,BO71/L71+BP71/M71+BQ71/N71+BS71/P71+BU71/R71)),0)</f>
        <v>45.159636660729838</v>
      </c>
      <c r="L71" s="167">
        <f>IFERROR(MIN(1,$CJ$6*CB71+計算過程!$CJ$13*(BO71+BQ71)+$CJ$20),"-")</f>
        <v>0.71339222877967368</v>
      </c>
      <c r="M71" s="167">
        <f t="shared" ref="M71:M134" si="38">IFERROR(MIN(1,$CJ$7*CB71+$CJ$14*BP71+$CJ$21),"-")</f>
        <v>0.78055842747210691</v>
      </c>
      <c r="N71" s="167">
        <f t="shared" ref="N71:N134" si="39">IFERROR(MIN(1,$CJ$8*CB71+$CJ$15*(BO71+BQ71)+$CJ$22),"-")</f>
        <v>0.71339222877967368</v>
      </c>
      <c r="O71" s="134">
        <f t="shared" ref="O71:O134" si="40">IFERROR(MIN(1,$CJ$9*CB71+$CJ$16*BR71+$CJ$23),"-")</f>
        <v>0.90236153670854247</v>
      </c>
      <c r="P71" s="134">
        <f t="shared" ref="P71:P134" si="41">IFERROR(MIN(1,$CJ$10*CB71+$CJ$17*BS71+$CJ$24),"-")</f>
        <v>0.85697975407401872</v>
      </c>
      <c r="Q71" s="134">
        <f t="shared" ref="Q71:Q134" si="42">IFERROR(MIN(1,$CJ$11*CB71+$CJ$18*BT71+$CJ$25),"-")</f>
        <v>0.90236153670854247</v>
      </c>
      <c r="R71" s="134">
        <f t="shared" ref="R71:R134" si="43">IFERROR(MIN(1,$CJ$12*CB71+$CJ$19*BU71+$CJ$26),"-")</f>
        <v>0.49928864883685214</v>
      </c>
      <c r="S71" s="26">
        <f t="shared" ref="S71:S134" si="44">IF($CJ$4=11,($CJ$32*T71+$CJ$33*W71+$CJ$34*$CJ$38+$CJ$35)*(1+$CJ$36*$CJ$37)*U71*V71*10^3/3600,0)</f>
        <v>0</v>
      </c>
      <c r="T71" s="26">
        <f>'貼り付けシート（日別）'!P70</f>
        <v>-2.0625</v>
      </c>
      <c r="U71" s="26">
        <f t="shared" si="34"/>
        <v>1.12053125</v>
      </c>
      <c r="V71" s="26">
        <f t="shared" si="35"/>
        <v>1.1343750000000001</v>
      </c>
      <c r="W71" s="26">
        <f t="shared" si="25"/>
        <v>34.383464049499999</v>
      </c>
      <c r="X71" s="26">
        <f t="shared" ref="X71:X134" si="45">IF($CJ$4=10,($CJ$40*CB71+$CJ$41*W71+$CJ$42)/3.6,0)</f>
        <v>0</v>
      </c>
      <c r="Y71" s="26">
        <f>IF(AND(入力データと計算結果!$F$6=バックデータ一覧!$A$7,入力データと計算結果!$F$27="種類を選択することで評価する"),MAX((($CJ$44*CB71+$CJ$45*SUM(BO71:BQ71,BS71)+$CJ$46)*Z71+(0.01723*BU71+0.06099))*10^3/3600,0),0)</f>
        <v>0</v>
      </c>
      <c r="Z71" s="26">
        <f t="shared" si="26"/>
        <v>1.03901625</v>
      </c>
      <c r="AA71" s="26">
        <f>IF(AND(入力データと計算結果!$F$6=バックデータ一覧!$A$7,入力データと計算結果!$F$27="種類を選択することで評価する"),MAX(($CJ$47*CB71+$CJ$48*SUM(BO71:BQ71,BS71)+$CJ$49)*AC71+BU71/AB71,0),0)</f>
        <v>0</v>
      </c>
      <c r="AB71" s="26">
        <f t="shared" ref="AB71:AB134" si="46">$CJ$50*CB71+$CJ$51*BU71+$CJ$52</f>
        <v>0.77813468749999992</v>
      </c>
      <c r="AC71" s="26">
        <f t="shared" si="27"/>
        <v>1.0878937500000001</v>
      </c>
      <c r="AD71" s="91">
        <f>IF(AND(入力データと計算結果!$F$6=バックデータ一覧!$A$7,入力データと計算結果!$F$27="仕様を入力することで評価する"),AE71+AF71+AG71,0)</f>
        <v>0</v>
      </c>
      <c r="AE71" s="91">
        <f t="shared" si="28"/>
        <v>2.447915360002761</v>
      </c>
      <c r="AF71" s="91">
        <f t="shared" ref="AF71:AF134" si="47">$CJ$55*AZ71+$CJ$56</f>
        <v>8.5902746476093167E-2</v>
      </c>
      <c r="AG71" s="190">
        <f>IF(AND(入力データと計算結果!$F$7&lt;&gt;バックデータ一覧!$A$22,CA71&gt;0),(0.000393*計算過程!CA71)*10^3/3600,IF(AND(入力データと計算結果!$F$7=バックデータ一覧!$A$22,AX71&gt;0),(0.01723*計算過程!AX71+0.06099)*10^3/3600,0))</f>
        <v>2.5488614149305554E-2</v>
      </c>
      <c r="AH71" s="91">
        <f>IF(OR(入力データと計算結果!$F$6&lt;&gt;バックデータ一覧!$A$7,入力データと計算結果!$F$27&lt;&gt;"仕様を入力することで評価する"),0,IF(入力データと計算結果!$F$7=バックデータ一覧!$A$20,計算過程!AR71/計算過程!AI71+計算過程!AS71/計算過程!AJ71+計算過程!AT71/計算過程!AK71+計算過程!AU71/計算過程!AL71+計算過程!AW71/計算過程!AN71,IF(入力データと計算結果!$F$7=バックデータ一覧!$A$21,計算過程!AR71/計算過程!AI71+計算過程!AS71/計算過程!AJ71+計算過程!AT71/計算過程!AK71+計算過程!AV71/計算過程!AM71+計算過程!AW71/計算過程!AN71,計算過程!AR71/計算過程!AI71+計算過程!AS71/計算過程!AJ71+計算過程!AT71/計算過程!AK71+計算過程!AV71/計算過程!AM71+計算過程!AX71/計算過程!AO71)))</f>
        <v>0</v>
      </c>
      <c r="AI71" s="191" t="str">
        <f>IF(AND(入力データと計算結果!$F$6=バックデータ一覧!$A$7,入力データと計算結果!$F$27="仕様を入力することで評価する"),$CJ$65*CB71+$CJ$72*(AR71+AT71)+$CJ$79,"-")</f>
        <v>-</v>
      </c>
      <c r="AJ71" s="191" t="str">
        <f>IF(AND(入力データと計算結果!$F$6=バックデータ一覧!$A$7,入力データと計算結果!$F$27="仕様を入力することで評価する"),$CJ$66*CB71+$CJ$73*AS71+$CJ$80,"-")</f>
        <v>-</v>
      </c>
      <c r="AK71" s="191" t="str">
        <f>IF(AND(入力データと計算結果!$F$6=バックデータ一覧!$A$7,入力データと計算結果!$F$27="仕様を入力することで評価する"),$CJ$67*CB71+$CJ$74*(AR71+AT71)+$CJ$81,"-")</f>
        <v>-</v>
      </c>
      <c r="AL71" s="191" t="str">
        <f>IF(AND(入力データと計算結果!$F$6=バックデータ一覧!$A$7,入力データと計算結果!$F$27="仕様を入力することで評価する"),$CJ$68*CB71+$CJ$75*AU71+$CJ$82,"-")</f>
        <v>-</v>
      </c>
      <c r="AM71" s="191" t="str">
        <f>IF(AND(入力データと計算結果!$F$6=バックデータ一覧!$A$7,入力データと計算結果!$F$27="仕様を入力することで評価する"),$CJ$69*CB71+$CJ$76*AV71+$CJ$83,"-")</f>
        <v>-</v>
      </c>
      <c r="AN71" s="191" t="str">
        <f>IF(AND(入力データと計算結果!$F$6=バックデータ一覧!$A$7,入力データと計算結果!$F$27="仕様を入力することで評価する"),$CJ$70*CB71+$CJ$77*AW71+$CJ$84,"-")</f>
        <v>-</v>
      </c>
      <c r="AO71" s="191" t="str">
        <f>IF(AND(入力データと計算結果!$F$6=バックデータ一覧!$A$7,入力データと計算結果!$F$27="仕様を入力することで評価する"),$CJ$71*CB71+$CJ$78*AX71+$CJ$85,"-")</f>
        <v>-</v>
      </c>
      <c r="AP71" s="91">
        <f t="shared" ref="AP71:AP134" si="48">AY71/(1-$CJ$62)</f>
        <v>30.010400601595791</v>
      </c>
      <c r="AQ71" s="91">
        <f t="shared" ref="AQ71:AQ134" si="49">IF(CB71&lt;2,$CJ$58-(2-CB71)/9*($CJ$58-$CJ$57),IF(AND(CB71&gt;=2,CB71&lt;7),$CJ$59-(7-CB71)/5*($CJ$59-$CJ$58),IF(AND(CB71&gt;=7,CB71&lt;25),$CJ$60-(25-CB71)/18*($CJ$60-$CJ$59),$CJ$60)))</f>
        <v>3.4054373470342378</v>
      </c>
      <c r="AR71" s="91">
        <f t="shared" ref="AR71:AR134" si="50">BO71-$AY71*BO71/$AZ71</f>
        <v>1.4497205857194739</v>
      </c>
      <c r="AS71" s="91">
        <f t="shared" ref="AS71:AS134" si="51">BP71-$AY71*BP71/$AZ71</f>
        <v>1.7751680641462952</v>
      </c>
      <c r="AT71" s="91">
        <f t="shared" ref="AT71:AT134" si="52">BQ71-$AY71*BQ71/$AZ71</f>
        <v>0.76923949446339446</v>
      </c>
      <c r="AU71" s="91">
        <f t="shared" ref="AU71:AU134" si="53">BR71-$AY71*BR71/$AZ71</f>
        <v>0</v>
      </c>
      <c r="AV71" s="91">
        <f t="shared" ref="AV71:AV134" si="54">BS71-$AY71*BS71/$AZ71</f>
        <v>2.6627520962194424</v>
      </c>
      <c r="AW71" s="91">
        <f t="shared" ref="AW71:AW134" si="55">BT71-$AY71*BT71/$AZ71</f>
        <v>0</v>
      </c>
      <c r="AX71" s="91">
        <f t="shared" ref="AX71:AX134" si="56">BU71</f>
        <v>1.7857812500000001</v>
      </c>
      <c r="AY71" s="158">
        <f t="shared" ref="AY71:AY134" si="57">IF(CB71&gt;=$CJ$63,MIN(($CJ$53*AZ71+$CJ$54)*(1-$CJ$62),AZ71,$CJ$61*(1-$CJ$62)),0)</f>
        <v>25.940802558951393</v>
      </c>
      <c r="AZ71" s="91">
        <f t="shared" si="29"/>
        <v>32.597682799499999</v>
      </c>
      <c r="BA71" s="26">
        <f>IF(計算過程!$CJ$4=9,((BF71*CB71+BG71*(BO71+BP71+BQ71+BS71)+BH71*BN71+BI71)*BB71+(0.01723*BU71+0.06099))*10^3/3600,0)</f>
        <v>0</v>
      </c>
      <c r="BB71" s="26">
        <f>IF(7&lt;='貼り付けシート（日別）'!O70,1,1+(7-'貼り付けシート（日別）'!O70)*0.0091)</f>
        <v>1.03901625</v>
      </c>
      <c r="BC71" s="26">
        <f>IF(計算過程!$CJ$4=9,((BJ71*計算過程!CB71+BK71*(BO71+BP71+BQ71+BS71)+BL71*BN71+BM71)*BE71+BU71/BD71),0)</f>
        <v>0</v>
      </c>
      <c r="BD71" s="26">
        <f>計算過程!$CJ$88*'貼り付けシート（日別）'!O70+計算過程!$CJ$89*BU71+計算過程!$CJ$90</f>
        <v>0.77813468749999992</v>
      </c>
      <c r="BE71" s="26">
        <f>IF(7&lt;='貼り付けシート（日別）'!O70,1,1+(7-'貼り付けシート（日別）'!O70)*0.0205)</f>
        <v>1.0878937500000001</v>
      </c>
      <c r="BF71" s="89">
        <f>IF($BN71&gt;0,バックデータ一覧!$S$4,バックデータ一覧!$T$4)</f>
        <v>-0.51375000000000004</v>
      </c>
      <c r="BG71" s="89">
        <f>IF($BN71&gt;0,バックデータ一覧!$S$5,バックデータ一覧!$T$5)</f>
        <v>-1.7819999999999999E-2</v>
      </c>
      <c r="BH71" s="89">
        <f>IF($BN71&gt;0,バックデータ一覧!$S$6,バックデータ一覧!$T$6)</f>
        <v>0.27639999999999998</v>
      </c>
      <c r="BI71" s="89">
        <f>IF($BN71&gt;0,バックデータ一覧!$S$7,バックデータ一覧!$T$7)</f>
        <v>9.4067100000000003</v>
      </c>
      <c r="BJ71" s="89">
        <f>IF($BN71&gt;0,バックデータ一覧!$S$12,バックデータ一覧!$T$12)</f>
        <v>-0.19841</v>
      </c>
      <c r="BK71" s="89">
        <f>IF($BN71&gt;0,バックデータ一覧!$S$13,バックデータ一覧!$T$13)</f>
        <v>1.10632</v>
      </c>
      <c r="BL71" s="89">
        <f>IF($BN71&gt;0,バックデータ一覧!$S$14,バックデータ一覧!$T$14)</f>
        <v>0.19306999999999999</v>
      </c>
      <c r="BM71" s="132">
        <f>IF($BN71&gt;0,バックデータ一覧!$S$15,バックデータ一覧!$T$15)</f>
        <v>-10.36669</v>
      </c>
      <c r="BN71" s="26">
        <f>SUMIF('貼り付けシート（時刻別）'!$A$6:$A$8765,$A71,'貼り付けシート（時刻別）'!$C$6:$C$8765)</f>
        <v>2400</v>
      </c>
      <c r="BO71" s="91">
        <f>'貼り付けシート（日別）'!B70</f>
        <v>7.0990509207799999</v>
      </c>
      <c r="BP71" s="91">
        <f>'貼り付けシート（日別）'!C70</f>
        <v>8.6927154132000002</v>
      </c>
      <c r="BQ71" s="91">
        <f>'貼り付けシート（日別）'!D70</f>
        <v>3.7668433457199999</v>
      </c>
      <c r="BR71" s="91">
        <f>'貼り付けシート（日別）'!E70</f>
        <v>0</v>
      </c>
      <c r="BS71" s="91">
        <f>'貼り付けシート（日別）'!F70</f>
        <v>13.039073119800001</v>
      </c>
      <c r="BT71" s="91">
        <f>'貼り付けシート（日別）'!G70</f>
        <v>0</v>
      </c>
      <c r="BU71" s="91">
        <f>'貼り付けシート（日別）'!H70</f>
        <v>1.7857812500000001</v>
      </c>
      <c r="BV71" s="91">
        <f>'貼り付けシート（日別）'!I70</f>
        <v>49</v>
      </c>
      <c r="BW71" s="91">
        <f>'貼り付けシート（日別）'!J70</f>
        <v>60</v>
      </c>
      <c r="BX71" s="91">
        <f>'貼り付けシート（日別）'!K70</f>
        <v>26</v>
      </c>
      <c r="BY71" s="91">
        <f>'貼り付けシート（日別）'!L70</f>
        <v>0</v>
      </c>
      <c r="BZ71" s="91">
        <f>'貼り付けシート（日別）'!M70</f>
        <v>90</v>
      </c>
      <c r="CA71" s="91">
        <f>'貼り付けシート（日別）'!N70</f>
        <v>0</v>
      </c>
      <c r="CB71" s="91">
        <f>'貼り付けシート（日別）'!O70</f>
        <v>2.7125000000000004</v>
      </c>
      <c r="CC71" s="91">
        <f>'貼り付けシート（日別）'!Q70</f>
        <v>0</v>
      </c>
      <c r="CD71" s="126"/>
      <c r="CE71" s="166"/>
      <c r="CF71" s="163" t="s">
        <v>15</v>
      </c>
      <c r="CG71" s="29"/>
      <c r="CH71" s="164" t="s">
        <v>33</v>
      </c>
      <c r="CI71" s="161" t="s">
        <v>20</v>
      </c>
      <c r="CJ71" s="134" t="str">
        <f>IF(AND(入力データと計算結果!$F$6=バックデータ一覧!$A$7,入力データと計算結果!$F$27="仕様を入力することで評価する"),バックデータ一覧!K5*計算過程!$CJ$86,"-")</f>
        <v>-</v>
      </c>
    </row>
    <row r="72" spans="1:88" x14ac:dyDescent="0.15">
      <c r="A72" s="30">
        <v>41705</v>
      </c>
      <c r="B72" s="93">
        <f t="shared" si="36"/>
        <v>0.12181157407407407</v>
      </c>
      <c r="C72" s="93">
        <f t="shared" si="37"/>
        <v>0</v>
      </c>
      <c r="D72" s="93">
        <f t="shared" si="33"/>
        <v>26.66749088430722</v>
      </c>
      <c r="E72" s="96">
        <v>0</v>
      </c>
      <c r="F72" s="90">
        <f>IF(OR(計算過程!$CJ$4&lt;=4,計算過程!$CJ$4=8),G72+H72+I72,0)</f>
        <v>0.12181157407407407</v>
      </c>
      <c r="G72" s="90">
        <f>IF(AND($CJ$4&gt;4,$CJ$4&lt;&gt;8),0,((VLOOKUP(入力データと計算結果!$F$6,バックデータ一覧!$V$12:$AA$15,2)*CB72+VLOOKUP(入力データと計算結果!$F$6,バックデータ一覧!$V$12:$AA$15,3)*(BV72+BW72+BX72+BY72+CA72)+(VLOOKUP(入力データと計算結果!$F$6,バックデータ一覧!$V$12:$AA$15,4)))*10^3/3600))</f>
        <v>0.12181157407407407</v>
      </c>
      <c r="H72" s="90">
        <f>IF(AND(OR($CJ$4&gt;4,$CJ$4&lt;&gt;8),入力データと計算結果!$F$7&lt;&gt;バックデータ一覧!$A$20,BZ72&gt;0),0.07*10^3/3600,0)</f>
        <v>0</v>
      </c>
      <c r="I72" s="90">
        <f>IF(AND(OR($CJ$4&lt;=4),入力データと計算結果!$F$7=バックデータ一覧!$A$22,BU72&gt;0),(VLOOKUP(入力データと計算結果!$F$6,バックデータ一覧!$V$12:$AA$15,5,FALSE)*BU72+VLOOKUP(入力データと計算結果!$F$6,バックデータ一覧!$V$12:$AA$15,6,FALSE))*10^3/3600,0)</f>
        <v>0</v>
      </c>
      <c r="J72" s="90">
        <f>IF(OR(計算過程!$CJ$4&lt;=2,計算過程!$CJ$4=8),IF(入力データと計算結果!$F$7=バックデータ一覧!$A$20,BO72/L72+BP72/M72+BQ72/N72+BR72/O72+BT72/Q72,IF(入力データと計算結果!$F$7=バックデータ一覧!$A$21,BO72/L72+BP72/M72+BQ72/N72+BS72/P72+BT72/Q72,BO72/L72+BP72/M72+BQ72/N72+BS72/P72+BU72/R72)),0)</f>
        <v>0</v>
      </c>
      <c r="K72" s="90">
        <f>IF(OR(計算過程!$CJ$4=3,計算過程!$CJ$4=4),IF(入力データと計算結果!$F$7=バックデータ一覧!$A$20,BO72/L72+BP72/M72+BQ72/N72+BR72/O72+BT72/Q72,IF(入力データと計算結果!$F$7=バックデータ一覧!$A$21,BO72/L72+BP72/M72+BQ72/N72+BS72/P72+BT72/Q72,BO72/L72+BP72/M72+BQ72/N72+BS72/P72+BU72/R72)),0)</f>
        <v>26.66749088430722</v>
      </c>
      <c r="L72" s="167">
        <f>IFERROR(MIN(1,$CJ$6*CB72+計算過程!$CJ$13*(BO72+BQ72)+$CJ$20),"-")</f>
        <v>0.7057852244396069</v>
      </c>
      <c r="M72" s="167">
        <f t="shared" si="38"/>
        <v>0.7911506692573459</v>
      </c>
      <c r="N72" s="167">
        <f t="shared" si="39"/>
        <v>0.7057852244396069</v>
      </c>
      <c r="O72" s="134">
        <f t="shared" si="40"/>
        <v>0.90236153670854247</v>
      </c>
      <c r="P72" s="134">
        <f t="shared" si="41"/>
        <v>0.88826526187185906</v>
      </c>
      <c r="Q72" s="134">
        <f t="shared" si="42"/>
        <v>0.90236153670854247</v>
      </c>
      <c r="R72" s="134">
        <f t="shared" si="43"/>
        <v>0.42499435519430478</v>
      </c>
      <c r="S72" s="26">
        <f t="shared" si="44"/>
        <v>0</v>
      </c>
      <c r="T72" s="26">
        <f>'貼り付けシート（日別）'!P71</f>
        <v>-2.5749999999999997</v>
      </c>
      <c r="U72" s="26">
        <f t="shared" si="34"/>
        <v>1.1273474999999999</v>
      </c>
      <c r="V72" s="26">
        <f t="shared" si="35"/>
        <v>1.1292500000000001</v>
      </c>
      <c r="W72" s="26">
        <f t="shared" ref="W72:W135" si="58">SUM(BO72:BU72)</f>
        <v>20.140975153086671</v>
      </c>
      <c r="X72" s="26">
        <f t="shared" si="45"/>
        <v>0</v>
      </c>
      <c r="Y72" s="26">
        <f>IF(AND(入力データと計算結果!$F$6=バックデータ一覧!$A$7,入力データと計算結果!$F$27="種類を選択することで評価する"),MAX((($CJ$44*CB72+$CJ$45*SUM(BO72:BQ72,BS72)+$CJ$46)*Z72+(0.01723*BU72+0.06099))*10^3/3600,0),0)</f>
        <v>0</v>
      </c>
      <c r="Z72" s="26">
        <f t="shared" ref="Z72:Z135" si="59">IF(CB72&lt;7,1+(7-CB72)*0.0091,1)</f>
        <v>1.0269966666666666</v>
      </c>
      <c r="AA72" s="26">
        <f>IF(AND(入力データと計算結果!$F$6=バックデータ一覧!$A$7,入力データと計算結果!$F$27="種類を選択することで評価する"),MAX(($CJ$47*CB72+$CJ$48*SUM(BO72:BQ72,BS72)+$CJ$49)*AC72+BU72/AB72,0),0)</f>
        <v>0</v>
      </c>
      <c r="AB72" s="26">
        <f t="shared" si="46"/>
        <v>0.77376</v>
      </c>
      <c r="AC72" s="26">
        <f t="shared" ref="AC72:AC135" si="60">IF(CB72&lt;7,1+(7-CB72)*0.0205,1)</f>
        <v>1.0608166666666667</v>
      </c>
      <c r="AD72" s="91">
        <f>IF(AND(入力データと計算結果!$F$6=バックデータ一覧!$A$7,入力データと計算結果!$F$27="仕様を入力することで評価する"),AE72+AF72+AG72,0)</f>
        <v>0</v>
      </c>
      <c r="AE72" s="91">
        <f t="shared" ref="AE72:AE135" si="61">AP72/(3.6*AQ72)</f>
        <v>1.7226247120902369</v>
      </c>
      <c r="AF72" s="91">
        <f t="shared" si="47"/>
        <v>7.5546866259697032E-2</v>
      </c>
      <c r="AG72" s="190">
        <f>IF(AND(入力データと計算結果!$F$7&lt;&gt;バックデータ一覧!$A$22,CA72&gt;0),(0.000393*計算過程!CA72)*10^3/3600,IF(AND(入力データと計算結果!$F$7=バックデータ一覧!$A$22,AX72&gt;0),(0.01723*計算過程!AX72+0.06099)*10^3/3600,0))</f>
        <v>0</v>
      </c>
      <c r="AH72" s="91">
        <f>IF(OR(入力データと計算結果!$F$6&lt;&gt;バックデータ一覧!$A$7,入力データと計算結果!$F$27&lt;&gt;"仕様を入力することで評価する"),0,IF(入力データと計算結果!$F$7=バックデータ一覧!$A$20,計算過程!AR72/計算過程!AI72+計算過程!AS72/計算過程!AJ72+計算過程!AT72/計算過程!AK72+計算過程!AU72/計算過程!AL72+計算過程!AW72/計算過程!AN72,IF(入力データと計算結果!$F$7=バックデータ一覧!$A$21,計算過程!AR72/計算過程!AI72+計算過程!AS72/計算過程!AJ72+計算過程!AT72/計算過程!AK72+計算過程!AV72/計算過程!AM72+計算過程!AW72/計算過程!AN72,計算過程!AR72/計算過程!AI72+計算過程!AS72/計算過程!AJ72+計算過程!AT72/計算過程!AK72+計算過程!AV72/計算過程!AM72+計算過程!AX72/計算過程!AO72)))</f>
        <v>0</v>
      </c>
      <c r="AI72" s="191" t="str">
        <f>IF(AND(入力データと計算結果!$F$6=バックデータ一覧!$A$7,入力データと計算結果!$F$27="仕様を入力することで評価する"),$CJ$65*CB72+$CJ$72*(AR72+AT72)+$CJ$79,"-")</f>
        <v>-</v>
      </c>
      <c r="AJ72" s="191" t="str">
        <f>IF(AND(入力データと計算結果!$F$6=バックデータ一覧!$A$7,入力データと計算結果!$F$27="仕様を入力することで評価する"),$CJ$66*CB72+$CJ$73*AS72+$CJ$80,"-")</f>
        <v>-</v>
      </c>
      <c r="AK72" s="191" t="str">
        <f>IF(AND(入力データと計算結果!$F$6=バックデータ一覧!$A$7,入力データと計算結果!$F$27="仕様を入力することで評価する"),$CJ$67*CB72+$CJ$74*(AR72+AT72)+$CJ$81,"-")</f>
        <v>-</v>
      </c>
      <c r="AL72" s="191" t="str">
        <f>IF(AND(入力データと計算結果!$F$6=バックデータ一覧!$A$7,入力データと計算結果!$F$27="仕様を入力することで評価する"),$CJ$68*CB72+$CJ$75*AU72+$CJ$82,"-")</f>
        <v>-</v>
      </c>
      <c r="AM72" s="191" t="str">
        <f>IF(AND(入力データと計算結果!$F$6=バックデータ一覧!$A$7,入力データと計算結果!$F$27="仕様を入力することで評価する"),$CJ$69*CB72+$CJ$76*AV72+$CJ$83,"-")</f>
        <v>-</v>
      </c>
      <c r="AN72" s="191" t="str">
        <f>IF(AND(入力データと計算結果!$F$6=バックデータ一覧!$A$7,入力データと計算結果!$F$27="仕様を入力することで評価する"),$CJ$70*CB72+$CJ$77*AW72+$CJ$84,"-")</f>
        <v>-</v>
      </c>
      <c r="AO72" s="191" t="str">
        <f>IF(AND(入力データと計算結果!$F$6=バックデータ一覧!$A$7,入力データと計算結果!$F$27="仕様を入力することで評価する"),$CJ$71*CB72+$CJ$78*AX72+$CJ$85,"-")</f>
        <v>-</v>
      </c>
      <c r="AP72" s="91">
        <f t="shared" si="48"/>
        <v>23.198065561897092</v>
      </c>
      <c r="AQ72" s="91">
        <f t="shared" si="49"/>
        <v>3.7407492504318705</v>
      </c>
      <c r="AR72" s="91">
        <f t="shared" si="50"/>
        <v>2.4712737194892753E-2</v>
      </c>
      <c r="AS72" s="91">
        <f t="shared" si="51"/>
        <v>5.3861093886306222E-2</v>
      </c>
      <c r="AT72" s="91">
        <f t="shared" si="52"/>
        <v>1.0138558849186907E-2</v>
      </c>
      <c r="AU72" s="91">
        <f t="shared" si="53"/>
        <v>0</v>
      </c>
      <c r="AV72" s="91">
        <f t="shared" si="54"/>
        <v>0</v>
      </c>
      <c r="AW72" s="91">
        <f t="shared" si="55"/>
        <v>0</v>
      </c>
      <c r="AX72" s="91">
        <f t="shared" si="56"/>
        <v>0</v>
      </c>
      <c r="AY72" s="158">
        <f t="shared" si="57"/>
        <v>20.052262763156286</v>
      </c>
      <c r="AZ72" s="91">
        <f t="shared" ref="AZ72:AZ135" si="62">BO72+BP72+BQ72+BR72+BS72+BT72</f>
        <v>20.140975153086671</v>
      </c>
      <c r="BA72" s="26">
        <f>IF(計算過程!$CJ$4=9,((BF72*CB72+BG72*(BO72+BP72+BQ72+BS72)+BH72*BN72+BI72)*BB72+(0.01723*BU72+0.06099))*10^3/3600,0)</f>
        <v>0</v>
      </c>
      <c r="BB72" s="26">
        <f>IF(7&lt;='貼り付けシート（日別）'!O71,1,1+(7-'貼り付けシート（日別）'!O71)*0.0091)</f>
        <v>1.0269966666666666</v>
      </c>
      <c r="BC72" s="26">
        <f>IF(計算過程!$CJ$4=9,((BJ72*計算過程!CB72+BK72*(BO72+BP72+BQ72+BS72)+BL72*BN72+BM72)*BE72+BU72/BD72),0)</f>
        <v>0</v>
      </c>
      <c r="BD72" s="26">
        <f>計算過程!$CJ$88*'貼り付けシート（日別）'!O71+計算過程!$CJ$89*BU72+計算過程!$CJ$90</f>
        <v>0.77376</v>
      </c>
      <c r="BE72" s="26">
        <f>IF(7&lt;='貼り付けシート（日別）'!O71,1,1+(7-'貼り付けシート（日別）'!O71)*0.0205)</f>
        <v>1.0608166666666667</v>
      </c>
      <c r="BF72" s="89">
        <f>IF($BN72&gt;0,バックデータ一覧!$S$4,バックデータ一覧!$T$4)</f>
        <v>-0.51375000000000004</v>
      </c>
      <c r="BG72" s="89">
        <f>IF($BN72&gt;0,バックデータ一覧!$S$5,バックデータ一覧!$T$5)</f>
        <v>-1.7819999999999999E-2</v>
      </c>
      <c r="BH72" s="89">
        <f>IF($BN72&gt;0,バックデータ一覧!$S$6,バックデータ一覧!$T$6)</f>
        <v>0.27639999999999998</v>
      </c>
      <c r="BI72" s="89">
        <f>IF($BN72&gt;0,バックデータ一覧!$S$7,バックデータ一覧!$T$7)</f>
        <v>9.4067100000000003</v>
      </c>
      <c r="BJ72" s="89">
        <f>IF($BN72&gt;0,バックデータ一覧!$S$12,バックデータ一覧!$T$12)</f>
        <v>-0.19841</v>
      </c>
      <c r="BK72" s="89">
        <f>IF($BN72&gt;0,バックデータ一覧!$S$13,バックデータ一覧!$T$13)</f>
        <v>1.10632</v>
      </c>
      <c r="BL72" s="89">
        <f>IF($BN72&gt;0,バックデータ一覧!$S$14,バックデータ一覧!$T$14)</f>
        <v>0.19306999999999999</v>
      </c>
      <c r="BM72" s="132">
        <f>IF($BN72&gt;0,バックデータ一覧!$S$15,バックデータ一覧!$T$15)</f>
        <v>-10.36669</v>
      </c>
      <c r="BN72" s="26">
        <f>SUMIF('貼り付けシート（時刻別）'!$A$6:$A$8765,$A72,'貼り付けシート（時刻別）'!$C$6:$C$8765)</f>
        <v>2400</v>
      </c>
      <c r="BO72" s="91">
        <f>'貼り付けシート（日別）'!B71</f>
        <v>5.6107002212169999</v>
      </c>
      <c r="BP72" s="91">
        <f>'貼り付けシート（日別）'!C71</f>
        <v>12.228449200088335</v>
      </c>
      <c r="BQ72" s="91">
        <f>'貼り付けシート（日別）'!D71</f>
        <v>2.3018257317813333</v>
      </c>
      <c r="BR72" s="91">
        <f>'貼り付けシート（日別）'!E71</f>
        <v>0</v>
      </c>
      <c r="BS72" s="91">
        <f>'貼り付けシート（日別）'!F71</f>
        <v>0</v>
      </c>
      <c r="BT72" s="91">
        <f>'貼り付けシート（日別）'!G71</f>
        <v>0</v>
      </c>
      <c r="BU72" s="91">
        <f>'貼り付けシート（日別）'!H71</f>
        <v>0</v>
      </c>
      <c r="BV72" s="91">
        <f>'貼り付けシート（日別）'!I71</f>
        <v>39</v>
      </c>
      <c r="BW72" s="91">
        <f>'貼り付けシート（日別）'!J71</f>
        <v>85</v>
      </c>
      <c r="BX72" s="91">
        <f>'貼り付けシート（日別）'!K71</f>
        <v>16</v>
      </c>
      <c r="BY72" s="91">
        <f>'貼り付けシート（日別）'!L71</f>
        <v>0</v>
      </c>
      <c r="BZ72" s="91">
        <f>'貼り付けシート（日別）'!M71</f>
        <v>0</v>
      </c>
      <c r="CA72" s="91">
        <f>'貼り付けシート（日別）'!N71</f>
        <v>0</v>
      </c>
      <c r="CB72" s="91">
        <f>'貼り付けシート（日別）'!O71</f>
        <v>4.0333333333333341</v>
      </c>
      <c r="CC72" s="91">
        <f>'貼り付けシート（日別）'!Q71</f>
        <v>0</v>
      </c>
      <c r="CD72" s="126"/>
      <c r="CE72" s="160" t="s">
        <v>47</v>
      </c>
      <c r="CF72" s="163" t="s">
        <v>9</v>
      </c>
      <c r="CG72" s="12" t="s">
        <v>453</v>
      </c>
      <c r="CH72" s="164" t="s">
        <v>24</v>
      </c>
      <c r="CI72" s="161" t="s">
        <v>20</v>
      </c>
      <c r="CJ72" s="134" t="str">
        <f>IF(AND(入力データと計算結果!$F$6=バックデータ一覧!$A$7,入力データと計算結果!$F$27="仕様を入力することで評価する"),バックデータ一覧!E6*計算過程!$CJ$86,"-")</f>
        <v>-</v>
      </c>
    </row>
    <row r="73" spans="1:88" x14ac:dyDescent="0.15">
      <c r="A73" s="30">
        <v>41706</v>
      </c>
      <c r="B73" s="93">
        <f t="shared" si="36"/>
        <v>0.18258069965277776</v>
      </c>
      <c r="C73" s="93">
        <f t="shared" si="37"/>
        <v>0</v>
      </c>
      <c r="D73" s="93">
        <f t="shared" si="33"/>
        <v>59.302334026964296</v>
      </c>
      <c r="E73" s="96">
        <v>0</v>
      </c>
      <c r="F73" s="90">
        <f>IF(OR(計算過程!$CJ$4&lt;=4,計算過程!$CJ$4=8),G73+H73+I73,0)</f>
        <v>0.18258069965277776</v>
      </c>
      <c r="G73" s="90">
        <f>IF(AND($CJ$4&gt;4,$CJ$4&lt;&gt;8),0,((VLOOKUP(入力データと計算結果!$F$6,バックデータ一覧!$V$12:$AA$15,2)*CB73+VLOOKUP(入力データと計算結果!$F$6,バックデータ一覧!$V$12:$AA$15,3)*(BV73+BW73+BX73+BY73+CA73)+(VLOOKUP(入力データと計算結果!$F$6,バックデータ一覧!$V$12:$AA$15,4)))*10^3/3600))</f>
        <v>0.1178878472222222</v>
      </c>
      <c r="H73" s="90">
        <f>IF(AND(OR($CJ$4&gt;4,$CJ$4&lt;&gt;8),入力データと計算結果!$F$7&lt;&gt;バックデータ一覧!$A$20,BZ73&gt;0),0.07*10^3/3600,0)</f>
        <v>1.9444444444444445E-2</v>
      </c>
      <c r="I73" s="90">
        <f>IF(AND(OR($CJ$4&lt;=4),入力データと計算結果!$F$7=バックデータ一覧!$A$22,BU73&gt;0),(VLOOKUP(入力データと計算結果!$F$6,バックデータ一覧!$V$12:$AA$15,5,FALSE)*BU73+VLOOKUP(入力データと計算結果!$F$6,バックデータ一覧!$V$12:$AA$15,6,FALSE))*10^3/3600,0)</f>
        <v>4.5248407986111107E-2</v>
      </c>
      <c r="J73" s="90">
        <f>IF(OR(計算過程!$CJ$4&lt;=2,計算過程!$CJ$4=8),IF(入力データと計算結果!$F$7=バックデータ一覧!$A$20,BO73/L73+BP73/M73+BQ73/N73+BR73/O73+BT73/Q73,IF(入力データと計算結果!$F$7=バックデータ一覧!$A$21,BO73/L73+BP73/M73+BQ73/N73+BS73/P73+BT73/Q73,BO73/L73+BP73/M73+BQ73/N73+BS73/P73+BU73/R73)),0)</f>
        <v>0</v>
      </c>
      <c r="K73" s="90">
        <f>IF(OR(計算過程!$CJ$4=3,計算過程!$CJ$4=4),IF(入力データと計算結果!$F$7=バックデータ一覧!$A$20,BO73/L73+BP73/M73+BQ73/N73+BR73/O73+BT73/Q73,IF(入力データと計算結果!$F$7=バックデータ一覧!$A$21,BO73/L73+BP73/M73+BQ73/N73+BS73/P73+BT73/Q73,BO73/L73+BP73/M73+BQ73/N73+BS73/P73+BU73/R73)),0)</f>
        <v>59.302334026964296</v>
      </c>
      <c r="L73" s="167">
        <f>IFERROR(MIN(1,$CJ$6*CB73+計算過程!$CJ$13*(BO73+BQ73)+$CJ$20),"-")</f>
        <v>0.71894703282749728</v>
      </c>
      <c r="M73" s="167">
        <f t="shared" si="38"/>
        <v>0.78542232504182341</v>
      </c>
      <c r="N73" s="167">
        <f t="shared" si="39"/>
        <v>0.71894703282749728</v>
      </c>
      <c r="O73" s="134">
        <f t="shared" si="40"/>
        <v>0.90236153670854247</v>
      </c>
      <c r="P73" s="134">
        <f t="shared" si="41"/>
        <v>0.82661350723989047</v>
      </c>
      <c r="Q73" s="134">
        <f t="shared" si="42"/>
        <v>0.90236153670854247</v>
      </c>
      <c r="R73" s="134">
        <f t="shared" si="43"/>
        <v>0.51720975665099711</v>
      </c>
      <c r="S73" s="26">
        <f t="shared" si="44"/>
        <v>0</v>
      </c>
      <c r="T73" s="26">
        <f>'貼り付けシート（日別）'!P72</f>
        <v>0.7</v>
      </c>
      <c r="U73" s="26">
        <f t="shared" si="34"/>
        <v>1.08379</v>
      </c>
      <c r="V73" s="26">
        <f t="shared" si="35"/>
        <v>1.1147500000000001</v>
      </c>
      <c r="W73" s="26">
        <f t="shared" si="58"/>
        <v>45.887846285763331</v>
      </c>
      <c r="X73" s="26">
        <f t="shared" si="45"/>
        <v>0</v>
      </c>
      <c r="Y73" s="26">
        <f>IF(AND(入力データと計算結果!$F$6=バックデータ一覧!$A$7,入力データと計算結果!$F$27="種類を選択することで評価する"),MAX((($CJ$44*CB73+$CJ$45*SUM(BO73:BQ73,BS73)+$CJ$46)*Z73+(0.01723*BU73+0.06099))*10^3/3600,0),0)</f>
        <v>0</v>
      </c>
      <c r="Z73" s="26">
        <f t="shared" si="59"/>
        <v>1.0025025000000001</v>
      </c>
      <c r="AA73" s="26">
        <f>IF(AND(入力データと計算結果!$F$6=バックデータ一覧!$A$7,入力データと計算結果!$F$27="種類を選択することで評価する"),MAX(($CJ$47*CB73+$CJ$48*SUM(BO73:BQ73,BS73)+$CJ$49)*AC73+BU73/AB73,0),0)</f>
        <v>0</v>
      </c>
      <c r="AB73" s="26">
        <f t="shared" si="46"/>
        <v>0.79649187499999996</v>
      </c>
      <c r="AC73" s="26">
        <f t="shared" si="60"/>
        <v>1.0056375</v>
      </c>
      <c r="AD73" s="91">
        <f>IF(AND(入力データと計算結果!$F$6=バックデータ一覧!$A$7,入力データと計算結果!$F$27="仕様を入力することで評価する"),AE73+AF73+AG73,0)</f>
        <v>0</v>
      </c>
      <c r="AE73" s="91">
        <f t="shared" si="61"/>
        <v>2.2844880643984662</v>
      </c>
      <c r="AF73" s="91">
        <f t="shared" si="47"/>
        <v>9.5592003395311431E-2</v>
      </c>
      <c r="AG73" s="190">
        <f>IF(AND(入力データと計算結果!$F$7&lt;&gt;バックデータ一覧!$A$22,CA73&gt;0),(0.000393*計算過程!CA73)*10^3/3600,IF(AND(入力データと計算結果!$F$7=バックデータ一覧!$A$22,AX73&gt;0),(0.01723*計算過程!AX73+0.06099)*10^3/3600,0))</f>
        <v>2.4768453993055554E-2</v>
      </c>
      <c r="AH73" s="91">
        <f>IF(OR(入力データと計算結果!$F$6&lt;&gt;バックデータ一覧!$A$7,入力データと計算結果!$F$27&lt;&gt;"仕様を入力することで評価する"),0,IF(入力データと計算結果!$F$7=バックデータ一覧!$A$20,計算過程!AR73/計算過程!AI73+計算過程!AS73/計算過程!AJ73+計算過程!AT73/計算過程!AK73+計算過程!AU73/計算過程!AL73+計算過程!AW73/計算過程!AN73,IF(入力データと計算結果!$F$7=バックデータ一覧!$A$21,計算過程!AR73/計算過程!AI73+計算過程!AS73/計算過程!AJ73+計算過程!AT73/計算過程!AK73+計算過程!AV73/計算過程!AM73+計算過程!AW73/計算過程!AN73,計算過程!AR73/計算過程!AI73+計算過程!AS73/計算過程!AJ73+計算過程!AT73/計算過程!AK73+計算過程!AV73/計算過程!AM73+計算過程!AX73/計算過程!AO73)))</f>
        <v>0</v>
      </c>
      <c r="AI73" s="191" t="str">
        <f>IF(AND(入力データと計算結果!$F$6=バックデータ一覧!$A$7,入力データと計算結果!$F$27="仕様を入力することで評価する"),$CJ$65*CB73+$CJ$72*(AR73+AT73)+$CJ$79,"-")</f>
        <v>-</v>
      </c>
      <c r="AJ73" s="191" t="str">
        <f>IF(AND(入力データと計算結果!$F$6=バックデータ一覧!$A$7,入力データと計算結果!$F$27="仕様を入力することで評価する"),$CJ$66*CB73+$CJ$73*AS73+$CJ$80,"-")</f>
        <v>-</v>
      </c>
      <c r="AK73" s="191" t="str">
        <f>IF(AND(入力データと計算結果!$F$6=バックデータ一覧!$A$7,入力データと計算結果!$F$27="仕様を入力することで評価する"),$CJ$67*CB73+$CJ$74*(AR73+AT73)+$CJ$81,"-")</f>
        <v>-</v>
      </c>
      <c r="AL73" s="191" t="str">
        <f>IF(AND(入力データと計算結果!$F$6=バックデータ一覧!$A$7,入力データと計算結果!$F$27="仕様を入力することで評価する"),$CJ$68*CB73+$CJ$75*AU73+$CJ$82,"-")</f>
        <v>-</v>
      </c>
      <c r="AM73" s="191" t="str">
        <f>IF(AND(入力データと計算結果!$F$6=バックデータ一覧!$A$7,入力データと計算結果!$F$27="仕様を入力することで評価する"),$CJ$69*CB73+$CJ$76*AV73+$CJ$83,"-")</f>
        <v>-</v>
      </c>
      <c r="AN73" s="191" t="str">
        <f>IF(AND(入力データと計算結果!$F$6=バックデータ一覧!$A$7,入力データと計算結果!$F$27="仕様を入力することで評価する"),$CJ$70*CB73+$CJ$77*AW73+$CJ$84,"-")</f>
        <v>-</v>
      </c>
      <c r="AO73" s="191" t="str">
        <f>IF(AND(入力データと計算結果!$F$6=バックデータ一覧!$A$7,入力データと計算結果!$F$27="仕様を入力することで評価する"),$CJ$71*CB73+$CJ$78*AX73+$CJ$85,"-")</f>
        <v>-</v>
      </c>
      <c r="AP73" s="91">
        <f t="shared" si="48"/>
        <v>36.384215578224016</v>
      </c>
      <c r="AQ73" s="91">
        <f t="shared" si="49"/>
        <v>4.4240662523084335</v>
      </c>
      <c r="AR73" s="91">
        <f t="shared" si="50"/>
        <v>2.519151520195968</v>
      </c>
      <c r="AS73" s="91">
        <f t="shared" si="51"/>
        <v>1.8583904657183377</v>
      </c>
      <c r="AT73" s="91">
        <f t="shared" si="52"/>
        <v>0.99114158171644684</v>
      </c>
      <c r="AU73" s="91">
        <f t="shared" si="53"/>
        <v>0</v>
      </c>
      <c r="AV73" s="91">
        <f t="shared" si="54"/>
        <v>7.4335618628733506</v>
      </c>
      <c r="AW73" s="91">
        <f t="shared" si="55"/>
        <v>0</v>
      </c>
      <c r="AX73" s="91">
        <f t="shared" si="56"/>
        <v>1.6353124999999999</v>
      </c>
      <c r="AY73" s="158">
        <f t="shared" si="57"/>
        <v>31.450288355259229</v>
      </c>
      <c r="AZ73" s="91">
        <f t="shared" si="62"/>
        <v>44.252533785763333</v>
      </c>
      <c r="BA73" s="26">
        <f>IF(計算過程!$CJ$4=9,((BF73*CB73+BG73*(BO73+BP73+BQ73+BS73)+BH73*BN73+BI73)*BB73+(0.01723*BU73+0.06099))*10^3/3600,0)</f>
        <v>0</v>
      </c>
      <c r="BB73" s="26">
        <f>IF(7&lt;='貼り付けシート（日別）'!O72,1,1+(7-'貼り付けシート（日別）'!O72)*0.0091)</f>
        <v>1.0025025000000001</v>
      </c>
      <c r="BC73" s="26">
        <f>IF(計算過程!$CJ$4=9,((BJ73*計算過程!CB73+BK73*(BO73+BP73+BQ73+BS73)+BL73*BN73+BM73)*BE73+BU73/BD73),0)</f>
        <v>0</v>
      </c>
      <c r="BD73" s="26">
        <f>計算過程!$CJ$88*'貼り付けシート（日別）'!O72+計算過程!$CJ$89*BU73+計算過程!$CJ$90</f>
        <v>0.79649187499999996</v>
      </c>
      <c r="BE73" s="26">
        <f>IF(7&lt;='貼り付けシート（日別）'!O72,1,1+(7-'貼り付けシート（日別）'!O72)*0.0205)</f>
        <v>1.0056375</v>
      </c>
      <c r="BF73" s="89">
        <f>IF($BN73&gt;0,バックデータ一覧!$S$4,バックデータ一覧!$T$4)</f>
        <v>-0.51375000000000004</v>
      </c>
      <c r="BG73" s="89">
        <f>IF($BN73&gt;0,バックデータ一覧!$S$5,バックデータ一覧!$T$5)</f>
        <v>-1.7819999999999999E-2</v>
      </c>
      <c r="BH73" s="89">
        <f>IF($BN73&gt;0,バックデータ一覧!$S$6,バックデータ一覧!$T$6)</f>
        <v>0.27639999999999998</v>
      </c>
      <c r="BI73" s="89">
        <f>IF($BN73&gt;0,バックデータ一覧!$S$7,バックデータ一覧!$T$7)</f>
        <v>9.4067100000000003</v>
      </c>
      <c r="BJ73" s="89">
        <f>IF($BN73&gt;0,バックデータ一覧!$S$12,バックデータ一覧!$T$12)</f>
        <v>-0.19841</v>
      </c>
      <c r="BK73" s="89">
        <f>IF($BN73&gt;0,バックデータ一覧!$S$13,バックデータ一覧!$T$13)</f>
        <v>1.10632</v>
      </c>
      <c r="BL73" s="89">
        <f>IF($BN73&gt;0,バックデータ一覧!$S$14,バックデータ一覧!$T$14)</f>
        <v>0.19306999999999999</v>
      </c>
      <c r="BM73" s="132">
        <f>IF($BN73&gt;0,バックデータ一覧!$S$15,バックデータ一覧!$T$15)</f>
        <v>-10.36669</v>
      </c>
      <c r="BN73" s="26">
        <f>SUMIF('貼り付けシート（時刻別）'!$A$6:$A$8765,$A73,'貼り付けシート（時刻別）'!$C$6:$C$8765)</f>
        <v>2400</v>
      </c>
      <c r="BO73" s="91">
        <f>'貼り付けシート（日別）'!B72</f>
        <v>8.7077566481663329</v>
      </c>
      <c r="BP73" s="91">
        <f>'貼り付けシート（日別）'!C72</f>
        <v>6.4237549043850004</v>
      </c>
      <c r="BQ73" s="91">
        <f>'貼り付けシート（日別）'!D72</f>
        <v>3.4260026156719996</v>
      </c>
      <c r="BR73" s="91">
        <f>'貼り付けシート（日別）'!E72</f>
        <v>0</v>
      </c>
      <c r="BS73" s="91">
        <f>'貼り付けシート（日別）'!F72</f>
        <v>25.695019617539998</v>
      </c>
      <c r="BT73" s="91">
        <f>'貼り付けシート（日別）'!G72</f>
        <v>0</v>
      </c>
      <c r="BU73" s="91">
        <f>'貼り付けシート（日別）'!H72</f>
        <v>1.6353124999999999</v>
      </c>
      <c r="BV73" s="91">
        <f>'貼り付けシート（日別）'!I72</f>
        <v>61</v>
      </c>
      <c r="BW73" s="91">
        <f>'貼り付けシート（日別）'!J72</f>
        <v>45</v>
      </c>
      <c r="BX73" s="91">
        <f>'貼り付けシート（日別）'!K72</f>
        <v>24</v>
      </c>
      <c r="BY73" s="91">
        <f>'貼り付けシート（日別）'!L72</f>
        <v>0</v>
      </c>
      <c r="BZ73" s="91">
        <f>'貼り付けシート（日別）'!M72</f>
        <v>180</v>
      </c>
      <c r="CA73" s="91">
        <f>'貼り付けシート（日別）'!N72</f>
        <v>0</v>
      </c>
      <c r="CB73" s="91">
        <f>'貼り付けシート（日別）'!O72</f>
        <v>6.7250000000000005</v>
      </c>
      <c r="CC73" s="91">
        <f>'貼り付けシート（日別）'!Q72</f>
        <v>0</v>
      </c>
      <c r="CD73" s="126"/>
      <c r="CE73" s="162"/>
      <c r="CF73" s="163" t="s">
        <v>10</v>
      </c>
      <c r="CG73" s="27"/>
      <c r="CH73" s="164" t="s">
        <v>34</v>
      </c>
      <c r="CI73" s="161" t="s">
        <v>20</v>
      </c>
      <c r="CJ73" s="134" t="str">
        <f>IF(AND(入力データと計算結果!$F$6=バックデータ一覧!$A$7,入力データと計算結果!$F$27="仕様を入力することで評価する"),バックデータ一覧!F6*計算過程!$CJ$86,"-")</f>
        <v>-</v>
      </c>
    </row>
    <row r="74" spans="1:88" x14ac:dyDescent="0.15">
      <c r="A74" s="30">
        <v>41707</v>
      </c>
      <c r="B74" s="93">
        <f t="shared" si="36"/>
        <v>0.11979340277777778</v>
      </c>
      <c r="C74" s="93">
        <f t="shared" si="37"/>
        <v>0</v>
      </c>
      <c r="D74" s="93">
        <f t="shared" si="33"/>
        <v>26.070324476740435</v>
      </c>
      <c r="E74" s="96">
        <v>0</v>
      </c>
      <c r="F74" s="90">
        <f>IF(OR(計算過程!$CJ$4&lt;=4,計算過程!$CJ$4=8),G74+H74+I74,0)</f>
        <v>0.11979340277777778</v>
      </c>
      <c r="G74" s="90">
        <f>IF(AND($CJ$4&gt;4,$CJ$4&lt;&gt;8),0,((VLOOKUP(入力データと計算結果!$F$6,バックデータ一覧!$V$12:$AA$15,2)*CB74+VLOOKUP(入力データと計算結果!$F$6,バックデータ一覧!$V$12:$AA$15,3)*(BV74+BW74+BX74+BY74+CA74)+(VLOOKUP(入力データと計算結果!$F$6,バックデータ一覧!$V$12:$AA$15,4)))*10^3/3600))</f>
        <v>0.11979340277777778</v>
      </c>
      <c r="H74" s="90">
        <f>IF(AND(OR($CJ$4&gt;4,$CJ$4&lt;&gt;8),入力データと計算結果!$F$7&lt;&gt;バックデータ一覧!$A$20,BZ74&gt;0),0.07*10^3/3600,0)</f>
        <v>0</v>
      </c>
      <c r="I74" s="90">
        <f>IF(AND(OR($CJ$4&lt;=4),入力データと計算結果!$F$7=バックデータ一覧!$A$22,BU74&gt;0),(VLOOKUP(入力データと計算結果!$F$6,バックデータ一覧!$V$12:$AA$15,5,FALSE)*BU74+VLOOKUP(入力データと計算結果!$F$6,バックデータ一覧!$V$12:$AA$15,6,FALSE))*10^3/3600,0)</f>
        <v>0</v>
      </c>
      <c r="J74" s="90">
        <f>IF(OR(計算過程!$CJ$4&lt;=2,計算過程!$CJ$4=8),IF(入力データと計算結果!$F$7=バックデータ一覧!$A$20,BO74/L74+BP74/M74+BQ74/N74+BR74/O74+BT74/Q74,IF(入力データと計算結果!$F$7=バックデータ一覧!$A$21,BO74/L74+BP74/M74+BQ74/N74+BS74/P74+BT74/Q74,BO74/L74+BP74/M74+BQ74/N74+BS74/P74+BU74/R74)),0)</f>
        <v>0</v>
      </c>
      <c r="K74" s="90">
        <f>IF(OR(計算過程!$CJ$4=3,計算過程!$CJ$4=4),IF(入力データと計算結果!$F$7=バックデータ一覧!$A$20,BO74/L74+BP74/M74+BQ74/N74+BR74/O74+BT74/Q74,IF(入力データと計算結果!$F$7=バックデータ一覧!$A$21,BO74/L74+BP74/M74+BQ74/N74+BS74/P74+BT74/Q74,BO74/L74+BP74/M74+BQ74/N74+BS74/P74+BU74/R74)),0)</f>
        <v>26.070324476740435</v>
      </c>
      <c r="L74" s="167">
        <f>IFERROR(MIN(1,$CJ$6*CB74+計算過程!$CJ$13*(BO74+BQ74)+$CJ$20),"-")</f>
        <v>0.70696041524086484</v>
      </c>
      <c r="M74" s="167">
        <f t="shared" si="38"/>
        <v>0.79813957390987322</v>
      </c>
      <c r="N74" s="167">
        <f t="shared" si="39"/>
        <v>0.70696041524086484</v>
      </c>
      <c r="O74" s="134">
        <f t="shared" si="40"/>
        <v>0.90236153670854247</v>
      </c>
      <c r="P74" s="134">
        <f t="shared" si="41"/>
        <v>0.88826526187185906</v>
      </c>
      <c r="Q74" s="134">
        <f t="shared" si="42"/>
        <v>0.90236153670854247</v>
      </c>
      <c r="R74" s="134">
        <f t="shared" si="43"/>
        <v>0.44415762433103007</v>
      </c>
      <c r="S74" s="26">
        <f t="shared" si="44"/>
        <v>0</v>
      </c>
      <c r="T74" s="26">
        <f>'貼り付けシート（日別）'!P73</f>
        <v>5.0374999999999996</v>
      </c>
      <c r="U74" s="26">
        <f t="shared" si="34"/>
        <v>1.02610125</v>
      </c>
      <c r="V74" s="26">
        <f t="shared" si="35"/>
        <v>1</v>
      </c>
      <c r="W74" s="26">
        <f t="shared" si="58"/>
        <v>19.804309726413337</v>
      </c>
      <c r="X74" s="26">
        <f t="shared" si="45"/>
        <v>0</v>
      </c>
      <c r="Y74" s="26">
        <f>IF(AND(入力データと計算結果!$F$6=バックデータ一覧!$A$7,入力データと計算結果!$F$27="種類を選択することで評価する"),MAX((($CJ$44*CB74+$CJ$45*SUM(BO74:BQ74,BS74)+$CJ$46)*Z74+(0.01723*BU74+0.06099))*10^3/3600,0),0)</f>
        <v>0</v>
      </c>
      <c r="Z74" s="26">
        <f t="shared" si="59"/>
        <v>1</v>
      </c>
      <c r="AA74" s="26">
        <f>IF(AND(入力データと計算結果!$F$6=バックデータ一覧!$A$7,入力データと計算結果!$F$27="種類を選択することで評価する"),MAX(($CJ$47*CB74+$CJ$48*SUM(BO74:BQ74,BS74)+$CJ$49)*AC74+BU74/AB74,0),0)</f>
        <v>0</v>
      </c>
      <c r="AB74" s="26">
        <f t="shared" si="46"/>
        <v>0.78859999999999997</v>
      </c>
      <c r="AC74" s="26">
        <f t="shared" si="60"/>
        <v>1</v>
      </c>
      <c r="AD74" s="91">
        <f>IF(AND(入力データと計算結果!$F$6=バックデータ一覧!$A$7,入力データと計算結果!$F$27="仕様を入力することで評価する"),AE74+AF74+AG74,0)</f>
        <v>0</v>
      </c>
      <c r="AE74" s="91">
        <f t="shared" si="61"/>
        <v>1.4127458412886673</v>
      </c>
      <c r="AF74" s="91">
        <f t="shared" si="47"/>
        <v>7.5266979556838212E-2</v>
      </c>
      <c r="AG74" s="190">
        <f>IF(AND(入力データと計算結果!$F$7&lt;&gt;バックデータ一覧!$A$22,CA74&gt;0),(0.000393*計算過程!CA74)*10^3/3600,IF(AND(入力データと計算結果!$F$7=バックデータ一覧!$A$22,AX74&gt;0),(0.01723*計算過程!AX74+0.06099)*10^3/3600,0))</f>
        <v>0</v>
      </c>
      <c r="AH74" s="91">
        <f>IF(OR(入力データと計算結果!$F$6&lt;&gt;バックデータ一覧!$A$7,入力データと計算結果!$F$27&lt;&gt;"仕様を入力することで評価する"),0,IF(入力データと計算結果!$F$7=バックデータ一覧!$A$20,計算過程!AR74/計算過程!AI74+計算過程!AS74/計算過程!AJ74+計算過程!AT74/計算過程!AK74+計算過程!AU74/計算過程!AL74+計算過程!AW74/計算過程!AN74,IF(入力データと計算結果!$F$7=バックデータ一覧!$A$21,計算過程!AR74/計算過程!AI74+計算過程!AS74/計算過程!AJ74+計算過程!AT74/計算過程!AK74+計算過程!AV74/計算過程!AM74+計算過程!AW74/計算過程!AN74,計算過程!AR74/計算過程!AI74+計算過程!AS74/計算過程!AJ74+計算過程!AT74/計算過程!AK74+計算過程!AV74/計算過程!AM74+計算過程!AX74/計算過程!AO74)))</f>
        <v>0</v>
      </c>
      <c r="AI74" s="191" t="str">
        <f>IF(AND(入力データと計算結果!$F$6=バックデータ一覧!$A$7,入力データと計算結果!$F$27="仕様を入力することで評価する"),$CJ$65*CB74+$CJ$72*(AR74+AT74)+$CJ$79,"-")</f>
        <v>-</v>
      </c>
      <c r="AJ74" s="191" t="str">
        <f>IF(AND(入力データと計算結果!$F$6=バックデータ一覧!$A$7,入力データと計算結果!$F$27="仕様を入力することで評価する"),$CJ$66*CB74+$CJ$73*AS74+$CJ$80,"-")</f>
        <v>-</v>
      </c>
      <c r="AK74" s="191" t="str">
        <f>IF(AND(入力データと計算結果!$F$6=バックデータ一覧!$A$7,入力データと計算結果!$F$27="仕様を入力することで評価する"),$CJ$67*CB74+$CJ$74*(AR74+AT74)+$CJ$81,"-")</f>
        <v>-</v>
      </c>
      <c r="AL74" s="191" t="str">
        <f>IF(AND(入力データと計算結果!$F$6=バックデータ一覧!$A$7,入力データと計算結果!$F$27="仕様を入力することで評価する"),$CJ$68*CB74+$CJ$75*AU74+$CJ$82,"-")</f>
        <v>-</v>
      </c>
      <c r="AM74" s="191" t="str">
        <f>IF(AND(入力データと計算結果!$F$6=バックデータ一覧!$A$7,入力データと計算結果!$F$27="仕様を入力することで評価する"),$CJ$69*CB74+$CJ$76*AV74+$CJ$83,"-")</f>
        <v>-</v>
      </c>
      <c r="AN74" s="191" t="str">
        <f>IF(AND(入力データと計算結果!$F$6=バックデータ一覧!$A$7,入力データと計算結果!$F$27="仕様を入力することで評価する"),$CJ$70*CB74+$CJ$77*AW74+$CJ$84,"-")</f>
        <v>-</v>
      </c>
      <c r="AO74" s="191" t="str">
        <f>IF(AND(入力データと計算結果!$F$6=バックデータ一覧!$A$7,入力データと計算結果!$F$27="仕様を入力することで評価する"),$CJ$71*CB74+$CJ$78*AX74+$CJ$85,"-")</f>
        <v>-</v>
      </c>
      <c r="AP74" s="91">
        <f t="shared" si="48"/>
        <v>22.911213605558125</v>
      </c>
      <c r="AQ74" s="91">
        <f t="shared" si="49"/>
        <v>4.5048626692389719</v>
      </c>
      <c r="AR74" s="91">
        <f t="shared" si="50"/>
        <v>0</v>
      </c>
      <c r="AS74" s="91">
        <f t="shared" si="51"/>
        <v>0</v>
      </c>
      <c r="AT74" s="91">
        <f t="shared" si="52"/>
        <v>0</v>
      </c>
      <c r="AU74" s="91">
        <f t="shared" si="53"/>
        <v>0</v>
      </c>
      <c r="AV74" s="91">
        <f t="shared" si="54"/>
        <v>0</v>
      </c>
      <c r="AW74" s="91">
        <f t="shared" si="55"/>
        <v>0</v>
      </c>
      <c r="AX74" s="91">
        <f t="shared" si="56"/>
        <v>0</v>
      </c>
      <c r="AY74" s="158">
        <f t="shared" si="57"/>
        <v>19.804309726413337</v>
      </c>
      <c r="AZ74" s="91">
        <f t="shared" si="62"/>
        <v>19.804309726413337</v>
      </c>
      <c r="BA74" s="26">
        <f>IF(計算過程!$CJ$4=9,((BF74*CB74+BG74*(BO74+BP74+BQ74+BS74)+BH74*BN74+BI74)*BB74+(0.01723*BU74+0.06099))*10^3/3600,0)</f>
        <v>0</v>
      </c>
      <c r="BB74" s="26">
        <f>IF(7&lt;='貼り付けシート（日別）'!O73,1,1+(7-'貼り付けシート（日別）'!O73)*0.0091)</f>
        <v>1</v>
      </c>
      <c r="BC74" s="26">
        <f>IF(計算過程!$CJ$4=9,((BJ74*計算過程!CB74+BK74*(BO74+BP74+BQ74+BS74)+BL74*BN74+BM74)*BE74+BU74/BD74),0)</f>
        <v>0</v>
      </c>
      <c r="BD74" s="26">
        <f>計算過程!$CJ$88*'貼り付けシート（日別）'!O73+計算過程!$CJ$89*BU74+計算過程!$CJ$90</f>
        <v>0.78859999999999997</v>
      </c>
      <c r="BE74" s="26">
        <f>IF(7&lt;='貼り付けシート（日別）'!O73,1,1+(7-'貼り付けシート（日別）'!O73)*0.0205)</f>
        <v>1</v>
      </c>
      <c r="BF74" s="89">
        <f>IF($BN74&gt;0,バックデータ一覧!$S$4,バックデータ一覧!$T$4)</f>
        <v>-0.51375000000000004</v>
      </c>
      <c r="BG74" s="89">
        <f>IF($BN74&gt;0,バックデータ一覧!$S$5,バックデータ一覧!$T$5)</f>
        <v>-1.7819999999999999E-2</v>
      </c>
      <c r="BH74" s="89">
        <f>IF($BN74&gt;0,バックデータ一覧!$S$6,バックデータ一覧!$T$6)</f>
        <v>0.27639999999999998</v>
      </c>
      <c r="BI74" s="89">
        <f>IF($BN74&gt;0,バックデータ一覧!$S$7,バックデータ一覧!$T$7)</f>
        <v>9.4067100000000003</v>
      </c>
      <c r="BJ74" s="89">
        <f>IF($BN74&gt;0,バックデータ一覧!$S$12,バックデータ一覧!$T$12)</f>
        <v>-0.19841</v>
      </c>
      <c r="BK74" s="89">
        <f>IF($BN74&gt;0,バックデータ一覧!$S$13,バックデータ一覧!$T$13)</f>
        <v>1.10632</v>
      </c>
      <c r="BL74" s="89">
        <f>IF($BN74&gt;0,バックデータ一覧!$S$14,バックデータ一覧!$T$14)</f>
        <v>0.19306999999999999</v>
      </c>
      <c r="BM74" s="132">
        <f>IF($BN74&gt;0,バックデータ一覧!$S$15,バックデータ一覧!$T$15)</f>
        <v>-10.36669</v>
      </c>
      <c r="BN74" s="26">
        <f>SUMIF('貼り付けシート（時刻別）'!$A$6:$A$8765,$A74,'貼り付けシート（時刻別）'!$C$6:$C$8765)</f>
        <v>2400</v>
      </c>
      <c r="BO74" s="91">
        <f>'貼り付けシート（日別）'!B73</f>
        <v>5.5169148523580009</v>
      </c>
      <c r="BP74" s="91">
        <f>'貼り付けシート（日別）'!C73</f>
        <v>12.024045191036667</v>
      </c>
      <c r="BQ74" s="91">
        <f>'貼り付けシート（日別）'!D73</f>
        <v>2.2633496830186668</v>
      </c>
      <c r="BR74" s="91">
        <f>'貼り付けシート（日別）'!E73</f>
        <v>0</v>
      </c>
      <c r="BS74" s="91">
        <f>'貼り付けシート（日別）'!F73</f>
        <v>0</v>
      </c>
      <c r="BT74" s="91">
        <f>'貼り付けシート（日別）'!G73</f>
        <v>0</v>
      </c>
      <c r="BU74" s="91">
        <f>'貼り付けシート（日別）'!H73</f>
        <v>0</v>
      </c>
      <c r="BV74" s="91">
        <f>'貼り付けシート（日別）'!I73</f>
        <v>39</v>
      </c>
      <c r="BW74" s="91">
        <f>'貼り付けシート（日別）'!J73</f>
        <v>85</v>
      </c>
      <c r="BX74" s="91">
        <f>'貼り付けシート（日別）'!K73</f>
        <v>16</v>
      </c>
      <c r="BY74" s="91">
        <f>'貼り付けシート（日別）'!L73</f>
        <v>0</v>
      </c>
      <c r="BZ74" s="91">
        <f>'貼り付けシート（日別）'!M73</f>
        <v>0</v>
      </c>
      <c r="CA74" s="91">
        <f>'貼り付けシート（日別）'!N73</f>
        <v>0</v>
      </c>
      <c r="CB74" s="91">
        <f>'貼り付けシート（日別）'!O73</f>
        <v>7.1250000000000009</v>
      </c>
      <c r="CC74" s="91">
        <f>'貼り付けシート（日別）'!Q73</f>
        <v>0</v>
      </c>
      <c r="CD74" s="126"/>
      <c r="CE74" s="162"/>
      <c r="CF74" s="163" t="s">
        <v>11</v>
      </c>
      <c r="CG74" s="27"/>
      <c r="CH74" s="164" t="s">
        <v>35</v>
      </c>
      <c r="CI74" s="161" t="s">
        <v>20</v>
      </c>
      <c r="CJ74" s="134" t="str">
        <f>IF(AND(入力データと計算結果!$F$6=バックデータ一覧!$A$7,入力データと計算結果!$F$27="仕様を入力することで評価する"),バックデータ一覧!G6*計算過程!$CJ$86,"-")</f>
        <v>-</v>
      </c>
    </row>
    <row r="75" spans="1:88" x14ac:dyDescent="0.15">
      <c r="A75" s="30">
        <v>41708</v>
      </c>
      <c r="B75" s="93">
        <f t="shared" si="36"/>
        <v>0.18527311255787038</v>
      </c>
      <c r="C75" s="93">
        <f t="shared" si="37"/>
        <v>0</v>
      </c>
      <c r="D75" s="93">
        <f t="shared" si="33"/>
        <v>43.695009201637305</v>
      </c>
      <c r="E75" s="96">
        <v>0</v>
      </c>
      <c r="F75" s="90">
        <f>IF(OR(計算過程!$CJ$4&lt;=4,計算過程!$CJ$4=8),G75+H75+I75,0)</f>
        <v>0.18527311255787038</v>
      </c>
      <c r="G75" s="90">
        <f>IF(AND($CJ$4&gt;4,$CJ$4&lt;&gt;8),0,((VLOOKUP(入力データと計算結果!$F$6,バックデータ一覧!$V$12:$AA$15,2)*CB75+VLOOKUP(入力データと計算結果!$F$6,バックデータ一覧!$V$12:$AA$15,3)*(BV75+BW75+BX75+BY75+CA75)+(VLOOKUP(入力データと計算結果!$F$6,バックデータ一覧!$V$12:$AA$15,4)))*10^3/3600))</f>
        <v>0.12017609953703703</v>
      </c>
      <c r="H75" s="90">
        <f>IF(AND(OR($CJ$4&gt;4,$CJ$4&lt;&gt;8),入力データと計算結果!$F$7&lt;&gt;バックデータ一覧!$A$20,BZ75&gt;0),0.07*10^3/3600,0)</f>
        <v>1.9444444444444445E-2</v>
      </c>
      <c r="I75" s="90">
        <f>IF(AND(OR($CJ$4&lt;=4),入力データと計算結果!$F$7=バックデータ一覧!$A$22,BU75&gt;0),(VLOOKUP(入力データと計算結果!$F$6,バックデータ一覧!$V$12:$AA$15,5,FALSE)*BU75+VLOOKUP(入力データと計算結果!$F$6,バックデータ一覧!$V$12:$AA$15,6,FALSE))*10^3/3600,0)</f>
        <v>4.5652568576388892E-2</v>
      </c>
      <c r="J75" s="90">
        <f>IF(OR(計算過程!$CJ$4&lt;=2,計算過程!$CJ$4=8),IF(入力データと計算結果!$F$7=バックデータ一覧!$A$20,BO75/L75+BP75/M75+BQ75/N75+BR75/O75+BT75/Q75,IF(入力データと計算結果!$F$7=バックデータ一覧!$A$21,BO75/L75+BP75/M75+BQ75/N75+BS75/P75+BT75/Q75,BO75/L75+BP75/M75+BQ75/N75+BS75/P75+BU75/R75)),0)</f>
        <v>0</v>
      </c>
      <c r="K75" s="90">
        <f>IF(OR(計算過程!$CJ$4=3,計算過程!$CJ$4=4),IF(入力データと計算結果!$F$7=バックデータ一覧!$A$20,BO75/L75+BP75/M75+BQ75/N75+BR75/O75+BT75/Q75,IF(入力データと計算結果!$F$7=バックデータ一覧!$A$21,BO75/L75+BP75/M75+BQ75/N75+BS75/P75+BT75/Q75,BO75/L75+BP75/M75+BQ75/N75+BS75/P75+BU75/R75)),0)</f>
        <v>43.695009201637305</v>
      </c>
      <c r="L75" s="167">
        <f>IFERROR(MIN(1,$CJ$6*CB75+計算過程!$CJ$13*(BO75+BQ75)+$CJ$20),"-")</f>
        <v>0.71363237945702662</v>
      </c>
      <c r="M75" s="167">
        <f t="shared" si="38"/>
        <v>0.78525131578681018</v>
      </c>
      <c r="N75" s="167">
        <f t="shared" si="39"/>
        <v>0.71363237945702662</v>
      </c>
      <c r="O75" s="134">
        <f t="shared" si="40"/>
        <v>0.90236153670854247</v>
      </c>
      <c r="P75" s="134">
        <f t="shared" si="41"/>
        <v>0.85784673327322092</v>
      </c>
      <c r="Q75" s="134">
        <f t="shared" si="42"/>
        <v>0.90236153670854247</v>
      </c>
      <c r="R75" s="134">
        <f t="shared" si="43"/>
        <v>0.50896567486318167</v>
      </c>
      <c r="S75" s="26">
        <f t="shared" si="44"/>
        <v>0</v>
      </c>
      <c r="T75" s="26">
        <f>'貼り付けシート（日別）'!P74</f>
        <v>3.2749999999999999</v>
      </c>
      <c r="U75" s="26">
        <f t="shared" si="34"/>
        <v>1.0495425</v>
      </c>
      <c r="V75" s="26">
        <f t="shared" si="35"/>
        <v>1.0603750000000001</v>
      </c>
      <c r="W75" s="26">
        <f t="shared" si="58"/>
        <v>33.398872057675</v>
      </c>
      <c r="X75" s="26">
        <f t="shared" si="45"/>
        <v>0</v>
      </c>
      <c r="Y75" s="26">
        <f>IF(AND(入力データと計算結果!$F$6=バックデータ一覧!$A$7,入力データと計算結果!$F$27="種類を選択することで評価する"),MAX((($CJ$44*CB75+$CJ$45*SUM(BO75:BQ75,BS75)+$CJ$46)*Z75+(0.01723*BU75+0.06099))*10^3/3600,0),0)</f>
        <v>0</v>
      </c>
      <c r="Z75" s="26">
        <f t="shared" si="59"/>
        <v>1.0192995833333334</v>
      </c>
      <c r="AA75" s="26">
        <f>IF(AND(入力データと計算結果!$F$6=バックデータ一覧!$A$7,入力データと計算結果!$F$27="種類を選択することで評価する"),MAX(($CJ$47*CB75+$CJ$48*SUM(BO75:BQ75,BS75)+$CJ$49)*AC75+BU75/AB75,0),0)</f>
        <v>0</v>
      </c>
      <c r="AB75" s="26">
        <f t="shared" si="46"/>
        <v>0.78804718749999991</v>
      </c>
      <c r="AC75" s="26">
        <f t="shared" si="60"/>
        <v>1.0434770833333333</v>
      </c>
      <c r="AD75" s="91">
        <f>IF(AND(入力データと計算結果!$F$6=バックデータ一覧!$A$7,入力データと計算結果!$F$27="仕様を入力することで評価する"),AE75+AF75+AG75,0)</f>
        <v>0</v>
      </c>
      <c r="AE75" s="91">
        <f t="shared" si="61"/>
        <v>2.0728212989433898</v>
      </c>
      <c r="AF75" s="91">
        <f t="shared" si="47"/>
        <v>8.5151753378452794E-2</v>
      </c>
      <c r="AG75" s="190">
        <f>IF(AND(入力データと計算結果!$F$7&lt;&gt;バックデータ一覧!$A$22,CA75&gt;0),(0.000393*計算過程!CA75)*10^3/3600,IF(AND(入力データと計算結果!$F$7=バックデータ一覧!$A$22,AX75&gt;0),(0.01723*計算過程!AX75+0.06099)*10^3/3600,0))</f>
        <v>2.5099742621527778E-2</v>
      </c>
      <c r="AH75" s="91">
        <f>IF(OR(入力データと計算結果!$F$6&lt;&gt;バックデータ一覧!$A$7,入力データと計算結果!$F$27&lt;&gt;"仕様を入力することで評価する"),0,IF(入力データと計算結果!$F$7=バックデータ一覧!$A$20,計算過程!AR75/計算過程!AI75+計算過程!AS75/計算過程!AJ75+計算過程!AT75/計算過程!AK75+計算過程!AU75/計算過程!AL75+計算過程!AW75/計算過程!AN75,IF(入力データと計算結果!$F$7=バックデータ一覧!$A$21,計算過程!AR75/計算過程!AI75+計算過程!AS75/計算過程!AJ75+計算過程!AT75/計算過程!AK75+計算過程!AV75/計算過程!AM75+計算過程!AW75/計算過程!AN75,計算過程!AR75/計算過程!AI75+計算過程!AS75/計算過程!AJ75+計算過程!AT75/計算過程!AK75+計算過程!AV75/計算過程!AM75+計算過程!AX75/計算過程!AO75)))</f>
        <v>0</v>
      </c>
      <c r="AI75" s="191" t="str">
        <f>IF(AND(入力データと計算結果!$F$6=バックデータ一覧!$A$7,入力データと計算結果!$F$27="仕様を入力することで評価する"),$CJ$65*CB75+$CJ$72*(AR75+AT75)+$CJ$79,"-")</f>
        <v>-</v>
      </c>
      <c r="AJ75" s="191" t="str">
        <f>IF(AND(入力データと計算結果!$F$6=バックデータ一覧!$A$7,入力データと計算結果!$F$27="仕様を入力することで評価する"),$CJ$66*CB75+$CJ$73*AS75+$CJ$80,"-")</f>
        <v>-</v>
      </c>
      <c r="AK75" s="191" t="str">
        <f>IF(AND(入力データと計算結果!$F$6=バックデータ一覧!$A$7,入力データと計算結果!$F$27="仕様を入力することで評価する"),$CJ$67*CB75+$CJ$74*(AR75+AT75)+$CJ$81,"-")</f>
        <v>-</v>
      </c>
      <c r="AL75" s="191" t="str">
        <f>IF(AND(入力データと計算結果!$F$6=バックデータ一覧!$A$7,入力データと計算結果!$F$27="仕様を入力することで評価する"),$CJ$68*CB75+$CJ$75*AU75+$CJ$82,"-")</f>
        <v>-</v>
      </c>
      <c r="AM75" s="191" t="str">
        <f>IF(AND(入力データと計算結果!$F$6=バックデータ一覧!$A$7,入力データと計算結果!$F$27="仕様を入力することで評価する"),$CJ$69*CB75+$CJ$76*AV75+$CJ$83,"-")</f>
        <v>-</v>
      </c>
      <c r="AN75" s="191" t="str">
        <f>IF(AND(入力データと計算結果!$F$6=バックデータ一覧!$A$7,入力データと計算結果!$F$27="仕様を入力することで評価する"),$CJ$70*CB75+$CJ$77*AW75+$CJ$84,"-")</f>
        <v>-</v>
      </c>
      <c r="AO75" s="191" t="str">
        <f>IF(AND(入力データと計算結果!$F$6=バックデータ一覧!$A$7,入力データと計算結果!$F$27="仕様を入力することで評価する"),$CJ$71*CB75+$CJ$78*AX75+$CJ$85,"-")</f>
        <v>-</v>
      </c>
      <c r="AP75" s="91">
        <f t="shared" si="48"/>
        <v>29.51638015266019</v>
      </c>
      <c r="AQ75" s="91">
        <f t="shared" si="49"/>
        <v>3.955475800557168</v>
      </c>
      <c r="AR75" s="91">
        <f t="shared" si="50"/>
        <v>1.345990023532206</v>
      </c>
      <c r="AS75" s="91">
        <f t="shared" si="51"/>
        <v>1.6481510492231104</v>
      </c>
      <c r="AT75" s="91">
        <f t="shared" si="52"/>
        <v>0.71419878799668135</v>
      </c>
      <c r="AU75" s="91">
        <f t="shared" si="53"/>
        <v>0</v>
      </c>
      <c r="AV75" s="91">
        <f t="shared" si="54"/>
        <v>2.4722265738346643</v>
      </c>
      <c r="AW75" s="91">
        <f t="shared" si="55"/>
        <v>0</v>
      </c>
      <c r="AX75" s="91">
        <f t="shared" si="56"/>
        <v>1.7045312500000001</v>
      </c>
      <c r="AY75" s="158">
        <f t="shared" si="57"/>
        <v>25.513774373088339</v>
      </c>
      <c r="AZ75" s="91">
        <f t="shared" si="62"/>
        <v>31.694340807675001</v>
      </c>
      <c r="BA75" s="26">
        <f>IF(計算過程!$CJ$4=9,((BF75*CB75+BG75*(BO75+BP75+BQ75+BS75)+BH75*BN75+BI75)*BB75+(0.01723*BU75+0.06099))*10^3/3600,0)</f>
        <v>0</v>
      </c>
      <c r="BB75" s="26">
        <f>IF(7&lt;='貼り付けシート（日別）'!O74,1,1+(7-'貼り付けシート（日別）'!O74)*0.0091)</f>
        <v>1.0192995833333334</v>
      </c>
      <c r="BC75" s="26">
        <f>IF(計算過程!$CJ$4=9,((BJ75*計算過程!CB75+BK75*(BO75+BP75+BQ75+BS75)+BL75*BN75+BM75)*BE75+BU75/BD75),0)</f>
        <v>0</v>
      </c>
      <c r="BD75" s="26">
        <f>計算過程!$CJ$88*'貼り付けシート（日別）'!O74+計算過程!$CJ$89*BU75+計算過程!$CJ$90</f>
        <v>0.78804718749999991</v>
      </c>
      <c r="BE75" s="26">
        <f>IF(7&lt;='貼り付けシート（日別）'!O74,1,1+(7-'貼り付けシート（日別）'!O74)*0.0205)</f>
        <v>1.0434770833333333</v>
      </c>
      <c r="BF75" s="89">
        <f>IF($BN75&gt;0,バックデータ一覧!$S$4,バックデータ一覧!$T$4)</f>
        <v>-0.51375000000000004</v>
      </c>
      <c r="BG75" s="89">
        <f>IF($BN75&gt;0,バックデータ一覧!$S$5,バックデータ一覧!$T$5)</f>
        <v>-1.7819999999999999E-2</v>
      </c>
      <c r="BH75" s="89">
        <f>IF($BN75&gt;0,バックデータ一覧!$S$6,バックデータ一覧!$T$6)</f>
        <v>0.27639999999999998</v>
      </c>
      <c r="BI75" s="89">
        <f>IF($BN75&gt;0,バックデータ一覧!$S$7,バックデータ一覧!$T$7)</f>
        <v>9.4067100000000003</v>
      </c>
      <c r="BJ75" s="89">
        <f>IF($BN75&gt;0,バックデータ一覧!$S$12,バックデータ一覧!$T$12)</f>
        <v>-0.19841</v>
      </c>
      <c r="BK75" s="89">
        <f>IF($BN75&gt;0,バックデータ一覧!$S$13,バックデータ一覧!$T$13)</f>
        <v>1.10632</v>
      </c>
      <c r="BL75" s="89">
        <f>IF($BN75&gt;0,バックデータ一覧!$S$14,バックデータ一覧!$T$14)</f>
        <v>0.19306999999999999</v>
      </c>
      <c r="BM75" s="132">
        <f>IF($BN75&gt;0,バックデータ一覧!$S$15,バックデータ一覧!$T$15)</f>
        <v>-10.36669</v>
      </c>
      <c r="BN75" s="26">
        <f>SUMIF('貼り付けシート（時刻別）'!$A$6:$A$8765,$A75,'貼り付けシート（時刻別）'!$C$6:$C$8765)</f>
        <v>2400</v>
      </c>
      <c r="BO75" s="91">
        <f>'貼り付けシート（日別）'!B74</f>
        <v>6.9023231092269999</v>
      </c>
      <c r="BP75" s="91">
        <f>'貼り付けシート（日別）'!C74</f>
        <v>8.4518242153800003</v>
      </c>
      <c r="BQ75" s="91">
        <f>'貼り付けシート（日別）'!D74</f>
        <v>3.6624571599980005</v>
      </c>
      <c r="BR75" s="91">
        <f>'貼り付けシート（日別）'!E74</f>
        <v>0</v>
      </c>
      <c r="BS75" s="91">
        <f>'貼り付けシート（日別）'!F74</f>
        <v>12.67773632307</v>
      </c>
      <c r="BT75" s="91">
        <f>'貼り付けシート（日別）'!G74</f>
        <v>0</v>
      </c>
      <c r="BU75" s="91">
        <f>'貼り付けシート（日別）'!H74</f>
        <v>1.7045312500000001</v>
      </c>
      <c r="BV75" s="91">
        <f>'貼り付けシート（日別）'!I74</f>
        <v>49</v>
      </c>
      <c r="BW75" s="91">
        <f>'貼り付けシート（日別）'!J74</f>
        <v>60</v>
      </c>
      <c r="BX75" s="91">
        <f>'貼り付けシート（日別）'!K74</f>
        <v>26</v>
      </c>
      <c r="BY75" s="91">
        <f>'貼り付けシート（日別）'!L74</f>
        <v>0</v>
      </c>
      <c r="BZ75" s="91">
        <f>'貼り付けシート（日別）'!M74</f>
        <v>90</v>
      </c>
      <c r="CA75" s="91">
        <f>'貼り付けシート（日別）'!N74</f>
        <v>0</v>
      </c>
      <c r="CB75" s="91">
        <f>'貼り付けシート（日別）'!O74</f>
        <v>4.8791666666666664</v>
      </c>
      <c r="CC75" s="91">
        <f>'貼り付けシート（日別）'!Q74</f>
        <v>0</v>
      </c>
      <c r="CD75" s="126"/>
      <c r="CE75" s="162"/>
      <c r="CF75" s="163" t="s">
        <v>12</v>
      </c>
      <c r="CG75" s="27"/>
      <c r="CH75" s="164" t="s">
        <v>36</v>
      </c>
      <c r="CI75" s="161" t="s">
        <v>20</v>
      </c>
      <c r="CJ75" s="134" t="str">
        <f>IF(AND(入力データと計算結果!$F$6=バックデータ一覧!$A$7,入力データと計算結果!$F$27="仕様を入力することで評価する"),バックデータ一覧!H6*計算過程!$CJ$86,"-")</f>
        <v>-</v>
      </c>
    </row>
    <row r="76" spans="1:88" x14ac:dyDescent="0.15">
      <c r="A76" s="30">
        <v>41709</v>
      </c>
      <c r="B76" s="93">
        <f t="shared" si="36"/>
        <v>0.18566083391203703</v>
      </c>
      <c r="C76" s="93">
        <f t="shared" si="37"/>
        <v>0</v>
      </c>
      <c r="D76" s="93">
        <f t="shared" si="33"/>
        <v>59.317161525163598</v>
      </c>
      <c r="E76" s="96">
        <v>0</v>
      </c>
      <c r="F76" s="90">
        <f>IF(OR(計算過程!$CJ$4&lt;=4,計算過程!$CJ$4=8),G76+H76+I76,0)</f>
        <v>0.18566083391203703</v>
      </c>
      <c r="G76" s="90">
        <f>IF(AND($CJ$4&gt;4,$CJ$4&lt;&gt;8),0,((VLOOKUP(入力データと計算結果!$F$6,バックデータ一覧!$V$12:$AA$15,2)*CB76+VLOOKUP(入力データと計算結果!$F$6,バックデータ一覧!$V$12:$AA$15,3)*(BV76+BW76+BX76+BY76+CA76)+(VLOOKUP(入力データと計算結果!$F$6,バックデータ一覧!$V$12:$AA$15,4)))*10^3/3600))</f>
        <v>0.12019432870370371</v>
      </c>
      <c r="H76" s="90">
        <f>IF(AND(OR($CJ$4&gt;4,$CJ$4&lt;&gt;8),入力データと計算結果!$F$7&lt;&gt;バックデータ一覧!$A$20,BZ76&gt;0),0.07*10^3/3600,0)</f>
        <v>1.9444444444444445E-2</v>
      </c>
      <c r="I76" s="90">
        <f>IF(AND(OR($CJ$4&lt;=4),入力データと計算結果!$F$7=バックデータ一覧!$A$22,BU76&gt;0),(VLOOKUP(入力データと計算結果!$F$6,バックデータ一覧!$V$12:$AA$15,5,FALSE)*BU76+VLOOKUP(入力データと計算結果!$F$6,バックデータ一覧!$V$12:$AA$15,6,FALSE))*10^3/3600,0)</f>
        <v>4.6022060763888886E-2</v>
      </c>
      <c r="J76" s="90">
        <f>IF(OR(計算過程!$CJ$4&lt;=2,計算過程!$CJ$4=8),IF(入力データと計算結果!$F$7=バックデータ一覧!$A$20,BO76/L76+BP76/M76+BQ76/N76+BR76/O76+BT76/Q76,IF(入力データと計算結果!$F$7=バックデータ一覧!$A$21,BO76/L76+BP76/M76+BQ76/N76+BS76/P76+BT76/Q76,BO76/L76+BP76/M76+BQ76/N76+BS76/P76+BU76/R76)),0)</f>
        <v>0</v>
      </c>
      <c r="K76" s="90">
        <f>IF(OR(計算過程!$CJ$4=3,計算過程!$CJ$4=4),IF(入力データと計算結果!$F$7=バックデータ一覧!$A$20,BO76/L76+BP76/M76+BQ76/N76+BR76/O76+BT76/Q76,IF(入力データと計算結果!$F$7=バックデータ一覧!$A$21,BO76/L76+BP76/M76+BQ76/N76+BS76/P76+BT76/Q76,BO76/L76+BP76/M76+BQ76/N76+BS76/P76+BU76/R76)),0)</f>
        <v>59.317161525163598</v>
      </c>
      <c r="L76" s="167">
        <f>IFERROR(MIN(1,$CJ$6*CB76+計算過程!$CJ$13*(BO76+BQ76)+$CJ$20),"-")</f>
        <v>0.71689810034734058</v>
      </c>
      <c r="M76" s="167">
        <f t="shared" si="38"/>
        <v>0.77683230396619662</v>
      </c>
      <c r="N76" s="167">
        <f t="shared" si="39"/>
        <v>0.71689810034734058</v>
      </c>
      <c r="O76" s="134">
        <f t="shared" si="40"/>
        <v>0.90236153670854247</v>
      </c>
      <c r="P76" s="134">
        <f t="shared" si="41"/>
        <v>0.82712670247434228</v>
      </c>
      <c r="Q76" s="134">
        <f t="shared" si="42"/>
        <v>0.90236153670854247</v>
      </c>
      <c r="R76" s="134">
        <f t="shared" si="43"/>
        <v>0.50142876036190576</v>
      </c>
      <c r="S76" s="26">
        <f t="shared" si="44"/>
        <v>0</v>
      </c>
      <c r="T76" s="26">
        <f>'貼り付けシート（日別）'!P75</f>
        <v>-1.425</v>
      </c>
      <c r="U76" s="26">
        <f t="shared" si="34"/>
        <v>1.1120524999999999</v>
      </c>
      <c r="V76" s="26">
        <f t="shared" si="35"/>
        <v>1.1306875000000001</v>
      </c>
      <c r="W76" s="26">
        <f t="shared" si="58"/>
        <v>45.651983867096668</v>
      </c>
      <c r="X76" s="26">
        <f t="shared" si="45"/>
        <v>0</v>
      </c>
      <c r="Y76" s="26">
        <f>IF(AND(入力データと計算結果!$F$6=バックデータ一覧!$A$7,入力データと計算結果!$F$27="種類を選択することで評価する"),MAX((($CJ$44*CB76+$CJ$45*SUM(BO76:BQ76,BS76)+$CJ$46)*Z76+(0.01723*BU76+0.06099))*10^3/3600,0),0)</f>
        <v>0</v>
      </c>
      <c r="Z76" s="26">
        <f t="shared" si="59"/>
        <v>1.0346558333333333</v>
      </c>
      <c r="AA76" s="26">
        <f>IF(AND(入力データと計算結果!$F$6=バックデータ一覧!$A$7,入力データと計算結果!$F$27="種類を選択することで評価する"),MAX(($CJ$47*CB76+$CJ$48*SUM(BO76:BQ76,BS76)+$CJ$49)*AC76+BU76/AB76,0),0)</f>
        <v>0</v>
      </c>
      <c r="AB76" s="26">
        <f t="shared" si="46"/>
        <v>0.78032687499999998</v>
      </c>
      <c r="AC76" s="26">
        <f t="shared" si="60"/>
        <v>1.0780708333333333</v>
      </c>
      <c r="AD76" s="91">
        <f>IF(AND(入力データと計算結果!$F$6=バックデータ一覧!$A$7,入力データと計算結果!$F$27="仕様を入力することで評価する"),AE76+AF76+AG76,0)</f>
        <v>0</v>
      </c>
      <c r="AE76" s="91">
        <f t="shared" si="61"/>
        <v>2.8495998920563914</v>
      </c>
      <c r="AF76" s="91">
        <f t="shared" si="47"/>
        <v>9.5285765407536832E-2</v>
      </c>
      <c r="AG76" s="190">
        <f>IF(AND(入力データと計算結果!$F$7&lt;&gt;バックデータ一覧!$A$22,CA76&gt;0),(0.000393*計算過程!CA76)*10^3/3600,IF(AND(入力データと計算結果!$F$7=バックデータ一覧!$A$22,AX76&gt;0),(0.01723*計算過程!AX76+0.06099)*10^3/3600,0))</f>
        <v>2.5402613715277779E-2</v>
      </c>
      <c r="AH76" s="91">
        <f>IF(OR(入力データと計算結果!$F$6&lt;&gt;バックデータ一覧!$A$7,入力データと計算結果!$F$27&lt;&gt;"仕様を入力することで評価する"),0,IF(入力データと計算結果!$F$7=バックデータ一覧!$A$20,計算過程!AR76/計算過程!AI76+計算過程!AS76/計算過程!AJ76+計算過程!AT76/計算過程!AK76+計算過程!AU76/計算過程!AL76+計算過程!AW76/計算過程!AN76,IF(入力データと計算結果!$F$7=バックデータ一覧!$A$21,計算過程!AR76/計算過程!AI76+計算過程!AS76/計算過程!AJ76+計算過程!AT76/計算過程!AK76+計算過程!AV76/計算過程!AM76+計算過程!AW76/計算過程!AN76,計算過程!AR76/計算過程!AI76+計算過程!AS76/計算過程!AJ76+計算過程!AT76/計算過程!AK76+計算過程!AV76/計算過程!AM76+計算過程!AX76/計算過程!AO76)))</f>
        <v>0</v>
      </c>
      <c r="AI76" s="191" t="str">
        <f>IF(AND(入力データと計算結果!$F$6=バックデータ一覧!$A$7,入力データと計算結果!$F$27="仕様を入力することで評価する"),$CJ$65*CB76+$CJ$72*(AR76+AT76)+$CJ$79,"-")</f>
        <v>-</v>
      </c>
      <c r="AJ76" s="191" t="str">
        <f>IF(AND(入力データと計算結果!$F$6=バックデータ一覧!$A$7,入力データと計算結果!$F$27="仕様を入力することで評価する"),$CJ$66*CB76+$CJ$73*AS76+$CJ$80,"-")</f>
        <v>-</v>
      </c>
      <c r="AK76" s="191" t="str">
        <f>IF(AND(入力データと計算結果!$F$6=バックデータ一覧!$A$7,入力データと計算結果!$F$27="仕様を入力することで評価する"),$CJ$67*CB76+$CJ$74*(AR76+AT76)+$CJ$81,"-")</f>
        <v>-</v>
      </c>
      <c r="AL76" s="191" t="str">
        <f>IF(AND(入力データと計算結果!$F$6=バックデータ一覧!$A$7,入力データと計算結果!$F$27="仕様を入力することで評価する"),$CJ$68*CB76+$CJ$75*AU76+$CJ$82,"-")</f>
        <v>-</v>
      </c>
      <c r="AM76" s="191" t="str">
        <f>IF(AND(入力データと計算結果!$F$6=バックデータ一覧!$A$7,入力データと計算結果!$F$27="仕様を入力することで評価する"),$CJ$69*CB76+$CJ$76*AV76+$CJ$83,"-")</f>
        <v>-</v>
      </c>
      <c r="AN76" s="191" t="str">
        <f>IF(AND(入力データと計算結果!$F$6=バックデータ一覧!$A$7,入力データと計算結果!$F$27="仕様を入力することで評価する"),$CJ$70*CB76+$CJ$77*AW76+$CJ$84,"-")</f>
        <v>-</v>
      </c>
      <c r="AO76" s="191" t="str">
        <f>IF(AND(入力データと計算結果!$F$6=バックデータ一覧!$A$7,入力データと計算結果!$F$27="仕様を入力することで評価する"),$CJ$71*CB76+$CJ$78*AX76+$CJ$85,"-")</f>
        <v>-</v>
      </c>
      <c r="AP76" s="91">
        <f t="shared" si="48"/>
        <v>36.182765220455238</v>
      </c>
      <c r="AQ76" s="91">
        <f t="shared" si="49"/>
        <v>3.5270804665633473</v>
      </c>
      <c r="AR76" s="91">
        <f t="shared" si="50"/>
        <v>2.4809320706445348</v>
      </c>
      <c r="AS76" s="91">
        <f t="shared" si="51"/>
        <v>1.8301957898197383</v>
      </c>
      <c r="AT76" s="91">
        <f t="shared" si="52"/>
        <v>0.97610442123719432</v>
      </c>
      <c r="AU76" s="91">
        <f t="shared" si="53"/>
        <v>0</v>
      </c>
      <c r="AV76" s="91">
        <f t="shared" si="54"/>
        <v>7.3207831592789567</v>
      </c>
      <c r="AW76" s="91">
        <f t="shared" si="55"/>
        <v>0</v>
      </c>
      <c r="AX76" s="91">
        <f t="shared" si="56"/>
        <v>1.7678125</v>
      </c>
      <c r="AY76" s="158">
        <f t="shared" si="57"/>
        <v>31.276155926116243</v>
      </c>
      <c r="AZ76" s="91">
        <f t="shared" si="62"/>
        <v>43.88417136709667</v>
      </c>
      <c r="BA76" s="26">
        <f>IF(計算過程!$CJ$4=9,((BF76*CB76+BG76*(BO76+BP76+BQ76+BS76)+BH76*BN76+BI76)*BB76+(0.01723*BU76+0.06099))*10^3/3600,0)</f>
        <v>0</v>
      </c>
      <c r="BB76" s="26">
        <f>IF(7&lt;='貼り付けシート（日別）'!O75,1,1+(7-'貼り付けシート（日別）'!O75)*0.0091)</f>
        <v>1.0346558333333333</v>
      </c>
      <c r="BC76" s="26">
        <f>IF(計算過程!$CJ$4=9,((BJ76*計算過程!CB76+BK76*(BO76+BP76+BQ76+BS76)+BL76*BN76+BM76)*BE76+BU76/BD76),0)</f>
        <v>0</v>
      </c>
      <c r="BD76" s="26">
        <f>計算過程!$CJ$88*'貼り付けシート（日別）'!O75+計算過程!$CJ$89*BU76+計算過程!$CJ$90</f>
        <v>0.78032687499999998</v>
      </c>
      <c r="BE76" s="26">
        <f>IF(7&lt;='貼り付けシート（日別）'!O75,1,1+(7-'貼り付けシート（日別）'!O75)*0.0205)</f>
        <v>1.0780708333333333</v>
      </c>
      <c r="BF76" s="89">
        <f>IF($BN76&gt;0,バックデータ一覧!$S$4,バックデータ一覧!$T$4)</f>
        <v>-0.51375000000000004</v>
      </c>
      <c r="BG76" s="89">
        <f>IF($BN76&gt;0,バックデータ一覧!$S$5,バックデータ一覧!$T$5)</f>
        <v>-1.7819999999999999E-2</v>
      </c>
      <c r="BH76" s="89">
        <f>IF($BN76&gt;0,バックデータ一覧!$S$6,バックデータ一覧!$T$6)</f>
        <v>0.27639999999999998</v>
      </c>
      <c r="BI76" s="89">
        <f>IF($BN76&gt;0,バックデータ一覧!$S$7,バックデータ一覧!$T$7)</f>
        <v>9.4067100000000003</v>
      </c>
      <c r="BJ76" s="89">
        <f>IF($BN76&gt;0,バックデータ一覧!$S$12,バックデータ一覧!$T$12)</f>
        <v>-0.19841</v>
      </c>
      <c r="BK76" s="89">
        <f>IF($BN76&gt;0,バックデータ一覧!$S$13,バックデータ一覧!$T$13)</f>
        <v>1.10632</v>
      </c>
      <c r="BL76" s="89">
        <f>IF($BN76&gt;0,バックデータ一覧!$S$14,バックデータ一覧!$T$14)</f>
        <v>0.19306999999999999</v>
      </c>
      <c r="BM76" s="132">
        <f>IF($BN76&gt;0,バックデータ一覧!$S$15,バックデータ一覧!$T$15)</f>
        <v>-10.36669</v>
      </c>
      <c r="BN76" s="26">
        <f>SUMIF('貼り付けシート（時刻別）'!$A$6:$A$8765,$A76,'貼り付けシート（時刻別）'!$C$6:$C$8765)</f>
        <v>2400</v>
      </c>
      <c r="BO76" s="91">
        <f>'貼り付けシート（日別）'!B75</f>
        <v>8.6352724302996648</v>
      </c>
      <c r="BP76" s="91">
        <f>'貼り付けシート（日別）'!C75</f>
        <v>6.3702829403849979</v>
      </c>
      <c r="BQ76" s="91">
        <f>'貼り付けシート（日別）'!D75</f>
        <v>3.3974842348719996</v>
      </c>
      <c r="BR76" s="91">
        <f>'貼り付けシート（日別）'!E75</f>
        <v>0</v>
      </c>
      <c r="BS76" s="91">
        <f>'貼り付けシート（日別）'!F75</f>
        <v>25.481131761540002</v>
      </c>
      <c r="BT76" s="91">
        <f>'貼り付けシート（日別）'!G75</f>
        <v>0</v>
      </c>
      <c r="BU76" s="91">
        <f>'貼り付けシート（日別）'!H75</f>
        <v>1.7678125</v>
      </c>
      <c r="BV76" s="91">
        <f>'貼り付けシート（日別）'!I75</f>
        <v>61</v>
      </c>
      <c r="BW76" s="91">
        <f>'貼り付けシート（日別）'!J75</f>
        <v>45</v>
      </c>
      <c r="BX76" s="91">
        <f>'貼り付けシート（日別）'!K75</f>
        <v>24</v>
      </c>
      <c r="BY76" s="91">
        <f>'貼り付けシート（日別）'!L75</f>
        <v>0</v>
      </c>
      <c r="BZ76" s="91">
        <f>'貼り付けシート（日別）'!M75</f>
        <v>180</v>
      </c>
      <c r="CA76" s="91">
        <f>'貼り付けシート（日別）'!N75</f>
        <v>0</v>
      </c>
      <c r="CB76" s="91">
        <f>'貼り付けシート（日別）'!O75</f>
        <v>3.1916666666666669</v>
      </c>
      <c r="CC76" s="91">
        <f>'貼り付けシート（日別）'!Q75</f>
        <v>0</v>
      </c>
      <c r="CD76" s="126"/>
      <c r="CE76" s="162"/>
      <c r="CF76" s="163" t="s">
        <v>13</v>
      </c>
      <c r="CG76" s="27"/>
      <c r="CH76" s="164" t="s">
        <v>37</v>
      </c>
      <c r="CI76" s="161" t="s">
        <v>20</v>
      </c>
      <c r="CJ76" s="134" t="str">
        <f>IF(AND(入力データと計算結果!$F$6=バックデータ一覧!$A$7,入力データと計算結果!$F$27="仕様を入力することで評価する"),バックデータ一覧!I6*計算過程!$CJ$86,"-")</f>
        <v>-</v>
      </c>
    </row>
    <row r="77" spans="1:88" x14ac:dyDescent="0.15">
      <c r="A77" s="30">
        <v>41710</v>
      </c>
      <c r="B77" s="93">
        <f t="shared" si="36"/>
        <v>0.20106274652777775</v>
      </c>
      <c r="C77" s="93">
        <f t="shared" si="37"/>
        <v>0</v>
      </c>
      <c r="D77" s="93">
        <f t="shared" si="33"/>
        <v>73.359841560141035</v>
      </c>
      <c r="E77" s="96">
        <v>0</v>
      </c>
      <c r="F77" s="90">
        <f>IF(OR(計算過程!$CJ$4&lt;=4,計算過程!$CJ$4=8),G77+H77+I77,0)</f>
        <v>0.20106274652777775</v>
      </c>
      <c r="G77" s="90">
        <f>IF(AND($CJ$4&gt;4,$CJ$4&lt;&gt;8),0,((VLOOKUP(入力データと計算結果!$F$6,バックデータ一覧!$V$12:$AA$15,2)*CB77+VLOOKUP(入力データと計算結果!$F$6,バックデータ一覧!$V$12:$AA$15,3)*(BV77+BW77+BX77+BY77+CA77)+(VLOOKUP(入力データと計算結果!$F$6,バックデータ一覧!$V$12:$AA$15,4)))*10^3/3600))</f>
        <v>0.13635347222222222</v>
      </c>
      <c r="H77" s="90">
        <f>IF(AND(OR($CJ$4&gt;4,$CJ$4&lt;&gt;8),入力データと計算結果!$F$7&lt;&gt;バックデータ一覧!$A$20,BZ77&gt;0),0.07*10^3/3600,0)</f>
        <v>1.9444444444444445E-2</v>
      </c>
      <c r="I77" s="90">
        <f>IF(AND(OR($CJ$4&lt;=4),入力データと計算結果!$F$7=バックデータ一覧!$A$22,BU77&gt;0),(VLOOKUP(入力データと計算結果!$F$6,バックデータ一覧!$V$12:$AA$15,5,FALSE)*BU77+VLOOKUP(入力データと計算結果!$F$6,バックデータ一覧!$V$12:$AA$15,6,FALSE))*10^3/3600,0)</f>
        <v>4.5264829861111106E-2</v>
      </c>
      <c r="J77" s="90">
        <f>IF(OR(計算過程!$CJ$4&lt;=2,計算過程!$CJ$4=8),IF(入力データと計算結果!$F$7=バックデータ一覧!$A$20,BO77/L77+BP77/M77+BQ77/N77+BR77/O77+BT77/Q77,IF(入力データと計算結果!$F$7=バックデータ一覧!$A$21,BO77/L77+BP77/M77+BQ77/N77+BS77/P77+BT77/Q77,BO77/L77+BP77/M77+BQ77/N77+BS77/P77+BU77/R77)),0)</f>
        <v>0</v>
      </c>
      <c r="K77" s="90">
        <f>IF(OR(計算過程!$CJ$4=3,計算過程!$CJ$4=4),IF(入力データと計算結果!$F$7=バックデータ一覧!$A$20,BO77/L77+BP77/M77+BQ77/N77+BR77/O77+BT77/Q77,IF(入力データと計算結果!$F$7=バックデータ一覧!$A$21,BO77/L77+BP77/M77+BQ77/N77+BS77/P77+BT77/Q77,BO77/L77+BP77/M77+BQ77/N77+BS77/P77+BU77/R77)),0)</f>
        <v>73.359841560141035</v>
      </c>
      <c r="L77" s="167">
        <f>IFERROR(MIN(1,$CJ$6*CB77+計算過程!$CJ$13*(BO77+BQ77)+$CJ$20),"-")</f>
        <v>0.72822525954188055</v>
      </c>
      <c r="M77" s="167">
        <f t="shared" si="38"/>
        <v>0.80274150364856556</v>
      </c>
      <c r="N77" s="167">
        <f t="shared" si="39"/>
        <v>0.72822525954188055</v>
      </c>
      <c r="O77" s="134">
        <f t="shared" si="40"/>
        <v>0.90236153670854247</v>
      </c>
      <c r="P77" s="134">
        <f t="shared" si="41"/>
        <v>0.82755906945936808</v>
      </c>
      <c r="Q77" s="134">
        <f t="shared" si="42"/>
        <v>0.90236153670854247</v>
      </c>
      <c r="R77" s="134">
        <f t="shared" si="43"/>
        <v>0.51687478267316256</v>
      </c>
      <c r="S77" s="26">
        <f t="shared" si="44"/>
        <v>0</v>
      </c>
      <c r="T77" s="26">
        <f>'貼り付けシート（日別）'!P76</f>
        <v>-1.35</v>
      </c>
      <c r="U77" s="26">
        <f t="shared" si="34"/>
        <v>1.1110549999999999</v>
      </c>
      <c r="V77" s="26">
        <f t="shared" si="35"/>
        <v>1.130125</v>
      </c>
      <c r="W77" s="26">
        <f t="shared" si="58"/>
        <v>57.159613005164999</v>
      </c>
      <c r="X77" s="26">
        <f t="shared" si="45"/>
        <v>0</v>
      </c>
      <c r="Y77" s="26">
        <f>IF(AND(入力データと計算結果!$F$6=バックデータ一覧!$A$7,入力データと計算結果!$F$27="種類を選択することで評価する"),MAX((($CJ$44*CB77+$CJ$45*SUM(BO77:BQ77,BS77)+$CJ$46)*Z77+(0.01723*BU77+0.06099))*10^3/3600,0),0)</f>
        <v>0</v>
      </c>
      <c r="Z77" s="26">
        <f t="shared" si="59"/>
        <v>1.003185</v>
      </c>
      <c r="AA77" s="26">
        <f>IF(AND(入力データと計算結果!$F$6=バックデータ一覧!$A$7,入力データと計算結果!$F$27="種類を選択することで評価する"),MAX(($CJ$47*CB77+$CJ$48*SUM(BO77:BQ77,BS77)+$CJ$49)*AC77+BU77/AB77,0),0)</f>
        <v>0</v>
      </c>
      <c r="AB77" s="26">
        <f t="shared" si="46"/>
        <v>0.79614874999999996</v>
      </c>
      <c r="AC77" s="26">
        <f t="shared" si="60"/>
        <v>1.0071749999999999</v>
      </c>
      <c r="AD77" s="91">
        <f>IF(AND(入力データと計算結果!$F$6=バックデータ一覧!$A$7,入力データと計算結果!$F$27="仕様を入力することで評価する"),AE77+AF77+AG77,0)</f>
        <v>0</v>
      </c>
      <c r="AE77" s="91">
        <f t="shared" si="61"/>
        <v>2.6829824335002628</v>
      </c>
      <c r="AF77" s="91">
        <f t="shared" si="47"/>
        <v>0.10496044515157091</v>
      </c>
      <c r="AG77" s="190">
        <f>IF(AND(入力データと計算結果!$F$7&lt;&gt;バックデータ一覧!$A$22,CA77&gt;0),(0.000393*計算過程!CA77)*10^3/3600,IF(AND(入力データと計算結果!$F$7=バックデータ一覧!$A$22,AX77&gt;0),(0.01723*計算過程!AX77+0.06099)*10^3/3600,0))</f>
        <v>2.4781914930555555E-2</v>
      </c>
      <c r="AH77" s="91">
        <f>IF(OR(入力データと計算結果!$F$6&lt;&gt;バックデータ一覧!$A$7,入力データと計算結果!$F$27&lt;&gt;"仕様を入力することで評価する"),0,IF(入力データと計算結果!$F$7=バックデータ一覧!$A$20,計算過程!AR77/計算過程!AI77+計算過程!AS77/計算過程!AJ77+計算過程!AT77/計算過程!AK77+計算過程!AU77/計算過程!AL77+計算過程!AW77/計算過程!AN77,IF(入力データと計算結果!$F$7=バックデータ一覧!$A$21,計算過程!AR77/計算過程!AI77+計算過程!AS77/計算過程!AJ77+計算過程!AT77/計算過程!AK77+計算過程!AV77/計算過程!AM77+計算過程!AW77/計算過程!AN77,計算過程!AR77/計算過程!AI77+計算過程!AS77/計算過程!AJ77+計算過程!AT77/計算過程!AK77+計算過程!AV77/計算過程!AM77+計算過程!AX77/計算過程!AO77)))</f>
        <v>0</v>
      </c>
      <c r="AI77" s="191" t="str">
        <f>IF(AND(入力データと計算結果!$F$6=バックデータ一覧!$A$7,入力データと計算結果!$F$27="仕様を入力することで評価する"),$CJ$65*CB77+$CJ$72*(AR77+AT77)+$CJ$79,"-")</f>
        <v>-</v>
      </c>
      <c r="AJ77" s="191" t="str">
        <f>IF(AND(入力データと計算結果!$F$6=バックデータ一覧!$A$7,入力データと計算結果!$F$27="仕様を入力することで評価する"),$CJ$66*CB77+$CJ$73*AS77+$CJ$80,"-")</f>
        <v>-</v>
      </c>
      <c r="AK77" s="191" t="str">
        <f>IF(AND(入力データと計算結果!$F$6=バックデータ一覧!$A$7,入力データと計算結果!$F$27="仕様を入力することで評価する"),$CJ$67*CB77+$CJ$74*(AR77+AT77)+$CJ$81,"-")</f>
        <v>-</v>
      </c>
      <c r="AL77" s="191" t="str">
        <f>IF(AND(入力データと計算結果!$F$6=バックデータ一覧!$A$7,入力データと計算結果!$F$27="仕様を入力することで評価する"),$CJ$68*CB77+$CJ$75*AU77+$CJ$82,"-")</f>
        <v>-</v>
      </c>
      <c r="AM77" s="191" t="str">
        <f>IF(AND(入力データと計算結果!$F$6=バックデータ一覧!$A$7,入力データと計算結果!$F$27="仕様を入力することで評価する"),$CJ$69*CB77+$CJ$76*AV77+$CJ$83,"-")</f>
        <v>-</v>
      </c>
      <c r="AN77" s="191" t="str">
        <f>IF(AND(入力データと計算結果!$F$6=バックデータ一覧!$A$7,入力データと計算結果!$F$27="仕様を入力することで評価する"),$CJ$70*CB77+$CJ$77*AW77+$CJ$84,"-")</f>
        <v>-</v>
      </c>
      <c r="AO77" s="191" t="str">
        <f>IF(AND(入力データと計算結果!$F$6=バックデータ一覧!$A$7,入力データと計算結果!$F$27="仕様を入力することで評価する"),$CJ$71*CB77+$CJ$78*AX77+$CJ$85,"-")</f>
        <v>-</v>
      </c>
      <c r="AP77" s="91">
        <f t="shared" si="48"/>
        <v>42.546990997593703</v>
      </c>
      <c r="AQ77" s="91">
        <f t="shared" si="49"/>
        <v>4.4050264596864857</v>
      </c>
      <c r="AR77" s="91">
        <f t="shared" si="50"/>
        <v>3.7013735187093806</v>
      </c>
      <c r="AS77" s="91">
        <f t="shared" si="51"/>
        <v>4.9826181982626281</v>
      </c>
      <c r="AT77" s="91">
        <f t="shared" si="52"/>
        <v>1.5185122128038486</v>
      </c>
      <c r="AU77" s="91">
        <f t="shared" si="53"/>
        <v>0</v>
      </c>
      <c r="AV77" s="91">
        <f t="shared" si="54"/>
        <v>8.5416311970216476</v>
      </c>
      <c r="AW77" s="91">
        <f t="shared" si="55"/>
        <v>0</v>
      </c>
      <c r="AX77" s="91">
        <f t="shared" si="56"/>
        <v>1.6381250000000001</v>
      </c>
      <c r="AY77" s="158">
        <f t="shared" si="57"/>
        <v>36.777352878367495</v>
      </c>
      <c r="AZ77" s="91">
        <f t="shared" si="62"/>
        <v>55.521488005164997</v>
      </c>
      <c r="BA77" s="26">
        <f>IF(計算過程!$CJ$4=9,((BF77*CB77+BG77*(BO77+BP77+BQ77+BS77)+BH77*BN77+BI77)*BB77+(0.01723*BU77+0.06099))*10^3/3600,0)</f>
        <v>0</v>
      </c>
      <c r="BB77" s="26">
        <f>IF(7&lt;='貼り付けシート（日別）'!O76,1,1+(7-'貼り付けシート（日別）'!O76)*0.0091)</f>
        <v>1.003185</v>
      </c>
      <c r="BC77" s="26">
        <f>IF(計算過程!$CJ$4=9,((BJ77*計算過程!CB77+BK77*(BO77+BP77+BQ77+BS77)+BL77*BN77+BM77)*BE77+BU77/BD77),0)</f>
        <v>0</v>
      </c>
      <c r="BD77" s="26">
        <f>計算過程!$CJ$88*'貼り付けシート（日別）'!O76+計算過程!$CJ$89*BU77+計算過程!$CJ$90</f>
        <v>0.79614874999999996</v>
      </c>
      <c r="BE77" s="26">
        <f>IF(7&lt;='貼り付けシート（日別）'!O76,1,1+(7-'貼り付けシート（日別）'!O76)*0.0205)</f>
        <v>1.0071749999999999</v>
      </c>
      <c r="BF77" s="89">
        <f>IF($BN77&gt;0,バックデータ一覧!$S$4,バックデータ一覧!$T$4)</f>
        <v>-0.51375000000000004</v>
      </c>
      <c r="BG77" s="89">
        <f>IF($BN77&gt;0,バックデータ一覧!$S$5,バックデータ一覧!$T$5)</f>
        <v>-1.7819999999999999E-2</v>
      </c>
      <c r="BH77" s="89">
        <f>IF($BN77&gt;0,バックデータ一覧!$S$6,バックデータ一覧!$T$6)</f>
        <v>0.27639999999999998</v>
      </c>
      <c r="BI77" s="89">
        <f>IF($BN77&gt;0,バックデータ一覧!$S$7,バックデータ一覧!$T$7)</f>
        <v>9.4067100000000003</v>
      </c>
      <c r="BJ77" s="89">
        <f>IF($BN77&gt;0,バックデータ一覧!$S$12,バックデータ一覧!$T$12)</f>
        <v>-0.19841</v>
      </c>
      <c r="BK77" s="89">
        <f>IF($BN77&gt;0,バックデータ一覧!$S$13,バックデータ一覧!$T$13)</f>
        <v>1.10632</v>
      </c>
      <c r="BL77" s="89">
        <f>IF($BN77&gt;0,バックデータ一覧!$S$14,バックデータ一覧!$T$14)</f>
        <v>0.19306999999999999</v>
      </c>
      <c r="BM77" s="132">
        <f>IF($BN77&gt;0,バックデータ一覧!$S$15,バックデータ一覧!$T$15)</f>
        <v>-10.36669</v>
      </c>
      <c r="BN77" s="26">
        <f>SUMIF('貼り付けシート（時刻別）'!$A$6:$A$8765,$A77,'貼り付けシート（時刻別）'!$C$6:$C$8765)</f>
        <v>2400</v>
      </c>
      <c r="BO77" s="91">
        <f>'貼り付けシート（日別）'!B76</f>
        <v>10.963736871906001</v>
      </c>
      <c r="BP77" s="91">
        <f>'貼り付けシート（日別）'!C76</f>
        <v>14.758876558334999</v>
      </c>
      <c r="BQ77" s="91">
        <f>'貼り付けシート（日別）'!D76</f>
        <v>4.4979433320640005</v>
      </c>
      <c r="BR77" s="91">
        <f>'貼り付けシート（日別）'!E76</f>
        <v>0</v>
      </c>
      <c r="BS77" s="91">
        <f>'貼り付けシート（日別）'!F76</f>
        <v>25.300931242859999</v>
      </c>
      <c r="BT77" s="91">
        <f>'貼り付けシート（日別）'!G76</f>
        <v>0</v>
      </c>
      <c r="BU77" s="91">
        <f>'貼り付けシート（日別）'!H76</f>
        <v>1.6381250000000001</v>
      </c>
      <c r="BV77" s="91">
        <f>'貼り付けシート（日別）'!I76</f>
        <v>78</v>
      </c>
      <c r="BW77" s="91">
        <f>'貼り付けシート（日別）'!J76</f>
        <v>105</v>
      </c>
      <c r="BX77" s="91">
        <f>'貼り付けシート（日別）'!K76</f>
        <v>32</v>
      </c>
      <c r="BY77" s="91">
        <f>'貼り付けシート（日別）'!L76</f>
        <v>0</v>
      </c>
      <c r="BZ77" s="91">
        <f>'貼り付けシート（日別）'!M76</f>
        <v>180</v>
      </c>
      <c r="CA77" s="91">
        <f>'貼り付けシート（日別）'!N76</f>
        <v>0</v>
      </c>
      <c r="CB77" s="91">
        <f>'貼り付けシート（日別）'!O76</f>
        <v>6.6499999999999986</v>
      </c>
      <c r="CC77" s="91">
        <f>'貼り付けシート（日別）'!Q76</f>
        <v>0</v>
      </c>
      <c r="CD77" s="126"/>
      <c r="CE77" s="162"/>
      <c r="CF77" s="163" t="s">
        <v>14</v>
      </c>
      <c r="CG77" s="27"/>
      <c r="CH77" s="164" t="s">
        <v>38</v>
      </c>
      <c r="CI77" s="161" t="s">
        <v>20</v>
      </c>
      <c r="CJ77" s="134" t="str">
        <f>IF(AND(入力データと計算結果!$F$6=バックデータ一覧!$A$7,入力データと計算結果!$F$27="仕様を入力することで評価する"),バックデータ一覧!J6*計算過程!$CJ$86,"-")</f>
        <v>-</v>
      </c>
    </row>
    <row r="78" spans="1:88" x14ac:dyDescent="0.15">
      <c r="A78" s="30">
        <v>41711</v>
      </c>
      <c r="B78" s="93">
        <f t="shared" si="36"/>
        <v>0.17949093778935188</v>
      </c>
      <c r="C78" s="93">
        <f t="shared" si="37"/>
        <v>0</v>
      </c>
      <c r="D78" s="93">
        <f t="shared" si="33"/>
        <v>42.289201814449449</v>
      </c>
      <c r="E78" s="96">
        <v>0</v>
      </c>
      <c r="F78" s="90">
        <f>IF(OR(計算過程!$CJ$4&lt;=4,計算過程!$CJ$4=8),G78+H78+I78,0)</f>
        <v>0.17949093778935188</v>
      </c>
      <c r="G78" s="90">
        <f>IF(AND($CJ$4&gt;4,$CJ$4&lt;&gt;8),0,((VLOOKUP(入力データと計算結果!$F$6,バックデータ一覧!$V$12:$AA$15,2)*CB78+VLOOKUP(入力データと計算結果!$F$6,バックデータ一覧!$V$12:$AA$15,3)*(BV78+BW78+BX78+BY78+CA78)+(VLOOKUP(入力データと計算結果!$F$6,バックデータ一覧!$V$12:$AA$15,4)))*10^3/3600))</f>
        <v>0.11579160879629631</v>
      </c>
      <c r="H78" s="90">
        <f>IF(AND(OR($CJ$4&gt;4,$CJ$4&lt;&gt;8),入力データと計算結果!$F$7&lt;&gt;バックデータ一覧!$A$20,BZ78&gt;0),0.07*10^3/3600,0)</f>
        <v>1.9444444444444445E-2</v>
      </c>
      <c r="I78" s="90">
        <f>IF(AND(OR($CJ$4&lt;=4),入力データと計算結果!$F$7=バックデータ一覧!$A$22,BU78&gt;0),(VLOOKUP(入力データと計算結果!$F$6,バックデータ一覧!$V$12:$AA$15,5,FALSE)*BU78+VLOOKUP(入力データと計算結果!$F$6,バックデータ一覧!$V$12:$AA$15,6,FALSE))*10^3/3600,0)</f>
        <v>4.4254884548611109E-2</v>
      </c>
      <c r="J78" s="90">
        <f>IF(OR(計算過程!$CJ$4&lt;=2,計算過程!$CJ$4=8),IF(入力データと計算結果!$F$7=バックデータ一覧!$A$20,BO78/L78+BP78/M78+BQ78/N78+BR78/O78+BT78/Q78,IF(入力データと計算結果!$F$7=バックデータ一覧!$A$21,BO78/L78+BP78/M78+BQ78/N78+BS78/P78+BT78/Q78,BO78/L78+BP78/M78+BQ78/N78+BS78/P78+BU78/R78)),0)</f>
        <v>0</v>
      </c>
      <c r="K78" s="90">
        <f>IF(OR(計算過程!$CJ$4=3,計算過程!$CJ$4=4),IF(入力データと計算結果!$F$7=バックデータ一覧!$A$20,BO78/L78+BP78/M78+BQ78/N78+BR78/O78+BT78/Q78,IF(入力データと計算結果!$F$7=バックデータ一覧!$A$21,BO78/L78+BP78/M78+BQ78/N78+BS78/P78+BT78/Q78,BO78/L78+BP78/M78+BQ78/N78+BS78/P78+BU78/R78)),0)</f>
        <v>42.289201814449449</v>
      </c>
      <c r="L78" s="167">
        <f>IFERROR(MIN(1,$CJ$6*CB78+計算過程!$CJ$13*(BO78+BQ78)+$CJ$20),"-")</f>
        <v>0.71662778233163937</v>
      </c>
      <c r="M78" s="167">
        <f t="shared" si="38"/>
        <v>0.80114983102728132</v>
      </c>
      <c r="N78" s="167">
        <f t="shared" si="39"/>
        <v>0.71662778233163937</v>
      </c>
      <c r="O78" s="134">
        <f t="shared" si="40"/>
        <v>0.90236153670854247</v>
      </c>
      <c r="P78" s="134">
        <f t="shared" si="41"/>
        <v>0.85821912056522009</v>
      </c>
      <c r="Q78" s="134">
        <f t="shared" si="42"/>
        <v>0.90236153670854247</v>
      </c>
      <c r="R78" s="134">
        <f t="shared" si="43"/>
        <v>0.53954180297162502</v>
      </c>
      <c r="S78" s="26">
        <f t="shared" si="44"/>
        <v>0</v>
      </c>
      <c r="T78" s="26">
        <f>'貼り付けシート（日別）'!P77</f>
        <v>8.9124999999999996</v>
      </c>
      <c r="U78" s="26">
        <f t="shared" si="34"/>
        <v>1</v>
      </c>
      <c r="V78" s="26">
        <f t="shared" si="35"/>
        <v>1</v>
      </c>
      <c r="W78" s="26">
        <f t="shared" si="58"/>
        <v>32.771491118900002</v>
      </c>
      <c r="X78" s="26">
        <f t="shared" si="45"/>
        <v>0</v>
      </c>
      <c r="Y78" s="26">
        <f>IF(AND(入力データと計算結果!$F$6=バックデータ一覧!$A$7,入力データと計算結果!$F$27="種類を選択することで評価する"),MAX((($CJ$44*CB78+$CJ$45*SUM(BO78:BQ78,BS78)+$CJ$46)*Z78+(0.01723*BU78+0.06099))*10^3/3600,0),0)</f>
        <v>0</v>
      </c>
      <c r="Z78" s="26">
        <f t="shared" si="59"/>
        <v>1</v>
      </c>
      <c r="AA78" s="26">
        <f>IF(AND(入力データと計算結果!$F$6=バックデータ一覧!$A$7,入力データと計算結果!$F$27="種類を選択することで評価する"),MAX(($CJ$47*CB78+$CJ$48*SUM(BO78:BQ78,BS78)+$CJ$49)*AC78+BU78/AB78,0),0)</f>
        <v>0</v>
      </c>
      <c r="AB78" s="26">
        <f t="shared" si="46"/>
        <v>0.81885093749999993</v>
      </c>
      <c r="AC78" s="26">
        <f t="shared" si="60"/>
        <v>1</v>
      </c>
      <c r="AD78" s="91">
        <f>IF(AND(入力データと計算結果!$F$6=バックデータ一覧!$A$7,入力データと計算結果!$F$27="仕様を入力することで評価する"),AE78+AF78+AG78,0)</f>
        <v>0</v>
      </c>
      <c r="AE78" s="91">
        <f t="shared" si="61"/>
        <v>1.6620090666024563</v>
      </c>
      <c r="AF78" s="91">
        <f t="shared" si="47"/>
        <v>8.4829184756047893E-2</v>
      </c>
      <c r="AG78" s="190">
        <f>IF(AND(入力データと計算結果!$F$7&lt;&gt;バックデータ一覧!$A$22,CA78&gt;0),(0.000393*計算過程!CA78)*10^3/3600,IF(AND(入力データと計算結果!$F$7=バックデータ一覧!$A$22,AX78&gt;0),(0.01723*計算過程!AX78+0.06099)*10^3/3600,0))</f>
        <v>2.3954067274305556E-2</v>
      </c>
      <c r="AH78" s="91">
        <f>IF(OR(入力データと計算結果!$F$6&lt;&gt;バックデータ一覧!$A$7,入力データと計算結果!$F$27&lt;&gt;"仕様を入力することで評価する"),0,IF(入力データと計算結果!$F$7=バックデータ一覧!$A$20,計算過程!AR78/計算過程!AI78+計算過程!AS78/計算過程!AJ78+計算過程!AT78/計算過程!AK78+計算過程!AU78/計算過程!AL78+計算過程!AW78/計算過程!AN78,IF(入力データと計算結果!$F$7=バックデータ一覧!$A$21,計算過程!AR78/計算過程!AI78+計算過程!AS78/計算過程!AJ78+計算過程!AT78/計算過程!AK78+計算過程!AV78/計算過程!AM78+計算過程!AW78/計算過程!AN78,計算過程!AR78/計算過程!AI78+計算過程!AS78/計算過程!AJ78+計算過程!AT78/計算過程!AK78+計算過程!AV78/計算過程!AM78+計算過程!AX78/計算過程!AO78)))</f>
        <v>0</v>
      </c>
      <c r="AI78" s="191" t="str">
        <f>IF(AND(入力データと計算結果!$F$6=バックデータ一覧!$A$7,入力データと計算結果!$F$27="仕様を入力することで評価する"),$CJ$65*CB78+$CJ$72*(AR78+AT78)+$CJ$79,"-")</f>
        <v>-</v>
      </c>
      <c r="AJ78" s="191" t="str">
        <f>IF(AND(入力データと計算結果!$F$6=バックデータ一覧!$A$7,入力データと計算結果!$F$27="仕様を入力することで評価する"),$CJ$66*CB78+$CJ$73*AS78+$CJ$80,"-")</f>
        <v>-</v>
      </c>
      <c r="AK78" s="191" t="str">
        <f>IF(AND(入力データと計算結果!$F$6=バックデータ一覧!$A$7,入力データと計算結果!$F$27="仕様を入力することで評価する"),$CJ$67*CB78+$CJ$74*(AR78+AT78)+$CJ$81,"-")</f>
        <v>-</v>
      </c>
      <c r="AL78" s="191" t="str">
        <f>IF(AND(入力データと計算結果!$F$6=バックデータ一覧!$A$7,入力データと計算結果!$F$27="仕様を入力することで評価する"),$CJ$68*CB78+$CJ$75*AU78+$CJ$82,"-")</f>
        <v>-</v>
      </c>
      <c r="AM78" s="191" t="str">
        <f>IF(AND(入力データと計算結果!$F$6=バックデータ一覧!$A$7,入力データと計算結果!$F$27="仕様を入力することで評価する"),$CJ$69*CB78+$CJ$76*AV78+$CJ$83,"-")</f>
        <v>-</v>
      </c>
      <c r="AN78" s="191" t="str">
        <f>IF(AND(入力データと計算結果!$F$6=バックデータ一覧!$A$7,入力データと計算結果!$F$27="仕様を入力することで評価する"),$CJ$70*CB78+$CJ$77*AW78+$CJ$84,"-")</f>
        <v>-</v>
      </c>
      <c r="AO78" s="191" t="str">
        <f>IF(AND(入力データと計算結果!$F$6=バックデータ一覧!$A$7,入力データと計算結果!$F$27="仕様を入力することで評価する"),$CJ$71*CB78+$CJ$78*AX78+$CJ$85,"-")</f>
        <v>-</v>
      </c>
      <c r="AP78" s="91">
        <f t="shared" si="48"/>
        <v>29.304187129643452</v>
      </c>
      <c r="AQ78" s="91">
        <f t="shared" si="49"/>
        <v>4.897718155711825</v>
      </c>
      <c r="AR78" s="91">
        <f t="shared" si="50"/>
        <v>1.3014353869434467</v>
      </c>
      <c r="AS78" s="91">
        <f t="shared" si="51"/>
        <v>1.5935943513593225</v>
      </c>
      <c r="AT78" s="91">
        <f t="shared" si="52"/>
        <v>0.69055755225570614</v>
      </c>
      <c r="AU78" s="91">
        <f t="shared" si="53"/>
        <v>0</v>
      </c>
      <c r="AV78" s="91">
        <f t="shared" si="54"/>
        <v>2.3903915270389842</v>
      </c>
      <c r="AW78" s="91">
        <f t="shared" si="55"/>
        <v>0</v>
      </c>
      <c r="AX78" s="91">
        <f t="shared" si="56"/>
        <v>1.4651562500000002</v>
      </c>
      <c r="AY78" s="158">
        <f t="shared" si="57"/>
        <v>25.330356051302541</v>
      </c>
      <c r="AZ78" s="91">
        <f t="shared" si="62"/>
        <v>31.306334868899999</v>
      </c>
      <c r="BA78" s="26">
        <f>IF(計算過程!$CJ$4=9,((BF78*CB78+BG78*(BO78+BP78+BQ78+BS78)+BH78*BN78+BI78)*BB78+(0.01723*BU78+0.06099))*10^3/3600,0)</f>
        <v>0</v>
      </c>
      <c r="BB78" s="26">
        <f>IF(7&lt;='貼り付けシート（日別）'!O77,1,1+(7-'貼り付けシート（日別）'!O77)*0.0091)</f>
        <v>1</v>
      </c>
      <c r="BC78" s="26">
        <f>IF(計算過程!$CJ$4=9,((BJ78*計算過程!CB78+BK78*(BO78+BP78+BQ78+BS78)+BL78*BN78+BM78)*BE78+BU78/BD78),0)</f>
        <v>0</v>
      </c>
      <c r="BD78" s="26">
        <f>計算過程!$CJ$88*'貼り付けシート（日別）'!O77+計算過程!$CJ$89*BU78+計算過程!$CJ$90</f>
        <v>0.81885093749999993</v>
      </c>
      <c r="BE78" s="26">
        <f>IF(7&lt;='貼り付けシート（日別）'!O77,1,1+(7-'貼り付けシート（日別）'!O77)*0.0205)</f>
        <v>1</v>
      </c>
      <c r="BF78" s="89">
        <f>IF($BN78&gt;0,バックデータ一覧!$S$4,バックデータ一覧!$T$4)</f>
        <v>-0.51375000000000004</v>
      </c>
      <c r="BG78" s="89">
        <f>IF($BN78&gt;0,バックデータ一覧!$S$5,バックデータ一覧!$T$5)</f>
        <v>-1.7819999999999999E-2</v>
      </c>
      <c r="BH78" s="89">
        <f>IF($BN78&gt;0,バックデータ一覧!$S$6,バックデータ一覧!$T$6)</f>
        <v>0.27639999999999998</v>
      </c>
      <c r="BI78" s="89">
        <f>IF($BN78&gt;0,バックデータ一覧!$S$7,バックデータ一覧!$T$7)</f>
        <v>9.4067100000000003</v>
      </c>
      <c r="BJ78" s="89">
        <f>IF($BN78&gt;0,バックデータ一覧!$S$12,バックデータ一覧!$T$12)</f>
        <v>-0.19841</v>
      </c>
      <c r="BK78" s="89">
        <f>IF($BN78&gt;0,バックデータ一覧!$S$13,バックデータ一覧!$T$13)</f>
        <v>1.10632</v>
      </c>
      <c r="BL78" s="89">
        <f>IF($BN78&gt;0,バックデータ一覧!$S$14,バックデータ一覧!$T$14)</f>
        <v>0.19306999999999999</v>
      </c>
      <c r="BM78" s="132">
        <f>IF($BN78&gt;0,バックデータ一覧!$S$15,バックデータ一覧!$T$15)</f>
        <v>-10.36669</v>
      </c>
      <c r="BN78" s="26">
        <f>SUMIF('貼り付けシート（時刻別）'!$A$6:$A$8765,$A78,'貼り付けシート（時刻別）'!$C$6:$C$8765)</f>
        <v>2400</v>
      </c>
      <c r="BO78" s="91">
        <f>'貼り付けシート（日別）'!B77</f>
        <v>6.8178240381159991</v>
      </c>
      <c r="BP78" s="91">
        <f>'貼り付けシート（日別）'!C77</f>
        <v>8.3483559650399997</v>
      </c>
      <c r="BQ78" s="91">
        <f>'貼り付けシート（日別）'!D77</f>
        <v>3.6176209181839996</v>
      </c>
      <c r="BR78" s="91">
        <f>'貼り付けシート（日別）'!E77</f>
        <v>0</v>
      </c>
      <c r="BS78" s="91">
        <f>'貼り付けシート（日別）'!F77</f>
        <v>12.522533947559999</v>
      </c>
      <c r="BT78" s="91">
        <f>'貼り付けシート（日別）'!G77</f>
        <v>0</v>
      </c>
      <c r="BU78" s="91">
        <f>'貼り付けシート（日別）'!H77</f>
        <v>1.4651562500000002</v>
      </c>
      <c r="BV78" s="91">
        <f>'貼り付けシート（日別）'!I77</f>
        <v>49</v>
      </c>
      <c r="BW78" s="91">
        <f>'貼り付けシート（日別）'!J77</f>
        <v>60</v>
      </c>
      <c r="BX78" s="91">
        <f>'貼り付けシート（日別）'!K77</f>
        <v>26</v>
      </c>
      <c r="BY78" s="91">
        <f>'貼り付けシート（日別）'!L77</f>
        <v>0</v>
      </c>
      <c r="BZ78" s="91">
        <f>'貼り付けシート（日別）'!M77</f>
        <v>90</v>
      </c>
      <c r="CA78" s="91">
        <f>'貼り付けシート（日別）'!N77</f>
        <v>0</v>
      </c>
      <c r="CB78" s="91">
        <f>'貼り付けシート（日別）'!O77</f>
        <v>11.595833333333333</v>
      </c>
      <c r="CC78" s="91">
        <f>'貼り付けシート（日別）'!Q77</f>
        <v>0</v>
      </c>
      <c r="CD78" s="126"/>
      <c r="CE78" s="166"/>
      <c r="CF78" s="163" t="s">
        <v>15</v>
      </c>
      <c r="CG78" s="29"/>
      <c r="CH78" s="164" t="s">
        <v>39</v>
      </c>
      <c r="CI78" s="161" t="s">
        <v>20</v>
      </c>
      <c r="CJ78" s="134" t="str">
        <f>IF(AND(入力データと計算結果!$F$6=バックデータ一覧!$A$7,入力データと計算結果!$F$27="仕様を入力することで評価する"),バックデータ一覧!K6*計算過程!$CJ$86,"-")</f>
        <v>-</v>
      </c>
    </row>
    <row r="79" spans="1:88" x14ac:dyDescent="0.15">
      <c r="A79" s="30">
        <v>41712</v>
      </c>
      <c r="B79" s="93">
        <f t="shared" si="36"/>
        <v>0.11629288194444443</v>
      </c>
      <c r="C79" s="93">
        <f t="shared" si="37"/>
        <v>0</v>
      </c>
      <c r="D79" s="93">
        <f t="shared" ref="D79:D142" si="63">K79</f>
        <v>24.843945286649884</v>
      </c>
      <c r="E79" s="96">
        <v>0</v>
      </c>
      <c r="F79" s="90">
        <f>IF(OR(計算過程!$CJ$4&lt;=4,計算過程!$CJ$4=8),G79+H79+I79,0)</f>
        <v>0.11629288194444443</v>
      </c>
      <c r="G79" s="90">
        <f>IF(AND($CJ$4&gt;4,$CJ$4&lt;&gt;8),0,((VLOOKUP(入力データと計算結果!$F$6,バックデータ一覧!$V$12:$AA$15,2)*CB79+VLOOKUP(入力データと計算結果!$F$6,バックデータ一覧!$V$12:$AA$15,3)*(BV79+BW79+BX79+BY79+CA79)+(VLOOKUP(入力データと計算結果!$F$6,バックデータ一覧!$V$12:$AA$15,4)))*10^3/3600))</f>
        <v>0.11629288194444443</v>
      </c>
      <c r="H79" s="90">
        <f>IF(AND(OR($CJ$4&gt;4,$CJ$4&lt;&gt;8),入力データと計算結果!$F$7&lt;&gt;バックデータ一覧!$A$20,BZ79&gt;0),0.07*10^3/3600,0)</f>
        <v>0</v>
      </c>
      <c r="I79" s="90">
        <f>IF(AND(OR($CJ$4&lt;=4),入力データと計算結果!$F$7=バックデータ一覧!$A$22,BU79&gt;0),(VLOOKUP(入力データと計算結果!$F$6,バックデータ一覧!$V$12:$AA$15,5,FALSE)*BU79+VLOOKUP(入力データと計算結果!$F$6,バックデータ一覧!$V$12:$AA$15,6,FALSE))*10^3/3600,0)</f>
        <v>0</v>
      </c>
      <c r="J79" s="90">
        <f>IF(OR(計算過程!$CJ$4&lt;=2,計算過程!$CJ$4=8),IF(入力データと計算結果!$F$7=バックデータ一覧!$A$20,BO79/L79+BP79/M79+BQ79/N79+BR79/O79+BT79/Q79,IF(入力データと計算結果!$F$7=バックデータ一覧!$A$21,BO79/L79+BP79/M79+BQ79/N79+BS79/P79+BT79/Q79,BO79/L79+BP79/M79+BQ79/N79+BS79/P79+BU79/R79)),0)</f>
        <v>0</v>
      </c>
      <c r="K79" s="90">
        <f>IF(OR(計算過程!$CJ$4=3,計算過程!$CJ$4=4),IF(入力データと計算結果!$F$7=バックデータ一覧!$A$20,BO79/L79+BP79/M79+BQ79/N79+BR79/O79+BT79/Q79,IF(入力データと計算結果!$F$7=バックデータ一覧!$A$21,BO79/L79+BP79/M79+BQ79/N79+BS79/P79+BT79/Q79,BO79/L79+BP79/M79+BQ79/N79+BS79/P79+BU79/R79)),0)</f>
        <v>24.843945286649884</v>
      </c>
      <c r="L79" s="167">
        <f>IFERROR(MIN(1,$CJ$6*CB79+計算過程!$CJ$13*(BO79+BQ79)+$CJ$20),"-")</f>
        <v>0.70881770617679374</v>
      </c>
      <c r="M79" s="167">
        <f t="shared" si="38"/>
        <v>0.8100519513185529</v>
      </c>
      <c r="N79" s="167">
        <f t="shared" si="39"/>
        <v>0.70881770617679374</v>
      </c>
      <c r="O79" s="134">
        <f t="shared" si="40"/>
        <v>0.90236153670854247</v>
      </c>
      <c r="P79" s="134">
        <f t="shared" si="41"/>
        <v>0.88826526187185906</v>
      </c>
      <c r="Q79" s="134">
        <f t="shared" si="42"/>
        <v>0.90236153670854247</v>
      </c>
      <c r="R79" s="134">
        <f t="shared" si="43"/>
        <v>0.47739634047518836</v>
      </c>
      <c r="S79" s="26">
        <f t="shared" si="44"/>
        <v>0</v>
      </c>
      <c r="T79" s="26">
        <f>'貼り付けシート（日別）'!P78</f>
        <v>10.9625</v>
      </c>
      <c r="U79" s="26">
        <f t="shared" ref="U79:U142" si="64">IF(T79&lt;7,1+0.0133*(7-T79),1)</f>
        <v>1</v>
      </c>
      <c r="V79" s="26">
        <f t="shared" ref="V79:V142" si="65">IF(AND(T79&gt;=2,T79&lt;5),1.175-T79*0.035,IF(AND(T79&gt;=-2,T79&lt;2),1.12-T79*0.0075,IF(AND(T79&gt;=-15.5,T79&lt;-2),1.155+T79*0.01,1)))</f>
        <v>1</v>
      </c>
      <c r="W79" s="26">
        <f t="shared" si="58"/>
        <v>19.055702230413335</v>
      </c>
      <c r="X79" s="26">
        <f t="shared" si="45"/>
        <v>0</v>
      </c>
      <c r="Y79" s="26">
        <f>IF(AND(入力データと計算結果!$F$6=バックデータ一覧!$A$7,入力データと計算結果!$F$27="種類を選択することで評価する"),MAX((($CJ$44*CB79+$CJ$45*SUM(BO79:BQ79,BS79)+$CJ$46)*Z79+(0.01723*BU79+0.06099))*10^3/3600,0),0)</f>
        <v>0</v>
      </c>
      <c r="Z79" s="26">
        <f t="shared" si="59"/>
        <v>1</v>
      </c>
      <c r="AA79" s="26">
        <f>IF(AND(入力データと計算結果!$F$6=バックデータ一覧!$A$7,入力データと計算結果!$F$27="種類を選択することで評価する"),MAX(($CJ$47*CB79+$CJ$48*SUM(BO79:BQ79,BS79)+$CJ$49)*AC79+BU79/AB79,0),0)</f>
        <v>0</v>
      </c>
      <c r="AB79" s="26">
        <f t="shared" si="46"/>
        <v>0.81433999999999995</v>
      </c>
      <c r="AC79" s="26">
        <f t="shared" si="60"/>
        <v>1</v>
      </c>
      <c r="AD79" s="91">
        <f>IF(AND(入力データと計算結果!$F$6=バックデータ一覧!$A$7,入力データと計算結果!$F$27="仕様を入力することで評価する"),AE79+AF79+AG79,0)</f>
        <v>0</v>
      </c>
      <c r="AE79" s="91">
        <f t="shared" si="61"/>
        <v>1.2306212142963635</v>
      </c>
      <c r="AF79" s="91">
        <f t="shared" si="47"/>
        <v>7.4644624936522116E-2</v>
      </c>
      <c r="AG79" s="190">
        <f>IF(AND(入力データと計算結果!$F$7&lt;&gt;バックデータ一覧!$A$22,CA79&gt;0),(0.000393*計算過程!CA79)*10^3/3600,IF(AND(入力データと計算結果!$F$7=バックデータ一覧!$A$22,AX79&gt;0),(0.01723*計算過程!AX79+0.06099)*10^3/3600,0))</f>
        <v>0</v>
      </c>
      <c r="AH79" s="91">
        <f>IF(OR(入力データと計算結果!$F$6&lt;&gt;バックデータ一覧!$A$7,入力データと計算結果!$F$27&lt;&gt;"仕様を入力することで評価する"),0,IF(入力データと計算結果!$F$7=バックデータ一覧!$A$20,計算過程!AR79/計算過程!AI79+計算過程!AS79/計算過程!AJ79+計算過程!AT79/計算過程!AK79+計算過程!AU79/計算過程!AL79+計算過程!AW79/計算過程!AN79,IF(入力データと計算結果!$F$7=バックデータ一覧!$A$21,計算過程!AR79/計算過程!AI79+計算過程!AS79/計算過程!AJ79+計算過程!AT79/計算過程!AK79+計算過程!AV79/計算過程!AM79+計算過程!AW79/計算過程!AN79,計算過程!AR79/計算過程!AI79+計算過程!AS79/計算過程!AJ79+計算過程!AT79/計算過程!AK79+計算過程!AV79/計算過程!AM79+計算過程!AX79/計算過程!AO79)))</f>
        <v>0</v>
      </c>
      <c r="AI79" s="191" t="str">
        <f>IF(AND(入力データと計算結果!$F$6=バックデータ一覧!$A$7,入力データと計算結果!$F$27="仕様を入力することで評価する"),$CJ$65*CB79+$CJ$72*(AR79+AT79)+$CJ$79,"-")</f>
        <v>-</v>
      </c>
      <c r="AJ79" s="191" t="str">
        <f>IF(AND(入力データと計算結果!$F$6=バックデータ一覧!$A$7,入力データと計算結果!$F$27="仕様を入力することで評価する"),$CJ$66*CB79+$CJ$73*AS79+$CJ$80,"-")</f>
        <v>-</v>
      </c>
      <c r="AK79" s="191" t="str">
        <f>IF(AND(入力データと計算結果!$F$6=バックデータ一覧!$A$7,入力データと計算結果!$F$27="仕様を入力することで評価する"),$CJ$67*CB79+$CJ$74*(AR79+AT79)+$CJ$81,"-")</f>
        <v>-</v>
      </c>
      <c r="AL79" s="191" t="str">
        <f>IF(AND(入力データと計算結果!$F$6=バックデータ一覧!$A$7,入力データと計算結果!$F$27="仕様を入力することで評価する"),$CJ$68*CB79+$CJ$75*AU79+$CJ$82,"-")</f>
        <v>-</v>
      </c>
      <c r="AM79" s="191" t="str">
        <f>IF(AND(入力データと計算結果!$F$6=バックデータ一覧!$A$7,入力データと計算結果!$F$27="仕様を入力することで評価する"),$CJ$69*CB79+$CJ$76*AV79+$CJ$83,"-")</f>
        <v>-</v>
      </c>
      <c r="AN79" s="191" t="str">
        <f>IF(AND(入力データと計算結果!$F$6=バックデータ一覧!$A$7,入力データと計算結果!$F$27="仕様を入力することで評価する"),$CJ$70*CB79+$CJ$77*AW79+$CJ$84,"-")</f>
        <v>-</v>
      </c>
      <c r="AO79" s="191" t="str">
        <f>IF(AND(入力データと計算結果!$F$6=バックデータ一覧!$A$7,入力データと計算結果!$F$27="仕様を入力することで評価する"),$CJ$71*CB79+$CJ$78*AX79+$CJ$85,"-")</f>
        <v>-</v>
      </c>
      <c r="AP79" s="91">
        <f t="shared" si="48"/>
        <v>22.045164423106549</v>
      </c>
      <c r="AQ79" s="91">
        <f t="shared" si="49"/>
        <v>4.9760695761267275</v>
      </c>
      <c r="AR79" s="91">
        <f t="shared" si="50"/>
        <v>0</v>
      </c>
      <c r="AS79" s="91">
        <f t="shared" si="51"/>
        <v>0</v>
      </c>
      <c r="AT79" s="91">
        <f t="shared" si="52"/>
        <v>0</v>
      </c>
      <c r="AU79" s="91">
        <f t="shared" si="53"/>
        <v>0</v>
      </c>
      <c r="AV79" s="91">
        <f t="shared" si="54"/>
        <v>0</v>
      </c>
      <c r="AW79" s="91">
        <f t="shared" si="55"/>
        <v>0</v>
      </c>
      <c r="AX79" s="91">
        <f t="shared" si="56"/>
        <v>0</v>
      </c>
      <c r="AY79" s="158">
        <f t="shared" si="57"/>
        <v>19.055702230413335</v>
      </c>
      <c r="AZ79" s="91">
        <f t="shared" si="62"/>
        <v>19.055702230413335</v>
      </c>
      <c r="BA79" s="26">
        <f>IF(計算過程!$CJ$4=9,((BF79*CB79+BG79*(BO79+BP79+BQ79+BS79)+BH79*BN79+BI79)*BB79+(0.01723*BU79+0.06099))*10^3/3600,0)</f>
        <v>0</v>
      </c>
      <c r="BB79" s="26">
        <f>IF(7&lt;='貼り付けシート（日別）'!O78,1,1+(7-'貼り付けシート（日別）'!O78)*0.0091)</f>
        <v>1</v>
      </c>
      <c r="BC79" s="26">
        <f>IF(計算過程!$CJ$4=9,((BJ79*計算過程!CB79+BK79*(BO79+BP79+BQ79+BS79)+BL79*BN79+BM79)*BE79+BU79/BD79),0)</f>
        <v>0</v>
      </c>
      <c r="BD79" s="26">
        <f>計算過程!$CJ$88*'貼り付けシート（日別）'!O78+計算過程!$CJ$89*BU79+計算過程!$CJ$90</f>
        <v>0.81433999999999995</v>
      </c>
      <c r="BE79" s="26">
        <f>IF(7&lt;='貼り付けシート（日別）'!O78,1,1+(7-'貼り付けシート（日別）'!O78)*0.0205)</f>
        <v>1</v>
      </c>
      <c r="BF79" s="89">
        <f>IF($BN79&gt;0,バックデータ一覧!$S$4,バックデータ一覧!$T$4)</f>
        <v>-0.51375000000000004</v>
      </c>
      <c r="BG79" s="89">
        <f>IF($BN79&gt;0,バックデータ一覧!$S$5,バックデータ一覧!$T$5)</f>
        <v>-1.7819999999999999E-2</v>
      </c>
      <c r="BH79" s="89">
        <f>IF($BN79&gt;0,バックデータ一覧!$S$6,バックデータ一覧!$T$6)</f>
        <v>0.27639999999999998</v>
      </c>
      <c r="BI79" s="89">
        <f>IF($BN79&gt;0,バックデータ一覧!$S$7,バックデータ一覧!$T$7)</f>
        <v>9.4067100000000003</v>
      </c>
      <c r="BJ79" s="89">
        <f>IF($BN79&gt;0,バックデータ一覧!$S$12,バックデータ一覧!$T$12)</f>
        <v>-0.19841</v>
      </c>
      <c r="BK79" s="89">
        <f>IF($BN79&gt;0,バックデータ一覧!$S$13,バックデータ一覧!$T$13)</f>
        <v>1.10632</v>
      </c>
      <c r="BL79" s="89">
        <f>IF($BN79&gt;0,バックデータ一覧!$S$14,バックデータ一覧!$T$14)</f>
        <v>0.19306999999999999</v>
      </c>
      <c r="BM79" s="132">
        <f>IF($BN79&gt;0,バックデータ一覧!$S$15,バックデータ一覧!$T$15)</f>
        <v>-10.36669</v>
      </c>
      <c r="BN79" s="26">
        <f>SUMIF('貼り付けシート（時刻別）'!$A$6:$A$8765,$A79,'貼り付けシート（時刻別）'!$C$6:$C$8765)</f>
        <v>2400</v>
      </c>
      <c r="BO79" s="91">
        <f>'貼り付けシート（日別）'!B78</f>
        <v>5.3083741927580004</v>
      </c>
      <c r="BP79" s="91">
        <f>'貼り付けシート（日別）'!C78</f>
        <v>11.569533497036666</v>
      </c>
      <c r="BQ79" s="91">
        <f>'貼り付けシート（日別）'!D78</f>
        <v>2.1777945406186667</v>
      </c>
      <c r="BR79" s="91">
        <f>'貼り付けシート（日別）'!E78</f>
        <v>0</v>
      </c>
      <c r="BS79" s="91">
        <f>'貼り付けシート（日別）'!F78</f>
        <v>0</v>
      </c>
      <c r="BT79" s="91">
        <f>'貼り付けシート（日別）'!G78</f>
        <v>0</v>
      </c>
      <c r="BU79" s="91">
        <f>'貼り付けシート（日別）'!H78</f>
        <v>0</v>
      </c>
      <c r="BV79" s="91">
        <f>'貼り付けシート（日別）'!I78</f>
        <v>39</v>
      </c>
      <c r="BW79" s="91">
        <f>'貼り付けシート（日別）'!J78</f>
        <v>85</v>
      </c>
      <c r="BX79" s="91">
        <f>'貼り付けシート（日別）'!K78</f>
        <v>16</v>
      </c>
      <c r="BY79" s="91">
        <f>'貼り付けシート（日別）'!L78</f>
        <v>0</v>
      </c>
      <c r="BZ79" s="91">
        <f>'貼り付けシート（日別）'!M78</f>
        <v>0</v>
      </c>
      <c r="CA79" s="91">
        <f>'貼り付けシート（日別）'!N78</f>
        <v>0</v>
      </c>
      <c r="CB79" s="91">
        <f>'貼り付けシート（日別）'!O78</f>
        <v>12.487499999999999</v>
      </c>
      <c r="CC79" s="91">
        <f>'貼り付けシート（日別）'!Q78</f>
        <v>0</v>
      </c>
      <c r="CD79" s="126"/>
      <c r="CE79" s="160" t="s">
        <v>48</v>
      </c>
      <c r="CF79" s="163" t="s">
        <v>9</v>
      </c>
      <c r="CG79" s="11" t="s">
        <v>453</v>
      </c>
      <c r="CH79" s="164" t="s">
        <v>25</v>
      </c>
      <c r="CI79" s="161" t="s">
        <v>20</v>
      </c>
      <c r="CJ79" s="134" t="str">
        <f>IF(AND(入力データと計算結果!$F$6=バックデータ一覧!$A$7,入力データと計算結果!$F$27="仕様を入力することで評価する"),バックデータ一覧!E7*計算過程!$CJ$86,"-")</f>
        <v>-</v>
      </c>
    </row>
    <row r="80" spans="1:88" x14ac:dyDescent="0.15">
      <c r="A80" s="30">
        <v>41713</v>
      </c>
      <c r="B80" s="93">
        <f t="shared" si="36"/>
        <v>0.18156494328703704</v>
      </c>
      <c r="C80" s="93">
        <f t="shared" si="37"/>
        <v>0</v>
      </c>
      <c r="D80" s="93">
        <f t="shared" si="63"/>
        <v>41.193952587576163</v>
      </c>
      <c r="E80" s="96">
        <v>0</v>
      </c>
      <c r="F80" s="90">
        <f>IF(OR(計算過程!$CJ$4&lt;=4,計算過程!$CJ$4=8),G80+H80+I80,0)</f>
        <v>0.18156494328703704</v>
      </c>
      <c r="G80" s="90">
        <f>IF(AND($CJ$4&gt;4,$CJ$4&lt;&gt;8),0,((VLOOKUP(入力データと計算結果!$F$6,バックデータ一覧!$V$12:$AA$15,2)*CB80+VLOOKUP(入力データと計算結果!$F$6,バックデータ一覧!$V$12:$AA$15,3)*(BV80+BW80+BX80+BY80+CA80)+(VLOOKUP(入力データと計算結果!$F$6,バックデータ一覧!$V$12:$AA$15,4)))*10^3/3600))</f>
        <v>0.11734467592592593</v>
      </c>
      <c r="H80" s="90">
        <f>IF(AND(OR($CJ$4&gt;4,$CJ$4&lt;&gt;8),入力データと計算結果!$F$7&lt;&gt;バックデータ一覧!$A$20,BZ80&gt;0),0.07*10^3/3600,0)</f>
        <v>1.9444444444444445E-2</v>
      </c>
      <c r="I80" s="90">
        <f>IF(AND(OR($CJ$4&lt;=4),入力データと計算結果!$F$7=バックデータ一覧!$A$22,BU80&gt;0),(VLOOKUP(入力データと計算結果!$F$6,バックデータ一覧!$V$12:$AA$15,5,FALSE)*BU80+VLOOKUP(入力データと計算結果!$F$6,バックデータ一覧!$V$12:$AA$15,6,FALSE))*10^3/3600,0)</f>
        <v>4.4775822916666666E-2</v>
      </c>
      <c r="J80" s="90">
        <f>IF(OR(計算過程!$CJ$4&lt;=2,計算過程!$CJ$4=8),IF(入力データと計算結果!$F$7=バックデータ一覧!$A$20,BO80/L80+BP80/M80+BQ80/N80+BR80/O80+BT80/Q80,IF(入力データと計算結果!$F$7=バックデータ一覧!$A$21,BO80/L80+BP80/M80+BQ80/N80+BS80/P80+BT80/Q80,BO80/L80+BP80/M80+BQ80/N80+BS80/P80+BU80/R80)),0)</f>
        <v>0</v>
      </c>
      <c r="K80" s="90">
        <f>IF(OR(計算過程!$CJ$4=3,計算過程!$CJ$4=4),IF(入力データと計算結果!$F$7=バックデータ一覧!$A$20,BO80/L80+BP80/M80+BQ80/N80+BR80/O80+BT80/Q80,IF(入力データと計算結果!$F$7=バックデータ一覧!$A$21,BO80/L80+BP80/M80+BQ80/N80+BS80/P80+BT80/Q80,BO80/L80+BP80/M80+BQ80/N80+BS80/P80+BU80/R80)),0)</f>
        <v>41.193952587576163</v>
      </c>
      <c r="L80" s="167">
        <f>IFERROR(MIN(1,$CJ$6*CB80+計算過程!$CJ$13*(BO80+BQ80)+$CJ$20),"-")</f>
        <v>0.7143866857918012</v>
      </c>
      <c r="M80" s="167">
        <f t="shared" si="38"/>
        <v>0.794810243092543</v>
      </c>
      <c r="N80" s="167">
        <f t="shared" si="39"/>
        <v>0.7143866857918012</v>
      </c>
      <c r="O80" s="134">
        <f t="shared" si="40"/>
        <v>0.90236153670854247</v>
      </c>
      <c r="P80" s="134">
        <f t="shared" si="41"/>
        <v>0.85930100026884904</v>
      </c>
      <c r="Q80" s="134">
        <f t="shared" si="42"/>
        <v>0.90236153670854247</v>
      </c>
      <c r="R80" s="134">
        <f t="shared" si="43"/>
        <v>0.52891568400809774</v>
      </c>
      <c r="S80" s="26">
        <f t="shared" si="44"/>
        <v>0</v>
      </c>
      <c r="T80" s="26">
        <f>'貼り付けシート（日別）'!P79</f>
        <v>11.049999999999999</v>
      </c>
      <c r="U80" s="26">
        <f t="shared" si="64"/>
        <v>1</v>
      </c>
      <c r="V80" s="26">
        <f t="shared" si="65"/>
        <v>1</v>
      </c>
      <c r="W80" s="26">
        <f t="shared" si="58"/>
        <v>31.733454027824997</v>
      </c>
      <c r="X80" s="26">
        <f t="shared" si="45"/>
        <v>0</v>
      </c>
      <c r="Y80" s="26">
        <f>IF(AND(入力データと計算結果!$F$6=バックデータ一覧!$A$7,入力データと計算結果!$F$27="種類を選択することで評価する"),MAX((($CJ$44*CB80+$CJ$45*SUM(BO80:BQ80,BS80)+$CJ$46)*Z80+(0.01723*BU80+0.06099))*10^3/3600,0),0)</f>
        <v>0</v>
      </c>
      <c r="Z80" s="26">
        <f t="shared" si="59"/>
        <v>1</v>
      </c>
      <c r="AA80" s="26">
        <f>IF(AND(入力データと計算結果!$F$6=バックデータ一覧!$A$7,入力データと計算結果!$F$27="種類を選択することで評価する"),MAX(($CJ$47*CB80+$CJ$48*SUM(BO80:BQ80,BS80)+$CJ$49)*AC80+BU80/AB80,0),0)</f>
        <v>0</v>
      </c>
      <c r="AB80" s="26">
        <f t="shared" si="46"/>
        <v>0.80796625</v>
      </c>
      <c r="AC80" s="26">
        <f t="shared" si="60"/>
        <v>1</v>
      </c>
      <c r="AD80" s="91">
        <f>IF(AND(入力データと計算結果!$F$6=バックデータ一覧!$A$7,入力データと計算結果!$F$27="仕様を入力することで評価する"),AE80+AF80+AG80,0)</f>
        <v>0</v>
      </c>
      <c r="AE80" s="91">
        <f t="shared" si="61"/>
        <v>1.6995923645505544</v>
      </c>
      <c r="AF80" s="91">
        <f t="shared" si="47"/>
        <v>8.3892040946080826E-2</v>
      </c>
      <c r="AG80" s="190">
        <f>IF(AND(入力データと計算結果!$F$7&lt;&gt;バックデータ一覧!$A$22,CA80&gt;0),(0.000393*計算過程!CA80)*10^3/3600,IF(AND(入力データと計算結果!$F$7=バックデータ一覧!$A$22,AX80&gt;0),(0.01723*計算過程!AX80+0.06099)*10^3/3600,0))</f>
        <v>2.4381078125E-2</v>
      </c>
      <c r="AH80" s="91">
        <f>IF(OR(入力データと計算結果!$F$6&lt;&gt;バックデータ一覧!$A$7,入力データと計算結果!$F$27&lt;&gt;"仕様を入力することで評価する"),0,IF(入力データと計算結果!$F$7=バックデータ一覧!$A$20,計算過程!AR80/計算過程!AI80+計算過程!AS80/計算過程!AJ80+計算過程!AT80/計算過程!AK80+計算過程!AU80/計算過程!AL80+計算過程!AW80/計算過程!AN80,IF(入力データと計算結果!$F$7=バックデータ一覧!$A$21,計算過程!AR80/計算過程!AI80+計算過程!AS80/計算過程!AJ80+計算過程!AT80/計算過程!AK80+計算過程!AV80/計算過程!AM80+計算過程!AW80/計算過程!AN80,計算過程!AR80/計算過程!AI80+計算過程!AS80/計算過程!AJ80+計算過程!AT80/計算過程!AK80+計算過程!AV80/計算過程!AM80+計算過程!AX80/計算過程!AO80)))</f>
        <v>0</v>
      </c>
      <c r="AI80" s="191" t="str">
        <f>IF(AND(入力データと計算結果!$F$6=バックデータ一覧!$A$7,入力データと計算結果!$F$27="仕様を入力することで評価する"),$CJ$65*CB80+$CJ$72*(AR80+AT80)+$CJ$79,"-")</f>
        <v>-</v>
      </c>
      <c r="AJ80" s="191" t="str">
        <f>IF(AND(入力データと計算結果!$F$6=バックデータ一覧!$A$7,入力データと計算結果!$F$27="仕様を入力することで評価する"),$CJ$66*CB80+$CJ$73*AS80+$CJ$80,"-")</f>
        <v>-</v>
      </c>
      <c r="AK80" s="191" t="str">
        <f>IF(AND(入力データと計算結果!$F$6=バックデータ一覧!$A$7,入力データと計算結果!$F$27="仕様を入力することで評価する"),$CJ$67*CB80+$CJ$74*(AR80+AT80)+$CJ$81,"-")</f>
        <v>-</v>
      </c>
      <c r="AL80" s="191" t="str">
        <f>IF(AND(入力データと計算結果!$F$6=バックデータ一覧!$A$7,入力データと計算結果!$F$27="仕様を入力することで評価する"),$CJ$68*CB80+$CJ$75*AU80+$CJ$82,"-")</f>
        <v>-</v>
      </c>
      <c r="AM80" s="191" t="str">
        <f>IF(AND(入力データと計算結果!$F$6=バックデータ一覧!$A$7,入力データと計算結果!$F$27="仕様を入力することで評価する"),$CJ$69*CB80+$CJ$76*AV80+$CJ$83,"-")</f>
        <v>-</v>
      </c>
      <c r="AN80" s="191" t="str">
        <f>IF(AND(入力データと計算結果!$F$6=バックデータ一覧!$A$7,入力データと計算結果!$F$27="仕様を入力することで評価する"),$CJ$70*CB80+$CJ$77*AW80+$CJ$84,"-")</f>
        <v>-</v>
      </c>
      <c r="AO80" s="191" t="str">
        <f>IF(AND(入力データと計算結果!$F$6=バックデータ一覧!$A$7,入力データと計算結果!$F$27="仕様を入力することで評価する"),$CJ$71*CB80+$CJ$78*AX80+$CJ$85,"-")</f>
        <v>-</v>
      </c>
      <c r="AP80" s="91">
        <f t="shared" si="48"/>
        <v>28.687712481378643</v>
      </c>
      <c r="AQ80" s="91">
        <f t="shared" si="49"/>
        <v>4.6886589918944921</v>
      </c>
      <c r="AR80" s="91">
        <f t="shared" si="50"/>
        <v>1.17199284670754</v>
      </c>
      <c r="AS80" s="91">
        <f t="shared" si="51"/>
        <v>1.4350932816827013</v>
      </c>
      <c r="AT80" s="91">
        <f t="shared" si="52"/>
        <v>0.62187375539583778</v>
      </c>
      <c r="AU80" s="91">
        <f t="shared" si="53"/>
        <v>0</v>
      </c>
      <c r="AV80" s="91">
        <f t="shared" si="54"/>
        <v>2.1526399225240525</v>
      </c>
      <c r="AW80" s="91">
        <f t="shared" si="55"/>
        <v>0</v>
      </c>
      <c r="AX80" s="91">
        <f t="shared" si="56"/>
        <v>1.5543750000000001</v>
      </c>
      <c r="AY80" s="158">
        <f t="shared" si="57"/>
        <v>24.797479221514866</v>
      </c>
      <c r="AZ80" s="91">
        <f t="shared" si="62"/>
        <v>30.179079027824997</v>
      </c>
      <c r="BA80" s="26">
        <f>IF(計算過程!$CJ$4=9,((BF80*CB80+BG80*(BO80+BP80+BQ80+BS80)+BH80*BN80+BI80)*BB80+(0.01723*BU80+0.06099))*10^3/3600,0)</f>
        <v>0</v>
      </c>
      <c r="BB80" s="26">
        <f>IF(7&lt;='貼り付けシート（日別）'!O79,1,1+(7-'貼り付けシート（日別）'!O79)*0.0091)</f>
        <v>1</v>
      </c>
      <c r="BC80" s="26">
        <f>IF(計算過程!$CJ$4=9,((BJ80*計算過程!CB80+BK80*(BO80+BP80+BQ80+BS80)+BL80*BN80+BM80)*BE80+BU80/BD80),0)</f>
        <v>0</v>
      </c>
      <c r="BD80" s="26">
        <f>計算過程!$CJ$88*'貼り付けシート（日別）'!O79+計算過程!$CJ$89*BU80+計算過程!$CJ$90</f>
        <v>0.80796625</v>
      </c>
      <c r="BE80" s="26">
        <f>IF(7&lt;='貼り付けシート（日別）'!O79,1,1+(7-'貼り付けシート（日別）'!O79)*0.0205)</f>
        <v>1</v>
      </c>
      <c r="BF80" s="89">
        <f>IF($BN80&gt;0,バックデータ一覧!$S$4,バックデータ一覧!$T$4)</f>
        <v>-0.51375000000000004</v>
      </c>
      <c r="BG80" s="89">
        <f>IF($BN80&gt;0,バックデータ一覧!$S$5,バックデータ一覧!$T$5)</f>
        <v>-1.7819999999999999E-2</v>
      </c>
      <c r="BH80" s="89">
        <f>IF($BN80&gt;0,バックデータ一覧!$S$6,バックデータ一覧!$T$6)</f>
        <v>0.27639999999999998</v>
      </c>
      <c r="BI80" s="89">
        <f>IF($BN80&gt;0,バックデータ一覧!$S$7,バックデータ一覧!$T$7)</f>
        <v>9.4067100000000003</v>
      </c>
      <c r="BJ80" s="89">
        <f>IF($BN80&gt;0,バックデータ一覧!$S$12,バックデータ一覧!$T$12)</f>
        <v>-0.19841</v>
      </c>
      <c r="BK80" s="89">
        <f>IF($BN80&gt;0,バックデータ一覧!$S$13,バックデータ一覧!$T$13)</f>
        <v>1.10632</v>
      </c>
      <c r="BL80" s="89">
        <f>IF($BN80&gt;0,バックデータ一覧!$S$14,バックデータ一覧!$T$14)</f>
        <v>0.19306999999999999</v>
      </c>
      <c r="BM80" s="132">
        <f>IF($BN80&gt;0,バックデータ一覧!$S$15,バックデータ一覧!$T$15)</f>
        <v>-10.36669</v>
      </c>
      <c r="BN80" s="26">
        <f>SUMIF('貼り付けシート（時刻別）'!$A$6:$A$8765,$A80,'貼り付けシート（時刻別）'!$C$6:$C$8765)</f>
        <v>2400</v>
      </c>
      <c r="BO80" s="91">
        <f>'貼り付けシート（日別）'!B79</f>
        <v>6.5723327660596667</v>
      </c>
      <c r="BP80" s="91">
        <f>'貼り付けシート（日別）'!C79</f>
        <v>8.0477544074199994</v>
      </c>
      <c r="BQ80" s="91">
        <f>'貼り付けシート（日別）'!D79</f>
        <v>3.4873602432153334</v>
      </c>
      <c r="BR80" s="91">
        <f>'貼り付けシート（日別）'!E79</f>
        <v>0</v>
      </c>
      <c r="BS80" s="91">
        <f>'貼り付けシート（日別）'!F79</f>
        <v>12.071631611129998</v>
      </c>
      <c r="BT80" s="91">
        <f>'貼り付けシート（日別）'!G79</f>
        <v>0</v>
      </c>
      <c r="BU80" s="91">
        <f>'貼り付けシート（日別）'!H79</f>
        <v>1.5543750000000001</v>
      </c>
      <c r="BV80" s="91">
        <f>'貼り付けシート（日別）'!I79</f>
        <v>49</v>
      </c>
      <c r="BW80" s="91">
        <f>'貼り付けシート（日別）'!J79</f>
        <v>60</v>
      </c>
      <c r="BX80" s="91">
        <f>'貼り付けシート（日別）'!K79</f>
        <v>26</v>
      </c>
      <c r="BY80" s="91">
        <f>'貼り付けシート（日別）'!L79</f>
        <v>0</v>
      </c>
      <c r="BZ80" s="91">
        <f>'貼り付けシート（日別）'!M79</f>
        <v>90</v>
      </c>
      <c r="CA80" s="91">
        <f>'貼り付けシート（日別）'!N79</f>
        <v>0</v>
      </c>
      <c r="CB80" s="91">
        <f>'貼り付けシート（日別）'!O79</f>
        <v>9.2166666666666686</v>
      </c>
      <c r="CC80" s="91">
        <f>'貼り付けシート（日別）'!Q79</f>
        <v>0</v>
      </c>
      <c r="CD80" s="126"/>
      <c r="CE80" s="162"/>
      <c r="CF80" s="163" t="s">
        <v>10</v>
      </c>
      <c r="CG80" s="27"/>
      <c r="CH80" s="164" t="s">
        <v>40</v>
      </c>
      <c r="CI80" s="161" t="s">
        <v>20</v>
      </c>
      <c r="CJ80" s="134" t="str">
        <f>IF(AND(入力データと計算結果!$F$6=バックデータ一覧!$A$7,入力データと計算結果!$F$27="仕様を入力することで評価する"),バックデータ一覧!F7*計算過程!$CJ$86,"-")</f>
        <v>-</v>
      </c>
    </row>
    <row r="81" spans="1:88" x14ac:dyDescent="0.15">
      <c r="A81" s="30">
        <v>41714</v>
      </c>
      <c r="B81" s="93">
        <f t="shared" si="36"/>
        <v>0.18426335156250001</v>
      </c>
      <c r="C81" s="93">
        <f t="shared" si="37"/>
        <v>0</v>
      </c>
      <c r="D81" s="93">
        <f t="shared" si="63"/>
        <v>41.189115565749383</v>
      </c>
      <c r="E81" s="96">
        <v>0</v>
      </c>
      <c r="F81" s="90">
        <f>IF(OR(計算過程!$CJ$4&lt;=4,計算過程!$CJ$4=8),G81+H81+I81,0)</f>
        <v>0.18426335156250001</v>
      </c>
      <c r="G81" s="90">
        <f>IF(AND($CJ$4&gt;4,$CJ$4&lt;&gt;8),0,((VLOOKUP(入力データと計算結果!$F$6,バックデータ一覧!$V$12:$AA$15,2)*CB81+VLOOKUP(入力データと計算結果!$F$6,バックデータ一覧!$V$12:$AA$15,3)*(BV81+BW81+BX81+BY81+CA81)+(VLOOKUP(入力データと計算結果!$F$6,バックデータ一覧!$V$12:$AA$15,4)))*10^3/3600))</f>
        <v>0.11941996527777778</v>
      </c>
      <c r="H81" s="90">
        <f>IF(AND(OR($CJ$4&gt;4,$CJ$4&lt;&gt;8),入力データと計算結果!$F$7&lt;&gt;バックデータ一覧!$A$20,BZ81&gt;0),0.07*10^3/3600,0)</f>
        <v>1.9444444444444445E-2</v>
      </c>
      <c r="I81" s="90">
        <f>IF(AND(OR($CJ$4&lt;=4),入力データと計算結果!$F$7=バックデータ一覧!$A$22,BU81&gt;0),(VLOOKUP(入力データと計算結果!$F$6,バックデータ一覧!$V$12:$AA$15,5,FALSE)*BU81+VLOOKUP(入力データと計算結果!$F$6,バックデータ一覧!$V$12:$AA$15,6,FALSE))*10^3/3600,0)</f>
        <v>4.5398941840277776E-2</v>
      </c>
      <c r="J81" s="90">
        <f>IF(OR(計算過程!$CJ$4&lt;=2,計算過程!$CJ$4=8),IF(入力データと計算結果!$F$7=バックデータ一覧!$A$20,BO81/L81+BP81/M81+BQ81/N81+BR81/O81+BT81/Q81,IF(入力データと計算結果!$F$7=バックデータ一覧!$A$21,BO81/L81+BP81/M81+BQ81/N81+BS81/P81+BT81/Q81,BO81/L81+BP81/M81+BQ81/N81+BS81/P81+BU81/R81)),0)</f>
        <v>0</v>
      </c>
      <c r="K81" s="90">
        <f>IF(OR(計算過程!$CJ$4=3,計算過程!$CJ$4=4),IF(入力データと計算結果!$F$7=バックデータ一覧!$A$20,BO81/L81+BP81/M81+BQ81/N81+BR81/O81+BT81/Q81,IF(入力データと計算結果!$F$7=バックデータ一覧!$A$21,BO81/L81+BP81/M81+BQ81/N81+BS81/P81+BT81/Q81,BO81/L81+BP81/M81+BQ81/N81+BS81/P81+BU81/R81)),0)</f>
        <v>41.189115565749383</v>
      </c>
      <c r="L81" s="167">
        <f>IFERROR(MIN(1,$CJ$6*CB81+計算過程!$CJ$13*(BO81+BQ81)+$CJ$20),"-")</f>
        <v>0.71248225482674632</v>
      </c>
      <c r="M81" s="167">
        <f t="shared" si="38"/>
        <v>0.78699309835192088</v>
      </c>
      <c r="N81" s="167">
        <f t="shared" si="39"/>
        <v>0.71248225482674632</v>
      </c>
      <c r="O81" s="134">
        <f t="shared" si="40"/>
        <v>0.90236153670854247</v>
      </c>
      <c r="P81" s="134">
        <f t="shared" si="41"/>
        <v>0.85962527550761836</v>
      </c>
      <c r="Q81" s="134">
        <f t="shared" si="42"/>
        <v>0.90236153670854247</v>
      </c>
      <c r="R81" s="134">
        <f t="shared" si="43"/>
        <v>0.51413916185418096</v>
      </c>
      <c r="S81" s="26">
        <f t="shared" si="44"/>
        <v>0</v>
      </c>
      <c r="T81" s="26">
        <f>'貼り付けシート（日別）'!P80</f>
        <v>2.3374999999999999</v>
      </c>
      <c r="U81" s="26">
        <f t="shared" si="64"/>
        <v>1.0620112500000001</v>
      </c>
      <c r="V81" s="26">
        <f t="shared" si="65"/>
        <v>1.0931875</v>
      </c>
      <c r="W81" s="26">
        <f t="shared" si="58"/>
        <v>31.502296805300002</v>
      </c>
      <c r="X81" s="26">
        <f t="shared" si="45"/>
        <v>0</v>
      </c>
      <c r="Y81" s="26">
        <f>IF(AND(入力データと計算結果!$F$6=バックデータ一覧!$A$7,入力データと計算結果!$F$27="種類を選択することで評価する"),MAX((($CJ$44*CB81+$CJ$45*SUM(BO81:BQ81,BS81)+$CJ$46)*Z81+(0.01723*BU81+0.06099))*10^3/3600,0),0)</f>
        <v>0</v>
      </c>
      <c r="Z81" s="26">
        <f t="shared" si="59"/>
        <v>1.0087587499999999</v>
      </c>
      <c r="AA81" s="26">
        <f>IF(AND(入力データと計算結果!$F$6=バックデータ一覧!$A$7,入力データと計算結果!$F$27="種類を選択することで評価する"),MAX(($CJ$47*CB81+$CJ$48*SUM(BO81:BQ81,BS81)+$CJ$49)*AC81+BU81/AB81,0),0)</f>
        <v>0</v>
      </c>
      <c r="AB81" s="26">
        <f t="shared" si="46"/>
        <v>0.79334656249999991</v>
      </c>
      <c r="AC81" s="26">
        <f t="shared" si="60"/>
        <v>1.01973125</v>
      </c>
      <c r="AD81" s="91">
        <f>IF(AND(入力データと計算結果!$F$6=バックデータ一覧!$A$7,入力データと計算結果!$F$27="仕様を入力することで評価する"),AE81+AF81+AG81,0)</f>
        <v>0</v>
      </c>
      <c r="AE81" s="91">
        <f t="shared" si="61"/>
        <v>1.8631408289592282</v>
      </c>
      <c r="AF81" s="91">
        <f t="shared" si="47"/>
        <v>8.3611147856286386E-2</v>
      </c>
      <c r="AG81" s="190">
        <f>IF(AND(入力データと計算結果!$F$7&lt;&gt;バックデータ一覧!$A$22,CA81&gt;0),(0.000393*計算過程!CA81)*10^3/3600,IF(AND(入力データと計算結果!$F$7=バックデータ一覧!$A$22,AX81&gt;0),(0.01723*計算過程!AX81+0.06099)*10^3/3600,0))</f>
        <v>2.4891845920138888E-2</v>
      </c>
      <c r="AH81" s="91">
        <f>IF(OR(入力データと計算結果!$F$6&lt;&gt;バックデータ一覧!$A$7,入力データと計算結果!$F$27&lt;&gt;"仕様を入力することで評価する"),0,IF(入力データと計算結果!$F$7=バックデータ一覧!$A$20,計算過程!AR81/計算過程!AI81+計算過程!AS81/計算過程!AJ81+計算過程!AT81/計算過程!AK81+計算過程!AU81/計算過程!AL81+計算過程!AW81/計算過程!AN81,IF(入力データと計算結果!$F$7=バックデータ一覧!$A$21,計算過程!AR81/計算過程!AI81+計算過程!AS81/計算過程!AJ81+計算過程!AT81/計算過程!AK81+計算過程!AV81/計算過程!AM81+計算過程!AW81/計算過程!AN81,計算過程!AR81/計算過程!AI81+計算過程!AS81/計算過程!AJ81+計算過程!AT81/計算過程!AK81+計算過程!AV81/計算過程!AM81+計算過程!AX81/計算過程!AO81)))</f>
        <v>0</v>
      </c>
      <c r="AI81" s="191" t="str">
        <f>IF(AND(入力データと計算結果!$F$6=バックデータ一覧!$A$7,入力データと計算結果!$F$27="仕様を入力することで評価する"),$CJ$65*CB81+$CJ$72*(AR81+AT81)+$CJ$79,"-")</f>
        <v>-</v>
      </c>
      <c r="AJ81" s="191" t="str">
        <f>IF(AND(入力データと計算結果!$F$6=バックデータ一覧!$A$7,入力データと計算結果!$F$27="仕様を入力することで評価する"),$CJ$66*CB81+$CJ$73*AS81+$CJ$80,"-")</f>
        <v>-</v>
      </c>
      <c r="AK81" s="191" t="str">
        <f>IF(AND(入力データと計算結果!$F$6=バックデータ一覧!$A$7,入力データと計算結果!$F$27="仕様を入力することで評価する"),$CJ$67*CB81+$CJ$74*(AR81+AT81)+$CJ$81,"-")</f>
        <v>-</v>
      </c>
      <c r="AL81" s="191" t="str">
        <f>IF(AND(入力データと計算結果!$F$6=バックデータ一覧!$A$7,入力データと計算結果!$F$27="仕様を入力することで評価する"),$CJ$68*CB81+$CJ$75*AU81+$CJ$82,"-")</f>
        <v>-</v>
      </c>
      <c r="AM81" s="191" t="str">
        <f>IF(AND(入力データと計算結果!$F$6=バックデータ一覧!$A$7,入力データと計算結果!$F$27="仕様を入力することで評価する"),$CJ$69*CB81+$CJ$76*AV81+$CJ$83,"-")</f>
        <v>-</v>
      </c>
      <c r="AN81" s="191" t="str">
        <f>IF(AND(入力データと計算結果!$F$6=バックデータ一覧!$A$7,入力データと計算結果!$F$27="仕様を入力することで評価する"),$CJ$70*CB81+$CJ$77*AW81+$CJ$84,"-")</f>
        <v>-</v>
      </c>
      <c r="AO81" s="191" t="str">
        <f>IF(AND(入力データと計算結果!$F$6=バックデータ一覧!$A$7,入力データと計算結果!$F$27="仕様を入力することで評価する"),$CJ$71*CB81+$CJ$78*AX81+$CJ$85,"-")</f>
        <v>-</v>
      </c>
      <c r="AP81" s="91">
        <f t="shared" si="48"/>
        <v>28.502934577614717</v>
      </c>
      <c r="AQ81" s="91">
        <f t="shared" si="49"/>
        <v>4.2495348199405809</v>
      </c>
      <c r="AR81" s="91">
        <f t="shared" si="50"/>
        <v>1.1331946231147452</v>
      </c>
      <c r="AS81" s="91">
        <f t="shared" si="51"/>
        <v>1.3875852527935644</v>
      </c>
      <c r="AT81" s="91">
        <f t="shared" si="52"/>
        <v>0.60128694287721141</v>
      </c>
      <c r="AU81" s="91">
        <f t="shared" si="53"/>
        <v>0</v>
      </c>
      <c r="AV81" s="91">
        <f t="shared" si="54"/>
        <v>2.081377879190347</v>
      </c>
      <c r="AW81" s="91">
        <f t="shared" si="55"/>
        <v>0</v>
      </c>
      <c r="AX81" s="91">
        <f t="shared" si="56"/>
        <v>1.66109375</v>
      </c>
      <c r="AY81" s="158">
        <f t="shared" si="57"/>
        <v>24.637758357324135</v>
      </c>
      <c r="AZ81" s="91">
        <f t="shared" si="62"/>
        <v>29.841203055300003</v>
      </c>
      <c r="BA81" s="26">
        <f>IF(計算過程!$CJ$4=9,((BF81*CB81+BG81*(BO81+BP81+BQ81+BS81)+BH81*BN81+BI81)*BB81+(0.01723*BU81+0.06099))*10^3/3600,0)</f>
        <v>0</v>
      </c>
      <c r="BB81" s="26">
        <f>IF(7&lt;='貼り付けシート（日別）'!O80,1,1+(7-'貼り付けシート（日別）'!O80)*0.0091)</f>
        <v>1.0087587499999999</v>
      </c>
      <c r="BC81" s="26">
        <f>IF(計算過程!$CJ$4=9,((BJ81*計算過程!CB81+BK81*(BO81+BP81+BQ81+BS81)+BL81*BN81+BM81)*BE81+BU81/BD81),0)</f>
        <v>0</v>
      </c>
      <c r="BD81" s="26">
        <f>計算過程!$CJ$88*'貼り付けシート（日別）'!O80+計算過程!$CJ$89*BU81+計算過程!$CJ$90</f>
        <v>0.79334656249999991</v>
      </c>
      <c r="BE81" s="26">
        <f>IF(7&lt;='貼り付けシート（日別）'!O80,1,1+(7-'貼り付けシート（日別）'!O80)*0.0205)</f>
        <v>1.01973125</v>
      </c>
      <c r="BF81" s="89">
        <f>IF($BN81&gt;0,バックデータ一覧!$S$4,バックデータ一覧!$T$4)</f>
        <v>-0.51375000000000004</v>
      </c>
      <c r="BG81" s="89">
        <f>IF($BN81&gt;0,バックデータ一覧!$S$5,バックデータ一覧!$T$5)</f>
        <v>-1.7819999999999999E-2</v>
      </c>
      <c r="BH81" s="89">
        <f>IF($BN81&gt;0,バックデータ一覧!$S$6,バックデータ一覧!$T$6)</f>
        <v>0.27639999999999998</v>
      </c>
      <c r="BI81" s="89">
        <f>IF($BN81&gt;0,バックデータ一覧!$S$7,バックデータ一覧!$T$7)</f>
        <v>9.4067100000000003</v>
      </c>
      <c r="BJ81" s="89">
        <f>IF($BN81&gt;0,バックデータ一覧!$S$12,バックデータ一覧!$T$12)</f>
        <v>-0.19841</v>
      </c>
      <c r="BK81" s="89">
        <f>IF($BN81&gt;0,バックデータ一覧!$S$13,バックデータ一覧!$T$13)</f>
        <v>1.10632</v>
      </c>
      <c r="BL81" s="89">
        <f>IF($BN81&gt;0,バックデータ一覧!$S$14,バックデータ一覧!$T$14)</f>
        <v>0.19306999999999999</v>
      </c>
      <c r="BM81" s="132">
        <f>IF($BN81&gt;0,バックデータ一覧!$S$15,バックデータ一覧!$T$15)</f>
        <v>-10.36669</v>
      </c>
      <c r="BN81" s="26">
        <f>SUMIF('貼り付けシート（時刻別）'!$A$6:$A$8765,$A81,'貼り付けシート（時刻別）'!$C$6:$C$8765)</f>
        <v>2400</v>
      </c>
      <c r="BO81" s="91">
        <f>'貼り付けシート（日別）'!B80</f>
        <v>6.4987508875986659</v>
      </c>
      <c r="BP81" s="91">
        <f>'貼り付けシート（日別）'!C80</f>
        <v>7.9576541480800005</v>
      </c>
      <c r="BQ81" s="91">
        <f>'貼り付けシート（日別）'!D80</f>
        <v>3.4483167975013336</v>
      </c>
      <c r="BR81" s="91">
        <f>'貼り付けシート（日別）'!E80</f>
        <v>0</v>
      </c>
      <c r="BS81" s="91">
        <f>'貼り付けシート（日別）'!F80</f>
        <v>11.936481222120001</v>
      </c>
      <c r="BT81" s="91">
        <f>'貼り付けシート（日別）'!G80</f>
        <v>0</v>
      </c>
      <c r="BU81" s="91">
        <f>'貼り付けシート（日別）'!H80</f>
        <v>1.66109375</v>
      </c>
      <c r="BV81" s="91">
        <f>'貼り付けシート（日別）'!I80</f>
        <v>49</v>
      </c>
      <c r="BW81" s="91">
        <f>'貼り付けシート（日別）'!J80</f>
        <v>60</v>
      </c>
      <c r="BX81" s="91">
        <f>'貼り付けシート（日別）'!K80</f>
        <v>26</v>
      </c>
      <c r="BY81" s="91">
        <f>'貼り付けシート（日別）'!L80</f>
        <v>0</v>
      </c>
      <c r="BZ81" s="91">
        <f>'貼り付けシート（日別）'!M80</f>
        <v>90</v>
      </c>
      <c r="CA81" s="91">
        <f>'貼り付けシート（日別）'!N80</f>
        <v>0</v>
      </c>
      <c r="CB81" s="91">
        <f>'貼り付けシート（日別）'!O80</f>
        <v>6.0375000000000005</v>
      </c>
      <c r="CC81" s="91">
        <f>'貼り付けシート（日別）'!Q80</f>
        <v>0</v>
      </c>
      <c r="CD81" s="126"/>
      <c r="CE81" s="162"/>
      <c r="CF81" s="163" t="s">
        <v>11</v>
      </c>
      <c r="CG81" s="27"/>
      <c r="CH81" s="164" t="s">
        <v>41</v>
      </c>
      <c r="CI81" s="161" t="s">
        <v>20</v>
      </c>
      <c r="CJ81" s="134" t="str">
        <f>IF(AND(入力データと計算結果!$F$6=バックデータ一覧!$A$7,入力データと計算結果!$F$27="仕様を入力することで評価する"),バックデータ一覧!G7*計算過程!$CJ$86,"-")</f>
        <v>-</v>
      </c>
    </row>
    <row r="82" spans="1:88" x14ac:dyDescent="0.15">
      <c r="A82" s="30">
        <v>41715</v>
      </c>
      <c r="B82" s="93">
        <f t="shared" si="36"/>
        <v>0.18325029976851853</v>
      </c>
      <c r="C82" s="93">
        <f t="shared" si="37"/>
        <v>0</v>
      </c>
      <c r="D82" s="93">
        <f t="shared" si="63"/>
        <v>40.698588275664434</v>
      </c>
      <c r="E82" s="96">
        <v>0</v>
      </c>
      <c r="F82" s="90">
        <f>IF(OR(計算過程!$CJ$4&lt;=4,計算過程!$CJ$4=8),G82+H82+I82,0)</f>
        <v>0.18325029976851853</v>
      </c>
      <c r="G82" s="90">
        <f>IF(AND($CJ$4&gt;4,$CJ$4&lt;&gt;8),0,((VLOOKUP(入力データと計算結果!$F$6,バックデータ一覧!$V$12:$AA$15,2)*CB82+VLOOKUP(入力データと計算結果!$F$6,バックデータ一覧!$V$12:$AA$15,3)*(BV82+BW82+BX82+BY82+CA82)+(VLOOKUP(入力データと計算結果!$F$6,バックデータ一覧!$V$12:$AA$15,4)))*10^3/3600))</f>
        <v>0.11860671296296296</v>
      </c>
      <c r="H82" s="90">
        <f>IF(AND(OR($CJ$4&gt;4,$CJ$4&lt;&gt;8),入力データと計算結果!$F$7&lt;&gt;バックデータ一覧!$A$20,BZ82&gt;0),0.07*10^3/3600,0)</f>
        <v>1.9444444444444445E-2</v>
      </c>
      <c r="I82" s="90">
        <f>IF(AND(OR($CJ$4&lt;=4),入力データと計算結果!$F$7=バックデータ一覧!$A$22,BU82&gt;0),(VLOOKUP(入力データと計算結果!$F$6,バックデータ一覧!$V$12:$AA$15,5,FALSE)*BU82+VLOOKUP(入力データと計算結果!$F$6,バックデータ一覧!$V$12:$AA$15,6,FALSE))*10^3/3600,0)</f>
        <v>4.5199142361111104E-2</v>
      </c>
      <c r="J82" s="90">
        <f>IF(OR(計算過程!$CJ$4&lt;=2,計算過程!$CJ$4=8),IF(入力データと計算結果!$F$7=バックデータ一覧!$A$20,BO82/L82+BP82/M82+BQ82/N82+BR82/O82+BT82/Q82,IF(入力データと計算結果!$F$7=バックデータ一覧!$A$21,BO82/L82+BP82/M82+BQ82/N82+BS82/P82+BT82/Q82,BO82/L82+BP82/M82+BQ82/N82+BS82/P82+BU82/R82)),0)</f>
        <v>0</v>
      </c>
      <c r="K82" s="90">
        <f>IF(OR(計算過程!$CJ$4=3,計算過程!$CJ$4=4),IF(入力データと計算結果!$F$7=バックデータ一覧!$A$20,BO82/L82+BP82/M82+BQ82/N82+BR82/O82+BT82/Q82,IF(入力データと計算結果!$F$7=バックデータ一覧!$A$21,BO82/L82+BP82/M82+BQ82/N82+BS82/P82+BT82/Q82,BO82/L82+BP82/M82+BQ82/N82+BS82/P82+BU82/R82)),0)</f>
        <v>40.698588275664434</v>
      </c>
      <c r="L82" s="167">
        <f>IFERROR(MIN(1,$CJ$6*CB82+計算過程!$CJ$13*(BO82+BQ82)+$CJ$20),"-")</f>
        <v>0.71285616069046154</v>
      </c>
      <c r="M82" s="167">
        <f t="shared" si="38"/>
        <v>0.78983300066741757</v>
      </c>
      <c r="N82" s="167">
        <f t="shared" si="39"/>
        <v>0.71285616069046154</v>
      </c>
      <c r="O82" s="134">
        <f t="shared" si="40"/>
        <v>0.90236153670854247</v>
      </c>
      <c r="P82" s="134">
        <f t="shared" si="41"/>
        <v>0.85988123163080121</v>
      </c>
      <c r="Q82" s="134">
        <f t="shared" si="42"/>
        <v>0.90236153670854247</v>
      </c>
      <c r="R82" s="134">
        <f t="shared" si="43"/>
        <v>0.52028079924614212</v>
      </c>
      <c r="S82" s="26">
        <f t="shared" si="44"/>
        <v>0</v>
      </c>
      <c r="T82" s="26">
        <f>'貼り付けシート（日別）'!P81</f>
        <v>0.625</v>
      </c>
      <c r="U82" s="26">
        <f t="shared" si="64"/>
        <v>1.0847875</v>
      </c>
      <c r="V82" s="26">
        <f t="shared" si="65"/>
        <v>1.1153125000000002</v>
      </c>
      <c r="W82" s="26">
        <f t="shared" si="58"/>
        <v>31.201386634850003</v>
      </c>
      <c r="X82" s="26">
        <f t="shared" si="45"/>
        <v>0</v>
      </c>
      <c r="Y82" s="26">
        <f>IF(AND(入力データと計算結果!$F$6=バックデータ一覧!$A$7,入力データと計算結果!$F$27="種類を選択することで評価する"),MAX((($CJ$44*CB82+$CJ$45*SUM(BO82:BQ82,BS82)+$CJ$46)*Z82+(0.01723*BU82+0.06099))*10^3/3600,0),0)</f>
        <v>0</v>
      </c>
      <c r="Z82" s="26">
        <f t="shared" si="59"/>
        <v>1</v>
      </c>
      <c r="AA82" s="26">
        <f>IF(AND(入力データと計算結果!$F$6=バックデータ一覧!$A$7,入力データと計算結果!$F$27="種類を選択することで評価する"),MAX(($CJ$47*CB82+$CJ$48*SUM(BO82:BQ82,BS82)+$CJ$49)*AC82+BU82/AB82,0),0)</f>
        <v>0</v>
      </c>
      <c r="AB82" s="26">
        <f t="shared" si="46"/>
        <v>0.79912125000000001</v>
      </c>
      <c r="AC82" s="26">
        <f t="shared" si="60"/>
        <v>1</v>
      </c>
      <c r="AD82" s="91">
        <f>IF(AND(入力データと計算結果!$F$6=バックデータ一覧!$A$7,入力データと計算結果!$F$27="仕様を入力することで評価する"),AE82+AF82+AG82,0)</f>
        <v>0</v>
      </c>
      <c r="AE82" s="91">
        <f t="shared" si="61"/>
        <v>1.7431643387399762</v>
      </c>
      <c r="AF82" s="91">
        <f t="shared" si="47"/>
        <v>8.3389434022798775E-2</v>
      </c>
      <c r="AG82" s="190">
        <f>IF(AND(入力データと計算結果!$F$7&lt;&gt;バックデータ一覧!$A$22,CA82&gt;0),(0.000393*計算過程!CA82)*10^3/3600,IF(AND(入力データと計算結果!$F$7=バックデータ一覧!$A$22,AX82&gt;0),(0.01723*計算過程!AX82+0.06099)*10^3/3600,0))</f>
        <v>2.4728071180555557E-2</v>
      </c>
      <c r="AH82" s="91">
        <f>IF(OR(入力データと計算結果!$F$6&lt;&gt;バックデータ一覧!$A$7,入力データと計算結果!$F$27&lt;&gt;"仕様を入力することで評価する"),0,IF(入力データと計算結果!$F$7=バックデータ一覧!$A$20,計算過程!AR82/計算過程!AI82+計算過程!AS82/計算過程!AJ82+計算過程!AT82/計算過程!AK82+計算過程!AU82/計算過程!AL82+計算過程!AW82/計算過程!AN82,IF(入力データと計算結果!$F$7=バックデータ一覧!$A$21,計算過程!AR82/計算過程!AI82+計算過程!AS82/計算過程!AJ82+計算過程!AT82/計算過程!AK82+計算過程!AV82/計算過程!AM82+計算過程!AW82/計算過程!AN82,計算過程!AR82/計算過程!AI82+計算過程!AS82/計算過程!AJ82+計算過程!AT82/計算過程!AK82+計算過程!AV82/計算過程!AM82+計算過程!AX82/計算過程!AO82)))</f>
        <v>0</v>
      </c>
      <c r="AI82" s="191" t="str">
        <f>IF(AND(入力データと計算結果!$F$6=バックデータ一覧!$A$7,入力データと計算結果!$F$27="仕様を入力することで評価する"),$CJ$65*CB82+$CJ$72*(AR82+AT82)+$CJ$79,"-")</f>
        <v>-</v>
      </c>
      <c r="AJ82" s="191" t="str">
        <f>IF(AND(入力データと計算結果!$F$6=バックデータ一覧!$A$7,入力データと計算結果!$F$27="仕様を入力することで評価する"),$CJ$66*CB82+$CJ$73*AS82+$CJ$80,"-")</f>
        <v>-</v>
      </c>
      <c r="AK82" s="191" t="str">
        <f>IF(AND(入力データと計算結果!$F$6=バックデータ一覧!$A$7,入力データと計算結果!$F$27="仕様を入力することで評価する"),$CJ$67*CB82+$CJ$74*(AR82+AT82)+$CJ$81,"-")</f>
        <v>-</v>
      </c>
      <c r="AL82" s="191" t="str">
        <f>IF(AND(入力データと計算結果!$F$6=バックデータ一覧!$A$7,入力データと計算結果!$F$27="仕様を入力することで評価する"),$CJ$68*CB82+$CJ$75*AU82+$CJ$82,"-")</f>
        <v>-</v>
      </c>
      <c r="AM82" s="191" t="str">
        <f>IF(AND(入力データと計算結果!$F$6=バックデータ一覧!$A$7,入力データと計算結果!$F$27="仕様を入力することで評価する"),$CJ$69*CB82+$CJ$76*AV82+$CJ$83,"-")</f>
        <v>-</v>
      </c>
      <c r="AN82" s="191" t="str">
        <f>IF(AND(入力データと計算結果!$F$6=バックデータ一覧!$A$7,入力データと計算結果!$F$27="仕様を入力することで評価する"),$CJ$70*CB82+$CJ$77*AW82+$CJ$84,"-")</f>
        <v>-</v>
      </c>
      <c r="AO82" s="191" t="str">
        <f>IF(AND(入力データと計算結果!$F$6=バックデータ一覧!$A$7,入力データと計算結果!$F$27="仕様を入力することで評価する"),$CJ$71*CB82+$CJ$78*AX82+$CJ$85,"-")</f>
        <v>-</v>
      </c>
      <c r="AP82" s="91">
        <f t="shared" si="48"/>
        <v>28.357086143189779</v>
      </c>
      <c r="AQ82" s="91">
        <f t="shared" si="49"/>
        <v>4.5187755382846095</v>
      </c>
      <c r="AR82" s="91">
        <f t="shared" si="50"/>
        <v>1.1025705059762165</v>
      </c>
      <c r="AS82" s="91">
        <f t="shared" si="51"/>
        <v>1.350086333848429</v>
      </c>
      <c r="AT82" s="91">
        <f t="shared" si="52"/>
        <v>0.5850374113343193</v>
      </c>
      <c r="AU82" s="91">
        <f t="shared" si="53"/>
        <v>0</v>
      </c>
      <c r="AV82" s="91">
        <f t="shared" si="54"/>
        <v>2.0251295007726444</v>
      </c>
      <c r="AW82" s="91">
        <f t="shared" si="55"/>
        <v>0</v>
      </c>
      <c r="AX82" s="91">
        <f t="shared" si="56"/>
        <v>1.6268749999999998</v>
      </c>
      <c r="AY82" s="158">
        <f t="shared" si="57"/>
        <v>24.511687882918395</v>
      </c>
      <c r="AZ82" s="91">
        <f t="shared" si="62"/>
        <v>29.574511634850005</v>
      </c>
      <c r="BA82" s="26">
        <f>IF(計算過程!$CJ$4=9,((BF82*CB82+BG82*(BO82+BP82+BQ82+BS82)+BH82*BN82+BI82)*BB82+(0.01723*BU82+0.06099))*10^3/3600,0)</f>
        <v>0</v>
      </c>
      <c r="BB82" s="26">
        <f>IF(7&lt;='貼り付けシート（日別）'!O81,1,1+(7-'貼り付けシート（日別）'!O81)*0.0091)</f>
        <v>1</v>
      </c>
      <c r="BC82" s="26">
        <f>IF(計算過程!$CJ$4=9,((BJ82*計算過程!CB82+BK82*(BO82+BP82+BQ82+BS82)+BL82*BN82+BM82)*BE82+BU82/BD82),0)</f>
        <v>0</v>
      </c>
      <c r="BD82" s="26">
        <f>計算過程!$CJ$88*'貼り付けシート（日別）'!O81+計算過程!$CJ$89*BU82+計算過程!$CJ$90</f>
        <v>0.79912125000000001</v>
      </c>
      <c r="BE82" s="26">
        <f>IF(7&lt;='貼り付けシート（日別）'!O81,1,1+(7-'貼り付けシート（日別）'!O81)*0.0205)</f>
        <v>1</v>
      </c>
      <c r="BF82" s="89">
        <f>IF($BN82&gt;0,バックデータ一覧!$S$4,バックデータ一覧!$T$4)</f>
        <v>-0.51375000000000004</v>
      </c>
      <c r="BG82" s="89">
        <f>IF($BN82&gt;0,バックデータ一覧!$S$5,バックデータ一覧!$T$5)</f>
        <v>-1.7819999999999999E-2</v>
      </c>
      <c r="BH82" s="89">
        <f>IF($BN82&gt;0,バックデータ一覧!$S$6,バックデータ一覧!$T$6)</f>
        <v>0.27639999999999998</v>
      </c>
      <c r="BI82" s="89">
        <f>IF($BN82&gt;0,バックデータ一覧!$S$7,バックデータ一覧!$T$7)</f>
        <v>9.4067100000000003</v>
      </c>
      <c r="BJ82" s="89">
        <f>IF($BN82&gt;0,バックデータ一覧!$S$12,バックデータ一覧!$T$12)</f>
        <v>-0.19841</v>
      </c>
      <c r="BK82" s="89">
        <f>IF($BN82&gt;0,バックデータ一覧!$S$13,バックデータ一覧!$T$13)</f>
        <v>1.10632</v>
      </c>
      <c r="BL82" s="89">
        <f>IF($BN82&gt;0,バックデータ一覧!$S$14,バックデータ一覧!$T$14)</f>
        <v>0.19306999999999999</v>
      </c>
      <c r="BM82" s="132">
        <f>IF($BN82&gt;0,バックデータ一覧!$S$15,バックデータ一覧!$T$15)</f>
        <v>-10.36669</v>
      </c>
      <c r="BN82" s="26">
        <f>SUMIF('貼り付けシート（時刻別）'!$A$6:$A$8765,$A82,'貼り付けシート（時刻別）'!$C$6:$C$8765)</f>
        <v>2400</v>
      </c>
      <c r="BO82" s="91">
        <f>'貼り付けシート（日別）'!B81</f>
        <v>6.4406714227006665</v>
      </c>
      <c r="BP82" s="91">
        <f>'貼り付けシート（日別）'!C81</f>
        <v>7.886536435960001</v>
      </c>
      <c r="BQ82" s="91">
        <f>'貼り付けシート（日別）'!D81</f>
        <v>3.4174991222493336</v>
      </c>
      <c r="BR82" s="91">
        <f>'貼り付けシート（日別）'!E81</f>
        <v>0</v>
      </c>
      <c r="BS82" s="91">
        <f>'貼り付けシート（日別）'!F81</f>
        <v>11.829804653940002</v>
      </c>
      <c r="BT82" s="91">
        <f>'貼り付けシート（日別）'!G81</f>
        <v>0</v>
      </c>
      <c r="BU82" s="91">
        <f>'貼り付けシート（日別）'!H81</f>
        <v>1.6268749999999998</v>
      </c>
      <c r="BV82" s="91">
        <f>'貼り付けシート（日別）'!I81</f>
        <v>49</v>
      </c>
      <c r="BW82" s="91">
        <f>'貼り付けシート（日別）'!J81</f>
        <v>60</v>
      </c>
      <c r="BX82" s="91">
        <f>'貼り付けシート（日別）'!K81</f>
        <v>26</v>
      </c>
      <c r="BY82" s="91">
        <f>'貼り付けシート（日別）'!L81</f>
        <v>0</v>
      </c>
      <c r="BZ82" s="91">
        <f>'貼り付けシート（日別）'!M81</f>
        <v>90</v>
      </c>
      <c r="CA82" s="91">
        <f>'貼り付けシート（日別）'!N81</f>
        <v>0</v>
      </c>
      <c r="CB82" s="91">
        <f>'貼り付けシート（日別）'!O81</f>
        <v>7.2833333333333341</v>
      </c>
      <c r="CC82" s="91">
        <f>'貼り付けシート（日別）'!Q81</f>
        <v>0</v>
      </c>
      <c r="CD82" s="126"/>
      <c r="CE82" s="162"/>
      <c r="CF82" s="163" t="s">
        <v>12</v>
      </c>
      <c r="CG82" s="27"/>
      <c r="CH82" s="164" t="s">
        <v>43</v>
      </c>
      <c r="CI82" s="161" t="s">
        <v>20</v>
      </c>
      <c r="CJ82" s="134" t="str">
        <f>IF(AND(入力データと計算結果!$F$6=バックデータ一覧!$A$7,入力データと計算結果!$F$27="仕様を入力することで評価する"),バックデータ一覧!H7*計算過程!$CJ$86,"-")</f>
        <v>-</v>
      </c>
    </row>
    <row r="83" spans="1:88" x14ac:dyDescent="0.15">
      <c r="A83" s="30">
        <v>41716</v>
      </c>
      <c r="B83" s="93">
        <f t="shared" si="36"/>
        <v>0.18145868084490738</v>
      </c>
      <c r="C83" s="93">
        <f t="shared" si="37"/>
        <v>0</v>
      </c>
      <c r="D83" s="93">
        <f t="shared" si="63"/>
        <v>54.130298040543096</v>
      </c>
      <c r="E83" s="96">
        <v>0</v>
      </c>
      <c r="F83" s="90">
        <f>IF(OR(計算過程!$CJ$4&lt;=4,計算過程!$CJ$4=8),G83+H83+I83,0)</f>
        <v>0.18145868084490738</v>
      </c>
      <c r="G83" s="90">
        <f>IF(AND($CJ$4&gt;4,$CJ$4&lt;&gt;8),0,((VLOOKUP(入力データと計算結果!$F$6,バックデータ一覧!$V$12:$AA$15,2)*CB83+VLOOKUP(入力データと計算結果!$F$6,バックデータ一覧!$V$12:$AA$15,3)*(BV83+BW83+BX83+BY83+CA83)+(VLOOKUP(入力データと計算結果!$F$6,バックデータ一覧!$V$12:$AA$15,4)))*10^3/3600))</f>
        <v>0.11699299768518517</v>
      </c>
      <c r="H83" s="90">
        <f>IF(AND(OR($CJ$4&gt;4,$CJ$4&lt;&gt;8),入力データと計算結果!$F$7&lt;&gt;バックデータ一覧!$A$20,BZ83&gt;0),0.07*10^3/3600,0)</f>
        <v>1.9444444444444445E-2</v>
      </c>
      <c r="I83" s="90">
        <f>IF(AND(OR($CJ$4&lt;=4),入力データと計算結果!$F$7=バックデータ一覧!$A$22,BU83&gt;0),(VLOOKUP(入力データと計算結果!$F$6,バックデータ一覧!$V$12:$AA$15,5,FALSE)*BU83+VLOOKUP(入力データと計算結果!$F$6,バックデータ一覧!$V$12:$AA$15,6,FALSE))*10^3/3600,0)</f>
        <v>4.5021238715277773E-2</v>
      </c>
      <c r="J83" s="90">
        <f>IF(OR(計算過程!$CJ$4&lt;=2,計算過程!$CJ$4=8),IF(入力データと計算結果!$F$7=バックデータ一覧!$A$20,BO83/L83+BP83/M83+BQ83/N83+BR83/O83+BT83/Q83,IF(入力データと計算結果!$F$7=バックデータ一覧!$A$21,BO83/L83+BP83/M83+BQ83/N83+BS83/P83+BT83/Q83,BO83/L83+BP83/M83+BQ83/N83+BS83/P83+BU83/R83)),0)</f>
        <v>0</v>
      </c>
      <c r="K83" s="90">
        <f>IF(OR(計算過程!$CJ$4=3,計算過程!$CJ$4=4),IF(入力データと計算結果!$F$7=バックデータ一覧!$A$20,BO83/L83+BP83/M83+BQ83/N83+BR83/O83+BT83/Q83,IF(入力データと計算結果!$F$7=バックデータ一覧!$A$21,BO83/L83+BP83/M83+BQ83/N83+BS83/P83+BT83/Q83,BO83/L83+BP83/M83+BQ83/N83+BS83/P83+BU83/R83)),0)</f>
        <v>54.130298040543096</v>
      </c>
      <c r="L83" s="167">
        <f>IFERROR(MIN(1,$CJ$6*CB83+計算過程!$CJ$13*(BO83+BQ83)+$CJ$20),"-")</f>
        <v>0.71666605044266118</v>
      </c>
      <c r="M83" s="167">
        <f t="shared" si="38"/>
        <v>0.78753369282067121</v>
      </c>
      <c r="N83" s="167">
        <f t="shared" si="39"/>
        <v>0.71666605044266118</v>
      </c>
      <c r="O83" s="134">
        <f t="shared" si="40"/>
        <v>0.90236153670854247</v>
      </c>
      <c r="P83" s="134">
        <f t="shared" si="41"/>
        <v>0.83199756674333403</v>
      </c>
      <c r="Q83" s="134">
        <f t="shared" si="42"/>
        <v>0.90236153670854247</v>
      </c>
      <c r="R83" s="134">
        <f t="shared" si="43"/>
        <v>0.52390968400601567</v>
      </c>
      <c r="S83" s="26">
        <f t="shared" si="44"/>
        <v>0</v>
      </c>
      <c r="T83" s="26">
        <f>'貼り付けシート（日別）'!P82</f>
        <v>1.825</v>
      </c>
      <c r="U83" s="26">
        <f t="shared" si="64"/>
        <v>1.0688275</v>
      </c>
      <c r="V83" s="26">
        <f t="shared" si="65"/>
        <v>1.1063125</v>
      </c>
      <c r="W83" s="26">
        <f t="shared" si="58"/>
        <v>41.984357810926667</v>
      </c>
      <c r="X83" s="26">
        <f t="shared" si="45"/>
        <v>0</v>
      </c>
      <c r="Y83" s="26">
        <f>IF(AND(入力データと計算結果!$F$6=バックデータ一覧!$A$7,入力データと計算結果!$F$27="種類を選択することで評価する"),MAX((($CJ$44*CB83+$CJ$45*SUM(BO83:BQ83,BS83)+$CJ$46)*Z83+(0.01723*BU83+0.06099))*10^3/3600,0),0)</f>
        <v>0</v>
      </c>
      <c r="Z83" s="26">
        <f t="shared" si="59"/>
        <v>1</v>
      </c>
      <c r="AA83" s="26">
        <f>IF(AND(入力データと計算結果!$F$6=バックデータ一覧!$A$7,入力データと計算結果!$F$27="種類を選択することで評価する"),MAX(($CJ$47*CB83+$CJ$48*SUM(BO83:BQ83,BS83)+$CJ$49)*AC83+BU83/AB83,0),0)</f>
        <v>0</v>
      </c>
      <c r="AB83" s="26">
        <f t="shared" si="46"/>
        <v>0.80283843749999995</v>
      </c>
      <c r="AC83" s="26">
        <f t="shared" si="60"/>
        <v>1</v>
      </c>
      <c r="AD83" s="91">
        <f>IF(AND(入力データと計算結果!$F$6=バックデータ一覧!$A$7,入力データと計算結果!$F$27="仕様を入力することで評価する"),AE83+AF83+AG83,0)</f>
        <v>0</v>
      </c>
      <c r="AE83" s="91">
        <f t="shared" si="61"/>
        <v>2.0739213482723731</v>
      </c>
      <c r="AF83" s="91">
        <f t="shared" si="47"/>
        <v>9.2379184106071266E-2</v>
      </c>
      <c r="AG83" s="190">
        <f>IF(AND(入力データと計算結果!$F$7&lt;&gt;バックデータ一覧!$A$22,CA83&gt;0),(0.000393*計算過程!CA83)*10^3/3600,IF(AND(入力データと計算結果!$F$7=バックデータ一覧!$A$22,AX83&gt;0),(0.01723*計算過程!AX83+0.06099)*10^3/3600,0))</f>
        <v>2.458224435763889E-2</v>
      </c>
      <c r="AH83" s="91">
        <f>IF(OR(入力データと計算結果!$F$6&lt;&gt;バックデータ一覧!$A$7,入力データと計算結果!$F$27&lt;&gt;"仕様を入力することで評価する"),0,IF(入力データと計算結果!$F$7=バックデータ一覧!$A$20,計算過程!AR83/計算過程!AI83+計算過程!AS83/計算過程!AJ83+計算過程!AT83/計算過程!AK83+計算過程!AU83/計算過程!AL83+計算過程!AW83/計算過程!AN83,IF(入力データと計算結果!$F$7=バックデータ一覧!$A$21,計算過程!AR83/計算過程!AI83+計算過程!AS83/計算過程!AJ83+計算過程!AT83/計算過程!AK83+計算過程!AV83/計算過程!AM83+計算過程!AW83/計算過程!AN83,計算過程!AR83/計算過程!AI83+計算過程!AS83/計算過程!AJ83+計算過程!AT83/計算過程!AK83+計算過程!AV83/計算過程!AM83+計算過程!AX83/計算過程!AO83)))</f>
        <v>0</v>
      </c>
      <c r="AI83" s="191" t="str">
        <f>IF(AND(入力データと計算結果!$F$6=バックデータ一覧!$A$7,入力データと計算結果!$F$27="仕様を入力することで評価する"),$CJ$65*CB83+$CJ$72*(AR83+AT83)+$CJ$79,"-")</f>
        <v>-</v>
      </c>
      <c r="AJ83" s="191" t="str">
        <f>IF(AND(入力データと計算結果!$F$6=バックデータ一覧!$A$7,入力データと計算結果!$F$27="仕様を入力することで評価する"),$CJ$66*CB83+$CJ$73*AS83+$CJ$80,"-")</f>
        <v>-</v>
      </c>
      <c r="AK83" s="191" t="str">
        <f>IF(AND(入力データと計算結果!$F$6=バックデータ一覧!$A$7,入力データと計算結果!$F$27="仕様を入力することで評価する"),$CJ$67*CB83+$CJ$74*(AR83+AT83)+$CJ$81,"-")</f>
        <v>-</v>
      </c>
      <c r="AL83" s="191" t="str">
        <f>IF(AND(入力データと計算結果!$F$6=バックデータ一覧!$A$7,入力データと計算結果!$F$27="仕様を入力することで評価する"),$CJ$68*CB83+$CJ$75*AU83+$CJ$82,"-")</f>
        <v>-</v>
      </c>
      <c r="AM83" s="191" t="str">
        <f>IF(AND(入力データと計算結果!$F$6=バックデータ一覧!$A$7,入力データと計算結果!$F$27="仕様を入力することで評価する"),$CJ$69*CB83+$CJ$76*AV83+$CJ$83,"-")</f>
        <v>-</v>
      </c>
      <c r="AN83" s="191" t="str">
        <f>IF(AND(入力データと計算結果!$F$6=バックデータ一覧!$A$7,入力データと計算結果!$F$27="仕様を入力することで評価する"),$CJ$70*CB83+$CJ$77*AW83+$CJ$84,"-")</f>
        <v>-</v>
      </c>
      <c r="AO83" s="191" t="str">
        <f>IF(AND(入力データと計算結果!$F$6=バックデータ一覧!$A$7,入力データと計算結果!$F$27="仕様を入力することで評価する"),$CJ$71*CB83+$CJ$78*AX83+$CJ$85,"-")</f>
        <v>-</v>
      </c>
      <c r="AP83" s="91">
        <f t="shared" si="48"/>
        <v>34.270749512282279</v>
      </c>
      <c r="AQ83" s="91">
        <f t="shared" si="49"/>
        <v>4.5901705241766937</v>
      </c>
      <c r="AR83" s="91">
        <f t="shared" si="50"/>
        <v>2.1181817200894946</v>
      </c>
      <c r="AS83" s="91">
        <f t="shared" si="51"/>
        <v>1.5625930721971679</v>
      </c>
      <c r="AT83" s="91">
        <f t="shared" si="52"/>
        <v>0.83338297183848953</v>
      </c>
      <c r="AU83" s="91">
        <f t="shared" si="53"/>
        <v>0</v>
      </c>
      <c r="AV83" s="91">
        <f t="shared" si="54"/>
        <v>6.2503722887886752</v>
      </c>
      <c r="AW83" s="91">
        <f t="shared" si="55"/>
        <v>0</v>
      </c>
      <c r="AX83" s="91">
        <f t="shared" si="56"/>
        <v>1.59640625</v>
      </c>
      <c r="AY83" s="158">
        <f t="shared" si="57"/>
        <v>29.623421508012843</v>
      </c>
      <c r="AZ83" s="91">
        <f t="shared" si="62"/>
        <v>40.387951560926666</v>
      </c>
      <c r="BA83" s="26">
        <f>IF(計算過程!$CJ$4=9,((BF83*CB83+BG83*(BO83+BP83+BQ83+BS83)+BH83*BN83+BI83)*BB83+(0.01723*BU83+0.06099))*10^3/3600,0)</f>
        <v>0</v>
      </c>
      <c r="BB83" s="26">
        <f>IF(7&lt;='貼り付けシート（日別）'!O82,1,1+(7-'貼り付けシート（日別）'!O82)*0.0091)</f>
        <v>1</v>
      </c>
      <c r="BC83" s="26">
        <f>IF(計算過程!$CJ$4=9,((BJ83*計算過程!CB83+BK83*(BO83+BP83+BQ83+BS83)+BL83*BN83+BM83)*BE83+BU83/BD83),0)</f>
        <v>0</v>
      </c>
      <c r="BD83" s="26">
        <f>計算過程!$CJ$88*'貼り付けシート（日別）'!O82+計算過程!$CJ$89*BU83+計算過程!$CJ$90</f>
        <v>0.80283843749999995</v>
      </c>
      <c r="BE83" s="26">
        <f>IF(7&lt;='貼り付けシート（日別）'!O82,1,1+(7-'貼り付けシート（日別）'!O82)*0.0205)</f>
        <v>1</v>
      </c>
      <c r="BF83" s="89">
        <f>IF($BN83&gt;0,バックデータ一覧!$S$4,バックデータ一覧!$T$4)</f>
        <v>-0.51375000000000004</v>
      </c>
      <c r="BG83" s="89">
        <f>IF($BN83&gt;0,バックデータ一覧!$S$5,バックデータ一覧!$T$5)</f>
        <v>-1.7819999999999999E-2</v>
      </c>
      <c r="BH83" s="89">
        <f>IF($BN83&gt;0,バックデータ一覧!$S$6,バックデータ一覧!$T$6)</f>
        <v>0.27639999999999998</v>
      </c>
      <c r="BI83" s="89">
        <f>IF($BN83&gt;0,バックデータ一覧!$S$7,バックデータ一覧!$T$7)</f>
        <v>9.4067100000000003</v>
      </c>
      <c r="BJ83" s="89">
        <f>IF($BN83&gt;0,バックデータ一覧!$S$12,バックデータ一覧!$T$12)</f>
        <v>-0.19841</v>
      </c>
      <c r="BK83" s="89">
        <f>IF($BN83&gt;0,バックデータ一覧!$S$13,バックデータ一覧!$T$13)</f>
        <v>1.10632</v>
      </c>
      <c r="BL83" s="89">
        <f>IF($BN83&gt;0,バックデータ一覧!$S$14,バックデータ一覧!$T$14)</f>
        <v>0.19306999999999999</v>
      </c>
      <c r="BM83" s="132">
        <f>IF($BN83&gt;0,バックデータ一覧!$S$15,バックデータ一覧!$T$15)</f>
        <v>-10.36669</v>
      </c>
      <c r="BN83" s="26">
        <f>SUMIF('貼り付けシート（時刻別）'!$A$6:$A$8765,$A83,'貼り付けシート（時刻別）'!$C$6:$C$8765)</f>
        <v>2400</v>
      </c>
      <c r="BO83" s="91">
        <f>'貼り付けシート（日別）'!B82</f>
        <v>7.9473065974726662</v>
      </c>
      <c r="BP83" s="91">
        <f>'貼り付けシート（日別）'!C82</f>
        <v>5.8627671620699999</v>
      </c>
      <c r="BQ83" s="91">
        <f>'貼り付けシート（日別）'!D82</f>
        <v>3.1268091531039999</v>
      </c>
      <c r="BR83" s="91">
        <f>'貼り付けシート（日別）'!E82</f>
        <v>0</v>
      </c>
      <c r="BS83" s="91">
        <f>'貼り付けシート（日別）'!F82</f>
        <v>23.451068648280003</v>
      </c>
      <c r="BT83" s="91">
        <f>'貼り付けシート（日別）'!G82</f>
        <v>0</v>
      </c>
      <c r="BU83" s="91">
        <f>'貼り付けシート（日別）'!H82</f>
        <v>1.59640625</v>
      </c>
      <c r="BV83" s="91">
        <f>'貼り付けシート（日別）'!I82</f>
        <v>61</v>
      </c>
      <c r="BW83" s="91">
        <f>'貼り付けシート（日別）'!J82</f>
        <v>45</v>
      </c>
      <c r="BX83" s="91">
        <f>'貼り付けシート（日別）'!K82</f>
        <v>24</v>
      </c>
      <c r="BY83" s="91">
        <f>'貼り付けシート（日別）'!L82</f>
        <v>0</v>
      </c>
      <c r="BZ83" s="91">
        <f>'貼り付けシート（日別）'!M82</f>
        <v>180</v>
      </c>
      <c r="CA83" s="91">
        <f>'貼り付けシート（日別）'!N82</f>
        <v>0</v>
      </c>
      <c r="CB83" s="91">
        <f>'貼り付けシート（日別）'!O82</f>
        <v>8.0958333333333332</v>
      </c>
      <c r="CC83" s="91">
        <f>'貼り付けシート（日別）'!Q82</f>
        <v>0</v>
      </c>
      <c r="CD83" s="126"/>
      <c r="CE83" s="162"/>
      <c r="CF83" s="163" t="s">
        <v>13</v>
      </c>
      <c r="CG83" s="27"/>
      <c r="CH83" s="164" t="s">
        <v>42</v>
      </c>
      <c r="CI83" s="161" t="s">
        <v>20</v>
      </c>
      <c r="CJ83" s="134" t="str">
        <f>IF(AND(入力データと計算結果!$F$6=バックデータ一覧!$A$7,入力データと計算結果!$F$27="仕様を入力することで評価する"),バックデータ一覧!I7*計算過程!$CJ$86,"-")</f>
        <v>-</v>
      </c>
    </row>
    <row r="84" spans="1:88" x14ac:dyDescent="0.15">
      <c r="A84" s="30">
        <v>41717</v>
      </c>
      <c r="B84" s="93">
        <f t="shared" si="36"/>
        <v>9.9282407407407416E-2</v>
      </c>
      <c r="C84" s="93">
        <f t="shared" si="37"/>
        <v>0</v>
      </c>
      <c r="D84" s="93">
        <f t="shared" si="63"/>
        <v>9.7968641514549866</v>
      </c>
      <c r="E84" s="96">
        <v>0</v>
      </c>
      <c r="F84" s="90">
        <f>IF(OR(計算過程!$CJ$4&lt;=4,計算過程!$CJ$4=8),G84+H84+I84,0)</f>
        <v>9.9282407407407416E-2</v>
      </c>
      <c r="G84" s="90">
        <f>IF(AND($CJ$4&gt;4,$CJ$4&lt;&gt;8),0,((VLOOKUP(入力データと計算結果!$F$6,バックデータ一覧!$V$12:$AA$15,2)*CB84+VLOOKUP(入力データと計算結果!$F$6,バックデータ一覧!$V$12:$AA$15,3)*(BV84+BW84+BX84+BY84+CA84)+(VLOOKUP(入力データと計算結果!$F$6,バックデータ一覧!$V$12:$AA$15,4)))*10^3/3600))</f>
        <v>9.9282407407407416E-2</v>
      </c>
      <c r="H84" s="90">
        <f>IF(AND(OR($CJ$4&gt;4,$CJ$4&lt;&gt;8),入力データと計算結果!$F$7&lt;&gt;バックデータ一覧!$A$20,BZ84&gt;0),0.07*10^3/3600,0)</f>
        <v>0</v>
      </c>
      <c r="I84" s="90">
        <f>IF(AND(OR($CJ$4&lt;=4),入力データと計算結果!$F$7=バックデータ一覧!$A$22,BU84&gt;0),(VLOOKUP(入力データと計算結果!$F$6,バックデータ一覧!$V$12:$AA$15,5,FALSE)*BU84+VLOOKUP(入力データと計算結果!$F$6,バックデータ一覧!$V$12:$AA$15,6,FALSE))*10^3/3600,0)</f>
        <v>0</v>
      </c>
      <c r="J84" s="90">
        <f>IF(OR(計算過程!$CJ$4&lt;=2,計算過程!$CJ$4=8),IF(入力データと計算結果!$F$7=バックデータ一覧!$A$20,BO84/L84+BP84/M84+BQ84/N84+BR84/O84+BT84/Q84,IF(入力データと計算結果!$F$7=バックデータ一覧!$A$21,BO84/L84+BP84/M84+BQ84/N84+BS84/P84+BT84/Q84,BO84/L84+BP84/M84+BQ84/N84+BS84/P84+BU84/R84)),0)</f>
        <v>0</v>
      </c>
      <c r="K84" s="90">
        <f>IF(OR(計算過程!$CJ$4=3,計算過程!$CJ$4=4),IF(入力データと計算結果!$F$7=バックデータ一覧!$A$20,BO84/L84+BP84/M84+BQ84/N84+BR84/O84+BT84/Q84,IF(入力データと計算結果!$F$7=バックデータ一覧!$A$21,BO84/L84+BP84/M84+BQ84/N84+BS84/P84+BT84/Q84,BO84/L84+BP84/M84+BQ84/N84+BS84/P84+BU84/R84)),0)</f>
        <v>9.7968641514549866</v>
      </c>
      <c r="L84" s="167">
        <f>IFERROR(MIN(1,$CJ$6*CB84+計算過程!$CJ$13*(BO84+BQ84)+$CJ$20),"-")</f>
        <v>0.69950172624162621</v>
      </c>
      <c r="M84" s="167">
        <f t="shared" si="38"/>
        <v>0.78604366723887342</v>
      </c>
      <c r="N84" s="167">
        <f t="shared" si="39"/>
        <v>0.69950172624162621</v>
      </c>
      <c r="O84" s="134">
        <f t="shared" si="40"/>
        <v>0.90236153670854247</v>
      </c>
      <c r="P84" s="134">
        <f t="shared" si="41"/>
        <v>0.88826526187185906</v>
      </c>
      <c r="Q84" s="134">
        <f t="shared" si="42"/>
        <v>0.90236153670854247</v>
      </c>
      <c r="R84" s="134">
        <f t="shared" si="43"/>
        <v>0.46404403569932989</v>
      </c>
      <c r="S84" s="26">
        <f t="shared" si="44"/>
        <v>0</v>
      </c>
      <c r="T84" s="26">
        <f>'貼り付けシート（日別）'!P83</f>
        <v>3.0375000000000001</v>
      </c>
      <c r="U84" s="26">
        <f t="shared" si="64"/>
        <v>1.0527012499999999</v>
      </c>
      <c r="V84" s="26">
        <f t="shared" si="65"/>
        <v>1.0686875</v>
      </c>
      <c r="W84" s="26">
        <f t="shared" si="58"/>
        <v>7.1387272206250003</v>
      </c>
      <c r="X84" s="26">
        <f t="shared" si="45"/>
        <v>0</v>
      </c>
      <c r="Y84" s="26">
        <f>IF(AND(入力データと計算結果!$F$6=バックデータ一覧!$A$7,入力データと計算結果!$F$27="種類を選択することで評価する"),MAX((($CJ$44*CB84+$CJ$45*SUM(BO84:BQ84,BS84)+$CJ$46)*Z84+(0.01723*BU84+0.06099))*10^3/3600,0),0)</f>
        <v>0</v>
      </c>
      <c r="Z84" s="26">
        <f t="shared" si="59"/>
        <v>1</v>
      </c>
      <c r="AA84" s="26">
        <f>IF(AND(入力データと計算結果!$F$6=バックデータ一覧!$A$7,入力データと計算結果!$F$27="種類を選択することで評価する"),MAX(($CJ$47*CB84+$CJ$48*SUM(BO84:BQ84,BS84)+$CJ$49)*AC84+BU84/AB84,0),0)</f>
        <v>0</v>
      </c>
      <c r="AB84" s="26">
        <f t="shared" si="46"/>
        <v>0.80399999999999994</v>
      </c>
      <c r="AC84" s="26">
        <f t="shared" si="60"/>
        <v>1</v>
      </c>
      <c r="AD84" s="91">
        <f>IF(AND(入力データと計算結果!$F$6=バックデータ一覧!$A$7,入力データと計算結果!$F$27="仕様を入力することで評価する"),AE84+AF84+AG84,0)</f>
        <v>0</v>
      </c>
      <c r="AE84" s="91">
        <f t="shared" si="61"/>
        <v>0.47925106047116367</v>
      </c>
      <c r="AF84" s="91">
        <f t="shared" si="47"/>
        <v>6.4737451287898526E-2</v>
      </c>
      <c r="AG84" s="190">
        <f>IF(AND(入力データと計算結果!$F$7&lt;&gt;バックデータ一覧!$A$22,CA84&gt;0),(0.000393*計算過程!CA84)*10^3/3600,IF(AND(入力データと計算結果!$F$7=バックデータ一覧!$A$22,AX84&gt;0),(0.01723*計算過程!AX84+0.06099)*10^3/3600,0))</f>
        <v>0</v>
      </c>
      <c r="AH84" s="91">
        <f>IF(OR(入力データと計算結果!$F$6&lt;&gt;バックデータ一覧!$A$7,入力データと計算結果!$F$27&lt;&gt;"仕様を入力することで評価する"),0,IF(入力データと計算結果!$F$7=バックデータ一覧!$A$20,計算過程!AR84/計算過程!AI84+計算過程!AS84/計算過程!AJ84+計算過程!AT84/計算過程!AK84+計算過程!AU84/計算過程!AL84+計算過程!AW84/計算過程!AN84,IF(入力データと計算結果!$F$7=バックデータ一覧!$A$21,計算過程!AR84/計算過程!AI84+計算過程!AS84/計算過程!AJ84+計算過程!AT84/計算過程!AK84+計算過程!AV84/計算過程!AM84+計算過程!AW84/計算過程!AN84,計算過程!AR84/計算過程!AI84+計算過程!AS84/計算過程!AJ84+計算過程!AT84/計算過程!AK84+計算過程!AV84/計算過程!AM84+計算過程!AX84/計算過程!AO84)))</f>
        <v>0</v>
      </c>
      <c r="AI84" s="191" t="str">
        <f>IF(AND(入力データと計算結果!$F$6=バックデータ一覧!$A$7,入力データと計算結果!$F$27="仕様を入力することで評価する"),$CJ$65*CB84+$CJ$72*(AR84+AT84)+$CJ$79,"-")</f>
        <v>-</v>
      </c>
      <c r="AJ84" s="191" t="str">
        <f>IF(AND(入力データと計算結果!$F$6=バックデータ一覧!$A$7,入力データと計算結果!$F$27="仕様を入力することで評価する"),$CJ$66*CB84+$CJ$73*AS84+$CJ$80,"-")</f>
        <v>-</v>
      </c>
      <c r="AK84" s="191" t="str">
        <f>IF(AND(入力データと計算結果!$F$6=バックデータ一覧!$A$7,入力データと計算結果!$F$27="仕様を入力することで評価する"),$CJ$67*CB84+$CJ$74*(AR84+AT84)+$CJ$81,"-")</f>
        <v>-</v>
      </c>
      <c r="AL84" s="191" t="str">
        <f>IF(AND(入力データと計算結果!$F$6=バックデータ一覧!$A$7,入力データと計算結果!$F$27="仕様を入力することで評価する"),$CJ$68*CB84+$CJ$75*AU84+$CJ$82,"-")</f>
        <v>-</v>
      </c>
      <c r="AM84" s="191" t="str">
        <f>IF(AND(入力データと計算結果!$F$6=バックデータ一覧!$A$7,入力データと計算結果!$F$27="仕様を入力することで評価する"),$CJ$69*CB84+$CJ$76*AV84+$CJ$83,"-")</f>
        <v>-</v>
      </c>
      <c r="AN84" s="191" t="str">
        <f>IF(AND(入力データと計算結果!$F$6=バックデータ一覧!$A$7,入力データと計算結果!$F$27="仕様を入力することで評価する"),$CJ$70*CB84+$CJ$77*AW84+$CJ$84,"-")</f>
        <v>-</v>
      </c>
      <c r="AO84" s="191" t="str">
        <f>IF(AND(入力データと計算結果!$F$6=バックデータ一覧!$A$7,入力データと計算結果!$F$27="仕様を入力することで評価する"),$CJ$71*CB84+$CJ$78*AX84+$CJ$85,"-")</f>
        <v>-</v>
      </c>
      <c r="AP84" s="91">
        <f t="shared" si="48"/>
        <v>8.258652105678447</v>
      </c>
      <c r="AQ84" s="91">
        <f t="shared" si="49"/>
        <v>4.78678133147951</v>
      </c>
      <c r="AR84" s="91">
        <f t="shared" si="50"/>
        <v>0</v>
      </c>
      <c r="AS84" s="91">
        <f t="shared" si="51"/>
        <v>0</v>
      </c>
      <c r="AT84" s="91">
        <f t="shared" si="52"/>
        <v>0</v>
      </c>
      <c r="AU84" s="91">
        <f t="shared" si="53"/>
        <v>0</v>
      </c>
      <c r="AV84" s="91">
        <f t="shared" si="54"/>
        <v>0</v>
      </c>
      <c r="AW84" s="91">
        <f t="shared" si="55"/>
        <v>0</v>
      </c>
      <c r="AX84" s="91">
        <f t="shared" si="56"/>
        <v>0</v>
      </c>
      <c r="AY84" s="158">
        <f t="shared" si="57"/>
        <v>7.1387272206250003</v>
      </c>
      <c r="AZ84" s="91">
        <f t="shared" si="62"/>
        <v>7.1387272206250003</v>
      </c>
      <c r="BA84" s="26">
        <f>IF(計算過程!$CJ$4=9,((BF84*CB84+BG84*(BO84+BP84+BQ84+BS84)+BH84*BN84+BI84)*BB84+(0.01723*BU84+0.06099))*10^3/3600,0)</f>
        <v>0</v>
      </c>
      <c r="BB84" s="26">
        <f>IF(7&lt;='貼り付けシート（日別）'!O83,1,1+(7-'貼り付けシート（日別）'!O83)*0.0091)</f>
        <v>1</v>
      </c>
      <c r="BC84" s="26">
        <f>IF(計算過程!$CJ$4=9,((BJ84*計算過程!CB84+BK84*(BO84+BP84+BQ84+BS84)+BL84*BN84+BM84)*BE84+BU84/BD84),0)</f>
        <v>0</v>
      </c>
      <c r="BD84" s="26">
        <f>計算過程!$CJ$88*'貼り付けシート（日別）'!O83+計算過程!$CJ$89*BU84+計算過程!$CJ$90</f>
        <v>0.80399999999999994</v>
      </c>
      <c r="BE84" s="26">
        <f>IF(7&lt;='貼り付けシート（日別）'!O83,1,1+(7-'貼り付けシート（日別）'!O83)*0.0205)</f>
        <v>1</v>
      </c>
      <c r="BF84" s="89">
        <f>IF($BN84&gt;0,バックデータ一覧!$S$4,バックデータ一覧!$T$4)</f>
        <v>-0.51375000000000004</v>
      </c>
      <c r="BG84" s="89">
        <f>IF($BN84&gt;0,バックデータ一覧!$S$5,バックデータ一覧!$T$5)</f>
        <v>-1.7819999999999999E-2</v>
      </c>
      <c r="BH84" s="89">
        <f>IF($BN84&gt;0,バックデータ一覧!$S$6,バックデータ一覧!$T$6)</f>
        <v>0.27639999999999998</v>
      </c>
      <c r="BI84" s="89">
        <f>IF($BN84&gt;0,バックデータ一覧!$S$7,バックデータ一覧!$T$7)</f>
        <v>9.4067100000000003</v>
      </c>
      <c r="BJ84" s="89">
        <f>IF($BN84&gt;0,バックデータ一覧!$S$12,バックデータ一覧!$T$12)</f>
        <v>-0.19841</v>
      </c>
      <c r="BK84" s="89">
        <f>IF($BN84&gt;0,バックデータ一覧!$S$13,バックデータ一覧!$T$13)</f>
        <v>1.10632</v>
      </c>
      <c r="BL84" s="89">
        <f>IF($BN84&gt;0,バックデータ一覧!$S$14,バックデータ一覧!$T$14)</f>
        <v>0.19306999999999999</v>
      </c>
      <c r="BM84" s="132">
        <f>IF($BN84&gt;0,バックデータ一覧!$S$15,バックデータ一覧!$T$15)</f>
        <v>-10.36669</v>
      </c>
      <c r="BN84" s="26">
        <f>SUMIF('貼り付けシート（時刻別）'!$A$6:$A$8765,$A84,'貼り付けシート（時刻別）'!$C$6:$C$8765)</f>
        <v>2400</v>
      </c>
      <c r="BO84" s="91">
        <f>'貼り付けシート（日別）'!B83</f>
        <v>2.9852859286250002</v>
      </c>
      <c r="BP84" s="91">
        <f>'貼り付けシート（日別）'!C83</f>
        <v>2.5959008074999996</v>
      </c>
      <c r="BQ84" s="91">
        <f>'貼り付けシート（日別）'!D83</f>
        <v>1.5575404845</v>
      </c>
      <c r="BR84" s="91">
        <f>'貼り付けシート（日別）'!E83</f>
        <v>0</v>
      </c>
      <c r="BS84" s="91">
        <f>'貼り付けシート（日別）'!F83</f>
        <v>0</v>
      </c>
      <c r="BT84" s="91">
        <f>'貼り付けシート（日別）'!G83</f>
        <v>0</v>
      </c>
      <c r="BU84" s="91">
        <f>'貼り付けシート（日別）'!H83</f>
        <v>0</v>
      </c>
      <c r="BV84" s="91">
        <f>'貼り付けシート（日別）'!I83</f>
        <v>23</v>
      </c>
      <c r="BW84" s="91">
        <f>'貼り付けシート（日別）'!J83</f>
        <v>20</v>
      </c>
      <c r="BX84" s="91">
        <f>'貼り付けシート（日別）'!K83</f>
        <v>12</v>
      </c>
      <c r="BY84" s="91">
        <f>'貼り付けシート（日別）'!L83</f>
        <v>0</v>
      </c>
      <c r="BZ84" s="91">
        <f>'貼り付けシート（日別）'!M83</f>
        <v>0</v>
      </c>
      <c r="CA84" s="91">
        <f>'貼り付けシート（日別）'!N83</f>
        <v>0</v>
      </c>
      <c r="CB84" s="91">
        <f>'貼り付けシート（日別）'!O83</f>
        <v>10.333333333333332</v>
      </c>
      <c r="CC84" s="91">
        <f>'貼り付けシート（日別）'!Q83</f>
        <v>0</v>
      </c>
      <c r="CD84" s="126"/>
      <c r="CE84" s="162"/>
      <c r="CF84" s="163" t="s">
        <v>14</v>
      </c>
      <c r="CG84" s="27"/>
      <c r="CH84" s="164" t="s">
        <v>44</v>
      </c>
      <c r="CI84" s="161" t="s">
        <v>20</v>
      </c>
      <c r="CJ84" s="134" t="str">
        <f>IF(AND(入力データと計算結果!$F$6=バックデータ一覧!$A$7,入力データと計算結果!$F$27="仕様を入力することで評価する"),バックデータ一覧!J7*計算過程!$CJ$86,"-")</f>
        <v>-</v>
      </c>
    </row>
    <row r="85" spans="1:88" x14ac:dyDescent="0.15">
      <c r="A85" s="30">
        <v>41718</v>
      </c>
      <c r="B85" s="93">
        <f t="shared" si="36"/>
        <v>0.17785643258101852</v>
      </c>
      <c r="C85" s="93">
        <f t="shared" si="37"/>
        <v>0</v>
      </c>
      <c r="D85" s="93">
        <f t="shared" si="63"/>
        <v>39.086646134770113</v>
      </c>
      <c r="E85" s="96">
        <v>0</v>
      </c>
      <c r="F85" s="90">
        <f>IF(OR(計算過程!$CJ$4&lt;=4,計算過程!$CJ$4=8),G85+H85+I85,0)</f>
        <v>0.17785643258101852</v>
      </c>
      <c r="G85" s="90">
        <f>IF(AND($CJ$4&gt;4,$CJ$4&lt;&gt;8),0,((VLOOKUP(入力データと計算結果!$F$6,バックデータ一覧!$V$12:$AA$15,2)*CB85+VLOOKUP(入力データと計算結果!$F$6,バックデータ一覧!$V$12:$AA$15,3)*(BV85+BW85+BX85+BY85+CA85)+(VLOOKUP(入力データと計算結果!$F$6,バックデータ一覧!$V$12:$AA$15,4)))*10^3/3600))</f>
        <v>0.11456765046296295</v>
      </c>
      <c r="H85" s="90">
        <f>IF(AND(OR($CJ$4&gt;4,$CJ$4&lt;&gt;8),入力データと計算結果!$F$7&lt;&gt;バックデータ一覧!$A$20,BZ85&gt;0),0.07*10^3/3600,0)</f>
        <v>1.9444444444444445E-2</v>
      </c>
      <c r="I85" s="90">
        <f>IF(AND(OR($CJ$4&lt;=4),入力データと計算結果!$F$7=バックデータ一覧!$A$22,BU85&gt;0),(VLOOKUP(入力データと計算結果!$F$6,バックデータ一覧!$V$12:$AA$15,5,FALSE)*BU85+VLOOKUP(入力データと計算結果!$F$6,バックデータ一覧!$V$12:$AA$15,6,FALSE))*10^3/3600,0)</f>
        <v>4.3844337673611108E-2</v>
      </c>
      <c r="J85" s="90">
        <f>IF(OR(計算過程!$CJ$4&lt;=2,計算過程!$CJ$4=8),IF(入力データと計算結果!$F$7=バックデータ一覧!$A$20,BO85/L85+BP85/M85+BQ85/N85+BR85/O85+BT85/Q85,IF(入力データと計算結果!$F$7=バックデータ一覧!$A$21,BO85/L85+BP85/M85+BQ85/N85+BS85/P85+BT85/Q85,BO85/L85+BP85/M85+BQ85/N85+BS85/P85+BU85/R85)),0)</f>
        <v>0</v>
      </c>
      <c r="K85" s="90">
        <f>IF(OR(計算過程!$CJ$4=3,計算過程!$CJ$4=4),IF(入力データと計算結果!$F$7=バックデータ一覧!$A$20,BO85/L85+BP85/M85+BQ85/N85+BR85/O85+BT85/Q85,IF(入力データと計算結果!$F$7=バックデータ一覧!$A$21,BO85/L85+BP85/M85+BQ85/N85+BS85/P85+BT85/Q85,BO85/L85+BP85/M85+BQ85/N85+BS85/P85+BU85/R85)),0)</f>
        <v>39.086646134770113</v>
      </c>
      <c r="L85" s="167">
        <f>IFERROR(MIN(1,$CJ$6*CB85+計算過程!$CJ$13*(BO85+BQ85)+$CJ$20),"-")</f>
        <v>0.71536315089328539</v>
      </c>
      <c r="M85" s="167">
        <f t="shared" si="38"/>
        <v>0.8043275118925981</v>
      </c>
      <c r="N85" s="167">
        <f t="shared" si="39"/>
        <v>0.71536315089328539</v>
      </c>
      <c r="O85" s="134">
        <f t="shared" si="40"/>
        <v>0.90236153670854247</v>
      </c>
      <c r="P85" s="134">
        <f t="shared" si="41"/>
        <v>0.86048391528426071</v>
      </c>
      <c r="Q85" s="134">
        <f t="shared" si="42"/>
        <v>0.90236153670854247</v>
      </c>
      <c r="R85" s="134">
        <f t="shared" si="43"/>
        <v>0.54791615241748715</v>
      </c>
      <c r="S85" s="26">
        <f t="shared" si="44"/>
        <v>0</v>
      </c>
      <c r="T85" s="26">
        <f>'貼り付けシート（日別）'!P84</f>
        <v>10.275</v>
      </c>
      <c r="U85" s="26">
        <f t="shared" si="64"/>
        <v>1</v>
      </c>
      <c r="V85" s="26">
        <f t="shared" si="65"/>
        <v>1</v>
      </c>
      <c r="W85" s="26">
        <f t="shared" si="58"/>
        <v>30.341394007624999</v>
      </c>
      <c r="X85" s="26">
        <f t="shared" si="45"/>
        <v>0</v>
      </c>
      <c r="Y85" s="26">
        <f>IF(AND(入力データと計算結果!$F$6=バックデータ一覧!$A$7,入力データと計算結果!$F$27="種類を選択することで評価する"),MAX((($CJ$44*CB85+$CJ$45*SUM(BO85:BQ85,BS85)+$CJ$46)*Z85+(0.01723*BU85+0.06099))*10^3/3600,0),0)</f>
        <v>0</v>
      </c>
      <c r="Z85" s="26">
        <f t="shared" si="59"/>
        <v>1</v>
      </c>
      <c r="AA85" s="26">
        <f>IF(AND(入力データと計算結果!$F$6=バックデータ一覧!$A$7,入力データと計算結果!$F$27="種類を選択することで評価する"),MAX(($CJ$47*CB85+$CJ$48*SUM(BO85:BQ85,BS85)+$CJ$49)*AC85+BU85/AB85,0),0)</f>
        <v>0</v>
      </c>
      <c r="AB85" s="26">
        <f t="shared" si="46"/>
        <v>0.82742906249999992</v>
      </c>
      <c r="AC85" s="26">
        <f t="shared" si="60"/>
        <v>1</v>
      </c>
      <c r="AD85" s="91">
        <f>IF(AND(入力データと計算結果!$F$6=バックデータ一覧!$A$7,入力データと計算結果!$F$27="仕様を入力することで評価する"),AE85+AF85+AG85,0)</f>
        <v>0</v>
      </c>
      <c r="AE85" s="91">
        <f t="shared" si="61"/>
        <v>1.537108362688546</v>
      </c>
      <c r="AF85" s="91">
        <f t="shared" si="47"/>
        <v>8.2867378517631818E-2</v>
      </c>
      <c r="AG85" s="190">
        <f>IF(AND(入力データと計算結果!$F$7&lt;&gt;バックデータ一覧!$A$22,CA85&gt;0),(0.000393*計算過程!CA85)*10^3/3600,IF(AND(入力データと計算結果!$F$7=バックデータ一覧!$A$22,AX85&gt;0),(0.01723*計算過程!AX85+0.06099)*10^3/3600,0))</f>
        <v>2.3617543836805557E-2</v>
      </c>
      <c r="AH85" s="91">
        <f>IF(OR(入力データと計算結果!$F$6&lt;&gt;バックデータ一覧!$A$7,入力データと計算結果!$F$27&lt;&gt;"仕様を入力することで評価する"),0,IF(入力データと計算結果!$F$7=バックデータ一覧!$A$20,計算過程!AR85/計算過程!AI85+計算過程!AS85/計算過程!AJ85+計算過程!AT85/計算過程!AK85+計算過程!AU85/計算過程!AL85+計算過程!AW85/計算過程!AN85,IF(入力データと計算結果!$F$7=バックデータ一覧!$A$21,計算過程!AR85/計算過程!AI85+計算過程!AS85/計算過程!AJ85+計算過程!AT85/計算過程!AK85+計算過程!AV85/計算過程!AM85+計算過程!AW85/計算過程!AN85,計算過程!AR85/計算過程!AI85+計算過程!AS85/計算過程!AJ85+計算過程!AT85/計算過程!AK85+計算過程!AV85/計算過程!AM85+計算過程!AX85/計算過程!AO85)))</f>
        <v>0</v>
      </c>
      <c r="AI85" s="191" t="str">
        <f>IF(AND(入力データと計算結果!$F$6=バックデータ一覧!$A$7,入力データと計算結果!$F$27="仕様を入力することで評価する"),$CJ$65*CB85+$CJ$72*(AR85+AT85)+$CJ$79,"-")</f>
        <v>-</v>
      </c>
      <c r="AJ85" s="191" t="str">
        <f>IF(AND(入力データと計算結果!$F$6=バックデータ一覧!$A$7,入力データと計算結果!$F$27="仕様を入力することで評価する"),$CJ$66*CB85+$CJ$73*AS85+$CJ$80,"-")</f>
        <v>-</v>
      </c>
      <c r="AK85" s="191" t="str">
        <f>IF(AND(入力データと計算結果!$F$6=バックデータ一覧!$A$7,入力データと計算結果!$F$27="仕様を入力することで評価する"),$CJ$67*CB85+$CJ$74*(AR85+AT85)+$CJ$81,"-")</f>
        <v>-</v>
      </c>
      <c r="AL85" s="191" t="str">
        <f>IF(AND(入力データと計算結果!$F$6=バックデータ一覧!$A$7,入力データと計算結果!$F$27="仕様を入力することで評価する"),$CJ$68*CB85+$CJ$75*AU85+$CJ$82,"-")</f>
        <v>-</v>
      </c>
      <c r="AM85" s="191" t="str">
        <f>IF(AND(入力データと計算結果!$F$6=バックデータ一覧!$A$7,入力データと計算結果!$F$27="仕様を入力することで評価する"),$CJ$69*CB85+$CJ$76*AV85+$CJ$83,"-")</f>
        <v>-</v>
      </c>
      <c r="AN85" s="191" t="str">
        <f>IF(AND(入力データと計算結果!$F$6=バックデータ一覧!$A$7,入力データと計算結果!$F$27="仕様を入力することで評価する"),$CJ$70*CB85+$CJ$77*AW85+$CJ$84,"-")</f>
        <v>-</v>
      </c>
      <c r="AO85" s="191" t="str">
        <f>IF(AND(入力データと計算結果!$F$6=バックデータ一覧!$A$7,入力データと計算結果!$F$27="仕様を入力することで評価する"),$CJ$71*CB85+$CJ$78*AX85+$CJ$85,"-")</f>
        <v>-</v>
      </c>
      <c r="AP85" s="91">
        <f t="shared" si="48"/>
        <v>28.013666082682931</v>
      </c>
      <c r="AQ85" s="91">
        <f t="shared" si="49"/>
        <v>5.0624758154627889</v>
      </c>
      <c r="AR85" s="91">
        <f t="shared" si="50"/>
        <v>1.0304618391801093</v>
      </c>
      <c r="AS85" s="91">
        <f t="shared" si="51"/>
        <v>1.261790007159318</v>
      </c>
      <c r="AT85" s="91">
        <f t="shared" si="52"/>
        <v>0.5467756697690378</v>
      </c>
      <c r="AU85" s="91">
        <f t="shared" si="53"/>
        <v>0</v>
      </c>
      <c r="AV85" s="91">
        <f t="shared" si="54"/>
        <v>1.8926850107389779</v>
      </c>
      <c r="AW85" s="91">
        <f t="shared" si="55"/>
        <v>0</v>
      </c>
      <c r="AX85" s="91">
        <f t="shared" si="56"/>
        <v>1.3948437499999999</v>
      </c>
      <c r="AY85" s="158">
        <f t="shared" si="57"/>
        <v>24.214837730777557</v>
      </c>
      <c r="AZ85" s="91">
        <f t="shared" si="62"/>
        <v>28.946550257624999</v>
      </c>
      <c r="BA85" s="26">
        <f>IF(計算過程!$CJ$4=9,((BF85*CB85+BG85*(BO85+BP85+BQ85+BS85)+BH85*BN85+BI85)*BB85+(0.01723*BU85+0.06099))*10^3/3600,0)</f>
        <v>0</v>
      </c>
      <c r="BB85" s="26">
        <f>IF(7&lt;='貼り付けシート（日別）'!O84,1,1+(7-'貼り付けシート（日別）'!O84)*0.0091)</f>
        <v>1</v>
      </c>
      <c r="BC85" s="26">
        <f>IF(計算過程!$CJ$4=9,((BJ85*計算過程!CB85+BK85*(BO85+BP85+BQ85+BS85)+BL85*BN85+BM85)*BE85+BU85/BD85),0)</f>
        <v>0</v>
      </c>
      <c r="BD85" s="26">
        <f>計算過程!$CJ$88*'貼り付けシート（日別）'!O84+計算過程!$CJ$89*BU85+計算過程!$CJ$90</f>
        <v>0.82742906249999992</v>
      </c>
      <c r="BE85" s="26">
        <f>IF(7&lt;='貼り付けシート（日別）'!O84,1,1+(7-'貼り付けシート（日別）'!O84)*0.0205)</f>
        <v>1</v>
      </c>
      <c r="BF85" s="89">
        <f>IF($BN85&gt;0,バックデータ一覧!$S$4,バックデータ一覧!$T$4)</f>
        <v>-0.51375000000000004</v>
      </c>
      <c r="BG85" s="89">
        <f>IF($BN85&gt;0,バックデータ一覧!$S$5,バックデータ一覧!$T$5)</f>
        <v>-1.7819999999999999E-2</v>
      </c>
      <c r="BH85" s="89">
        <f>IF($BN85&gt;0,バックデータ一覧!$S$6,バックデータ一覧!$T$6)</f>
        <v>0.27639999999999998</v>
      </c>
      <c r="BI85" s="89">
        <f>IF($BN85&gt;0,バックデータ一覧!$S$7,バックデータ一覧!$T$7)</f>
        <v>9.4067100000000003</v>
      </c>
      <c r="BJ85" s="89">
        <f>IF($BN85&gt;0,バックデータ一覧!$S$12,バックデータ一覧!$T$12)</f>
        <v>-0.19841</v>
      </c>
      <c r="BK85" s="89">
        <f>IF($BN85&gt;0,バックデータ一覧!$S$13,バックデータ一覧!$T$13)</f>
        <v>1.10632</v>
      </c>
      <c r="BL85" s="89">
        <f>IF($BN85&gt;0,バックデータ一覧!$S$14,バックデータ一覧!$T$14)</f>
        <v>0.19306999999999999</v>
      </c>
      <c r="BM85" s="132">
        <f>IF($BN85&gt;0,バックデータ一覧!$S$15,バックデータ一覧!$T$15)</f>
        <v>-10.36669</v>
      </c>
      <c r="BN85" s="26">
        <f>SUMIF('貼り付けシート（時刻別）'!$A$6:$A$8765,$A85,'貼り付けシート（時刻別）'!$C$6:$C$8765)</f>
        <v>2400</v>
      </c>
      <c r="BO85" s="91">
        <f>'貼り付けシート（日別）'!B84</f>
        <v>6.303915389438334</v>
      </c>
      <c r="BP85" s="91">
        <f>'貼り付けシート（日別）'!C84</f>
        <v>7.7190800687000003</v>
      </c>
      <c r="BQ85" s="91">
        <f>'貼り付けシート（日別）'!D84</f>
        <v>3.3449346964366669</v>
      </c>
      <c r="BR85" s="91">
        <f>'貼り付けシート（日別）'!E84</f>
        <v>0</v>
      </c>
      <c r="BS85" s="91">
        <f>'貼り付けシート（日別）'!F84</f>
        <v>11.578620103050001</v>
      </c>
      <c r="BT85" s="91">
        <f>'貼り付けシート（日別）'!G84</f>
        <v>0</v>
      </c>
      <c r="BU85" s="91">
        <f>'貼り付けシート（日別）'!H84</f>
        <v>1.3948437499999999</v>
      </c>
      <c r="BV85" s="91">
        <f>'貼り付けシート（日別）'!I84</f>
        <v>49</v>
      </c>
      <c r="BW85" s="91">
        <f>'貼り付けシート（日別）'!J84</f>
        <v>60</v>
      </c>
      <c r="BX85" s="91">
        <f>'貼り付けシート（日別）'!K84</f>
        <v>26</v>
      </c>
      <c r="BY85" s="91">
        <f>'貼り付けシート（日別）'!L84</f>
        <v>0</v>
      </c>
      <c r="BZ85" s="91">
        <f>'貼り付けシート（日別）'!M84</f>
        <v>90</v>
      </c>
      <c r="CA85" s="91">
        <f>'貼り付けシート（日別）'!N84</f>
        <v>0</v>
      </c>
      <c r="CB85" s="91">
        <f>'貼り付けシート（日別）'!O84</f>
        <v>13.470833333333333</v>
      </c>
      <c r="CC85" s="91">
        <f>'貼り付けシート（日別）'!Q84</f>
        <v>0</v>
      </c>
      <c r="CD85" s="126"/>
      <c r="CE85" s="166"/>
      <c r="CF85" s="163" t="s">
        <v>15</v>
      </c>
      <c r="CG85" s="29"/>
      <c r="CH85" s="164" t="s">
        <v>45</v>
      </c>
      <c r="CI85" s="161" t="s">
        <v>20</v>
      </c>
      <c r="CJ85" s="134" t="str">
        <f>IF(AND(入力データと計算結果!$F$6=バックデータ一覧!$A$7,入力データと計算結果!$F$27="仕様を入力することで評価する"),バックデータ一覧!K7*計算過程!$CJ$86,"-")</f>
        <v>-</v>
      </c>
    </row>
    <row r="86" spans="1:88" x14ac:dyDescent="0.15">
      <c r="A86" s="30">
        <v>41719</v>
      </c>
      <c r="B86" s="93">
        <f t="shared" si="36"/>
        <v>0.17920669589120375</v>
      </c>
      <c r="C86" s="93">
        <f t="shared" si="37"/>
        <v>0</v>
      </c>
      <c r="D86" s="93">
        <f t="shared" si="63"/>
        <v>51.921052125575017</v>
      </c>
      <c r="E86" s="96">
        <v>0</v>
      </c>
      <c r="F86" s="90">
        <f>IF(OR(計算過程!$CJ$4&lt;=4,計算過程!$CJ$4=8),G86+H86+I86,0)</f>
        <v>0.17920669589120375</v>
      </c>
      <c r="G86" s="90">
        <f>IF(AND($CJ$4&gt;4,$CJ$4&lt;&gt;8),0,((VLOOKUP(入力データと計算結果!$F$6,バックデータ一覧!$V$12:$AA$15,2)*CB86+VLOOKUP(入力データと計算結果!$F$6,バックデータ一覧!$V$12:$AA$15,3)*(BV86+BW86+BX86+BY86+CA86)+(VLOOKUP(入力データと計算結果!$F$6,バックデータ一覧!$V$12:$AA$15,4)))*10^3/3600))</f>
        <v>0.11530665509259261</v>
      </c>
      <c r="H86" s="90">
        <f>IF(AND(OR($CJ$4&gt;4,$CJ$4&lt;&gt;8),入力データと計算結果!$F$7&lt;&gt;バックデータ一覧!$A$20,BZ86&gt;0),0.07*10^3/3600,0)</f>
        <v>1.9444444444444445E-2</v>
      </c>
      <c r="I86" s="90">
        <f>IF(AND(OR($CJ$4&lt;=4),入力データと計算結果!$F$7=バックデータ一覧!$A$22,BU86&gt;0),(VLOOKUP(入力データと計算結果!$F$6,バックデータ一覧!$V$12:$AA$15,5,FALSE)*BU86+VLOOKUP(入力データと計算結果!$F$6,バックデータ一覧!$V$12:$AA$15,6,FALSE))*10^3/3600,0)</f>
        <v>4.4455596354166668E-2</v>
      </c>
      <c r="J86" s="90">
        <f>IF(OR(計算過程!$CJ$4&lt;=2,計算過程!$CJ$4=8),IF(入力データと計算結果!$F$7=バックデータ一覧!$A$20,BO86/L86+BP86/M86+BQ86/N86+BR86/O86+BT86/Q86,IF(入力データと計算結果!$F$7=バックデータ一覧!$A$21,BO86/L86+BP86/M86+BQ86/N86+BS86/P86+BT86/Q86,BO86/L86+BP86/M86+BQ86/N86+BS86/P86+BU86/R86)),0)</f>
        <v>0</v>
      </c>
      <c r="K86" s="90">
        <f>IF(OR(計算過程!$CJ$4=3,計算過程!$CJ$4=4),IF(入力データと計算結果!$F$7=バックデータ一覧!$A$20,BO86/L86+BP86/M86+BQ86/N86+BR86/O86+BT86/Q86,IF(入力データと計算結果!$F$7=バックデータ一覧!$A$21,BO86/L86+BP86/M86+BQ86/N86+BS86/P86+BT86/Q86,BO86/L86+BP86/M86+BQ86/N86+BS86/P86+BU86/R86)),0)</f>
        <v>51.921052125575017</v>
      </c>
      <c r="L86" s="167">
        <f>IFERROR(MIN(1,$CJ$6*CB86+計算過程!$CJ$13*(BO86+BQ86)+$CJ$20),"-")</f>
        <v>0.71684022882958875</v>
      </c>
      <c r="M86" s="167">
        <f t="shared" si="38"/>
        <v>0.79328848172150535</v>
      </c>
      <c r="N86" s="167">
        <f t="shared" si="39"/>
        <v>0.71684022882958875</v>
      </c>
      <c r="O86" s="134">
        <f t="shared" si="40"/>
        <v>0.90236153670854247</v>
      </c>
      <c r="P86" s="134">
        <f t="shared" si="41"/>
        <v>0.83402532941346208</v>
      </c>
      <c r="Q86" s="134">
        <f t="shared" si="42"/>
        <v>0.90236153670854247</v>
      </c>
      <c r="R86" s="134">
        <f t="shared" si="43"/>
        <v>0.53544767657587011</v>
      </c>
      <c r="S86" s="26">
        <f t="shared" si="44"/>
        <v>0</v>
      </c>
      <c r="T86" s="26">
        <f>'貼り付けシート（日別）'!P85</f>
        <v>10.5625</v>
      </c>
      <c r="U86" s="26">
        <f t="shared" si="64"/>
        <v>1</v>
      </c>
      <c r="V86" s="26">
        <f t="shared" si="65"/>
        <v>1</v>
      </c>
      <c r="W86" s="26">
        <f t="shared" si="58"/>
        <v>40.431990804169992</v>
      </c>
      <c r="X86" s="26">
        <f t="shared" si="45"/>
        <v>0</v>
      </c>
      <c r="Y86" s="26">
        <f>IF(AND(入力データと計算結果!$F$6=バックデータ一覧!$A$7,入力データと計算結果!$F$27="種類を選択することで評価する"),MAX((($CJ$44*CB86+$CJ$45*SUM(BO86:BQ86,BS86)+$CJ$46)*Z86+(0.01723*BU86+0.06099))*10^3/3600,0),0)</f>
        <v>0</v>
      </c>
      <c r="Z86" s="26">
        <f t="shared" si="59"/>
        <v>1</v>
      </c>
      <c r="AA86" s="26">
        <f>IF(AND(入力データと計算結果!$F$6=バックデータ一覧!$A$7,入力データと計算結果!$F$27="種類を選択することで評価する"),MAX(($CJ$47*CB86+$CJ$48*SUM(BO86:BQ86,BS86)+$CJ$49)*AC86+BU86/AB86,0),0)</f>
        <v>0</v>
      </c>
      <c r="AB86" s="26">
        <f t="shared" si="46"/>
        <v>0.81465718749999994</v>
      </c>
      <c r="AC86" s="26">
        <f t="shared" si="60"/>
        <v>1</v>
      </c>
      <c r="AD86" s="91">
        <f>IF(AND(入力データと計算結果!$F$6=バックデータ一覧!$A$7,入力データと計算結果!$F$27="仕様を入力することで評価する"),AE86+AF86+AG86,0)</f>
        <v>0</v>
      </c>
      <c r="AE86" s="91">
        <f t="shared" si="61"/>
        <v>1.9302924641865542</v>
      </c>
      <c r="AF86" s="91">
        <f t="shared" si="47"/>
        <v>9.1169161256876907E-2</v>
      </c>
      <c r="AG86" s="190">
        <f>IF(AND(入力データと計算結果!$F$7&lt;&gt;バックデータ一覧!$A$22,CA86&gt;0),(0.000393*計算過程!CA86)*10^3/3600,IF(AND(入力データと計算結果!$F$7=バックデータ一覧!$A$22,AX86&gt;0),(0.01723*計算過程!AX86+0.06099)*10^3/3600,0))</f>
        <v>2.4118589843750003E-2</v>
      </c>
      <c r="AH86" s="91">
        <f>IF(OR(入力データと計算結果!$F$6&lt;&gt;バックデータ一覧!$A$7,入力データと計算結果!$F$27&lt;&gt;"仕様を入力することで評価する"),0,IF(入力データと計算結果!$F$7=バックデータ一覧!$A$20,計算過程!AR86/計算過程!AI86+計算過程!AS86/計算過程!AJ86+計算過程!AT86/計算過程!AK86+計算過程!AU86/計算過程!AL86+計算過程!AW86/計算過程!AN86,IF(入力データと計算結果!$F$7=バックデータ一覧!$A$21,計算過程!AR86/計算過程!AI86+計算過程!AS86/計算過程!AJ86+計算過程!AT86/計算過程!AK86+計算過程!AV86/計算過程!AM86+計算過程!AW86/計算過程!AN86,計算過程!AR86/計算過程!AI86+計算過程!AS86/計算過程!AJ86+計算過程!AT86/計算過程!AK86+計算過程!AV86/計算過程!AM86+計算過程!AX86/計算過程!AO86)))</f>
        <v>0</v>
      </c>
      <c r="AI86" s="191" t="str">
        <f>IF(AND(入力データと計算結果!$F$6=バックデータ一覧!$A$7,入力データと計算結果!$F$27="仕様を入力することで評価する"),$CJ$65*CB86+$CJ$72*(AR86+AT86)+$CJ$79,"-")</f>
        <v>-</v>
      </c>
      <c r="AJ86" s="191" t="str">
        <f>IF(AND(入力データと計算結果!$F$6=バックデータ一覧!$A$7,入力データと計算結果!$F$27="仕様を入力することで評価する"),$CJ$66*CB86+$CJ$73*AS86+$CJ$80,"-")</f>
        <v>-</v>
      </c>
      <c r="AK86" s="191" t="str">
        <f>IF(AND(入力データと計算結果!$F$6=バックデータ一覧!$A$7,入力データと計算結果!$F$27="仕様を入力することで評価する"),$CJ$67*CB86+$CJ$74*(AR86+AT86)+$CJ$81,"-")</f>
        <v>-</v>
      </c>
      <c r="AL86" s="191" t="str">
        <f>IF(AND(入力データと計算結果!$F$6=バックデータ一覧!$A$7,入力データと計算結果!$F$27="仕様を入力することで評価する"),$CJ$68*CB86+$CJ$75*AU86+$CJ$82,"-")</f>
        <v>-</v>
      </c>
      <c r="AM86" s="191" t="str">
        <f>IF(AND(入力データと計算結果!$F$6=バックデータ一覧!$A$7,入力データと計算結果!$F$27="仕様を入力することで評価する"),$CJ$69*CB86+$CJ$76*AV86+$CJ$83,"-")</f>
        <v>-</v>
      </c>
      <c r="AN86" s="191" t="str">
        <f>IF(AND(入力データと計算結果!$F$6=バックデータ一覧!$A$7,入力データと計算結果!$F$27="仕様を入力することで評価する"),$CJ$70*CB86+$CJ$77*AW86+$CJ$84,"-")</f>
        <v>-</v>
      </c>
      <c r="AO86" s="191" t="str">
        <f>IF(AND(入力データと計算結果!$F$6=バックデータ一覧!$A$7,入力データと計算結果!$F$27="仕様を入力することで評価する"),$CJ$71*CB86+$CJ$78*AX86+$CJ$85,"-")</f>
        <v>-</v>
      </c>
      <c r="AP86" s="91">
        <f t="shared" si="48"/>
        <v>33.474768786148374</v>
      </c>
      <c r="AQ86" s="91">
        <f t="shared" si="49"/>
        <v>4.8171699665002432</v>
      </c>
      <c r="AR86" s="91">
        <f t="shared" si="50"/>
        <v>1.9671671200493934</v>
      </c>
      <c r="AS86" s="91">
        <f t="shared" si="51"/>
        <v>1.4511888590528317</v>
      </c>
      <c r="AT86" s="91">
        <f t="shared" si="52"/>
        <v>0.77396739149484306</v>
      </c>
      <c r="AU86" s="91">
        <f t="shared" si="53"/>
        <v>0</v>
      </c>
      <c r="AV86" s="91">
        <f t="shared" si="54"/>
        <v>5.8047554362113232</v>
      </c>
      <c r="AW86" s="91">
        <f t="shared" si="55"/>
        <v>0</v>
      </c>
      <c r="AX86" s="91">
        <f t="shared" si="56"/>
        <v>1.49953125</v>
      </c>
      <c r="AY86" s="158">
        <f t="shared" si="57"/>
        <v>28.935380747361602</v>
      </c>
      <c r="AZ86" s="91">
        <f t="shared" si="62"/>
        <v>38.932459554169995</v>
      </c>
      <c r="BA86" s="26">
        <f>IF(計算過程!$CJ$4=9,((BF86*CB86+BG86*(BO86+BP86+BQ86+BS86)+BH86*BN86+BI86)*BB86+(0.01723*BU86+0.06099))*10^3/3600,0)</f>
        <v>0</v>
      </c>
      <c r="BB86" s="26">
        <f>IF(7&lt;='貼り付けシート（日別）'!O85,1,1+(7-'貼り付けシート（日別）'!O85)*0.0091)</f>
        <v>1</v>
      </c>
      <c r="BC86" s="26">
        <f>IF(計算過程!$CJ$4=9,((BJ86*計算過程!CB86+BK86*(BO86+BP86+BQ86+BS86)+BL86*BN86+BM86)*BE86+BU86/BD86),0)</f>
        <v>0</v>
      </c>
      <c r="BD86" s="26">
        <f>計算過程!$CJ$88*'貼り付けシート（日別）'!O85+計算過程!$CJ$89*BU86+計算過程!$CJ$90</f>
        <v>0.81465718749999994</v>
      </c>
      <c r="BE86" s="26">
        <f>IF(7&lt;='貼り付けシート（日別）'!O85,1,1+(7-'貼り付けシート（日別）'!O85)*0.0205)</f>
        <v>1</v>
      </c>
      <c r="BF86" s="89">
        <f>IF($BN86&gt;0,バックデータ一覧!$S$4,バックデータ一覧!$T$4)</f>
        <v>-0.51375000000000004</v>
      </c>
      <c r="BG86" s="89">
        <f>IF($BN86&gt;0,バックデータ一覧!$S$5,バックデータ一覧!$T$5)</f>
        <v>-1.7819999999999999E-2</v>
      </c>
      <c r="BH86" s="89">
        <f>IF($BN86&gt;0,バックデータ一覧!$S$6,バックデータ一覧!$T$6)</f>
        <v>0.27639999999999998</v>
      </c>
      <c r="BI86" s="89">
        <f>IF($BN86&gt;0,バックデータ一覧!$S$7,バックデータ一覧!$T$7)</f>
        <v>9.4067100000000003</v>
      </c>
      <c r="BJ86" s="89">
        <f>IF($BN86&gt;0,バックデータ一覧!$S$12,バックデータ一覧!$T$12)</f>
        <v>-0.19841</v>
      </c>
      <c r="BK86" s="89">
        <f>IF($BN86&gt;0,バックデータ一覧!$S$13,バックデータ一覧!$T$13)</f>
        <v>1.10632</v>
      </c>
      <c r="BL86" s="89">
        <f>IF($BN86&gt;0,バックデータ一覧!$S$14,バックデータ一覧!$T$14)</f>
        <v>0.19306999999999999</v>
      </c>
      <c r="BM86" s="132">
        <f>IF($BN86&gt;0,バックデータ一覧!$S$15,バックデータ一覧!$T$15)</f>
        <v>-10.36669</v>
      </c>
      <c r="BN86" s="26">
        <f>SUMIF('貼り付けシート（時刻別）'!$A$6:$A$8765,$A86,'貼り付けシート（時刻別）'!$C$6:$C$8765)</f>
        <v>2400</v>
      </c>
      <c r="BO86" s="91">
        <f>'貼り付けシート（日別）'!B85</f>
        <v>7.660903331626999</v>
      </c>
      <c r="BP86" s="91">
        <f>'貼り付けシート（日別）'!C85</f>
        <v>5.6514860643150007</v>
      </c>
      <c r="BQ86" s="91">
        <f>'貼り付けシート（日別）'!D85</f>
        <v>3.0141259009679997</v>
      </c>
      <c r="BR86" s="91">
        <f>'貼り付けシート（日別）'!E85</f>
        <v>0</v>
      </c>
      <c r="BS86" s="91">
        <f>'貼り付けシート（日別）'!F85</f>
        <v>22.605944257259999</v>
      </c>
      <c r="BT86" s="91">
        <f>'貼り付けシート（日別）'!G85</f>
        <v>0</v>
      </c>
      <c r="BU86" s="91">
        <f>'貼り付けシート（日別）'!H85</f>
        <v>1.49953125</v>
      </c>
      <c r="BV86" s="91">
        <f>'貼り付けシート（日別）'!I85</f>
        <v>61</v>
      </c>
      <c r="BW86" s="91">
        <f>'貼り付けシート（日別）'!J85</f>
        <v>45</v>
      </c>
      <c r="BX86" s="91">
        <f>'貼り付けシート（日別）'!K85</f>
        <v>24</v>
      </c>
      <c r="BY86" s="91">
        <f>'貼り付けシート（日別）'!L85</f>
        <v>0</v>
      </c>
      <c r="BZ86" s="91">
        <f>'貼り付けシート（日別）'!M85</f>
        <v>180</v>
      </c>
      <c r="CA86" s="91">
        <f>'貼り付けシート（日別）'!N85</f>
        <v>0</v>
      </c>
      <c r="CB86" s="91">
        <f>'貼り付けシート（日別）'!O85</f>
        <v>10.679166666666667</v>
      </c>
      <c r="CC86" s="91">
        <f>'貼り付けシート（日別）'!Q85</f>
        <v>0</v>
      </c>
      <c r="CD86" s="126"/>
      <c r="CE86" s="163" t="s">
        <v>74</v>
      </c>
      <c r="CF86" s="164"/>
      <c r="CG86" s="165" t="s">
        <v>453</v>
      </c>
      <c r="CH86" s="161" t="s">
        <v>26</v>
      </c>
      <c r="CI86" s="161" t="s">
        <v>20</v>
      </c>
      <c r="CJ86" s="106" t="str">
        <f>IF(AND(入力データと計算結果!$F$6=バックデータ一覧!$A$7,入力データと計算結果!$F$27="仕様を入力することで評価する"),(0.8754*$CJ$64+0.06)/0.745,"-")</f>
        <v>-</v>
      </c>
    </row>
    <row r="87" spans="1:88" x14ac:dyDescent="0.15">
      <c r="A87" s="30">
        <v>41720</v>
      </c>
      <c r="B87" s="93">
        <f t="shared" si="36"/>
        <v>0.17741600462962961</v>
      </c>
      <c r="C87" s="93">
        <f t="shared" si="37"/>
        <v>0</v>
      </c>
      <c r="D87" s="93">
        <f t="shared" si="63"/>
        <v>50.603032735541198</v>
      </c>
      <c r="E87" s="96">
        <v>0</v>
      </c>
      <c r="F87" s="90">
        <f>IF(OR(計算過程!$CJ$4&lt;=4,計算過程!$CJ$4=8),G87+H87+I87,0)</f>
        <v>0.17741600462962961</v>
      </c>
      <c r="G87" s="90">
        <f>IF(AND($CJ$4&gt;4,$CJ$4&lt;&gt;8),0,((VLOOKUP(入力データと計算結果!$F$6,バックデータ一覧!$V$12:$AA$15,2)*CB87+VLOOKUP(入力データと計算結果!$F$6,バックデータ一覧!$V$12:$AA$15,3)*(BV87+BW87+BX87+BY87+CA87)+(VLOOKUP(入力データと計算結果!$F$6,バックデータ一覧!$V$12:$AA$15,4)))*10^3/3600))</f>
        <v>0.11396574074074073</v>
      </c>
      <c r="H87" s="90">
        <f>IF(AND(OR($CJ$4&gt;4,$CJ$4&lt;&gt;8),入力データと計算結果!$F$7&lt;&gt;バックデータ一覧!$A$20,BZ87&gt;0),0.07*10^3/3600,0)</f>
        <v>1.9444444444444445E-2</v>
      </c>
      <c r="I87" s="90">
        <f>IF(AND(OR($CJ$4&lt;=4),入力データと計算結果!$F$7=バックデータ一覧!$A$22,BU87&gt;0),(VLOOKUP(入力データと計算結果!$F$6,バックデータ一覧!$V$12:$AA$15,5,FALSE)*BU87+VLOOKUP(入力データと計算結果!$F$6,バックデータ一覧!$V$12:$AA$15,6,FALSE))*10^3/3600,0)</f>
        <v>4.4005819444444448E-2</v>
      </c>
      <c r="J87" s="90">
        <f>IF(OR(計算過程!$CJ$4&lt;=2,計算過程!$CJ$4=8),IF(入力データと計算結果!$F$7=バックデータ一覧!$A$20,BO87/L87+BP87/M87+BQ87/N87+BR87/O87+BT87/Q87,IF(入力データと計算結果!$F$7=バックデータ一覧!$A$21,BO87/L87+BP87/M87+BQ87/N87+BS87/P87+BT87/Q87,BO87/L87+BP87/M87+BQ87/N87+BS87/P87+BU87/R87)),0)</f>
        <v>0</v>
      </c>
      <c r="K87" s="90">
        <f>IF(OR(計算過程!$CJ$4=3,計算過程!$CJ$4=4),IF(入力データと計算結果!$F$7=バックデータ一覧!$A$20,BO87/L87+BP87/M87+BQ87/N87+BR87/O87+BT87/Q87,IF(入力データと計算結果!$F$7=バックデータ一覧!$A$21,BO87/L87+BP87/M87+BQ87/N87+BS87/P87+BT87/Q87,BO87/L87+BP87/M87+BQ87/N87+BS87/P87+BU87/R87)),0)</f>
        <v>50.603032735541198</v>
      </c>
      <c r="L87" s="167">
        <f>IFERROR(MIN(1,$CJ$6*CB87+計算過程!$CJ$13*(BO87+BQ87)+$CJ$20),"-")</f>
        <v>0.71723195279936069</v>
      </c>
      <c r="M87" s="167">
        <f t="shared" si="38"/>
        <v>0.7979650119363334</v>
      </c>
      <c r="N87" s="167">
        <f t="shared" si="39"/>
        <v>0.71723195279936069</v>
      </c>
      <c r="O87" s="134">
        <f t="shared" si="40"/>
        <v>0.90236153670854247</v>
      </c>
      <c r="P87" s="134">
        <f t="shared" si="41"/>
        <v>0.8351780942088497</v>
      </c>
      <c r="Q87" s="134">
        <f t="shared" si="42"/>
        <v>0.90236153670854247</v>
      </c>
      <c r="R87" s="134">
        <f t="shared" si="43"/>
        <v>0.54462224163544803</v>
      </c>
      <c r="S87" s="26">
        <f t="shared" si="44"/>
        <v>0</v>
      </c>
      <c r="T87" s="26">
        <f>'貼り付けシート（日別）'!P86</f>
        <v>9.6125000000000007</v>
      </c>
      <c r="U87" s="26">
        <f t="shared" si="64"/>
        <v>1</v>
      </c>
      <c r="V87" s="26">
        <f t="shared" si="65"/>
        <v>1</v>
      </c>
      <c r="W87" s="26">
        <f t="shared" si="58"/>
        <v>39.527525471239997</v>
      </c>
      <c r="X87" s="26">
        <f t="shared" si="45"/>
        <v>0</v>
      </c>
      <c r="Y87" s="26">
        <f>IF(AND(入力データと計算結果!$F$6=バックデータ一覧!$A$7,入力データと計算結果!$F$27="種類を選択することで評価する"),MAX((($CJ$44*CB87+$CJ$45*SUM(BO87:BQ87,BS87)+$CJ$46)*Z87+(0.01723*BU87+0.06099))*10^3/3600,0),0)</f>
        <v>0</v>
      </c>
      <c r="Z87" s="26">
        <f t="shared" si="59"/>
        <v>1</v>
      </c>
      <c r="AA87" s="26">
        <f>IF(AND(入力データと計算結果!$F$6=バックデータ一覧!$A$7,入力データと計算結果!$F$27="種類を選択することで評価する"),MAX(($CJ$47*CB87+$CJ$48*SUM(BO87:BQ87,BS87)+$CJ$49)*AC87+BU87/AB87,0),0)</f>
        <v>0</v>
      </c>
      <c r="AB87" s="26">
        <f t="shared" si="46"/>
        <v>0.82405499999999998</v>
      </c>
      <c r="AC87" s="26">
        <f t="shared" si="60"/>
        <v>1</v>
      </c>
      <c r="AD87" s="91">
        <f>IF(AND(入力データと計算結果!$F$6=バックデータ一覧!$A$7,入力データと計算結果!$F$27="仕様を入力することで評価する"),AE87+AF87+AG87,0)</f>
        <v>0</v>
      </c>
      <c r="AE87" s="91">
        <f t="shared" si="61"/>
        <v>1.8354249421405815</v>
      </c>
      <c r="AF87" s="91">
        <f t="shared" si="47"/>
        <v>9.0481274176838239E-2</v>
      </c>
      <c r="AG87" s="190">
        <f>IF(AND(入力データと計算結果!$F$7&lt;&gt;バックデータ一覧!$A$22,CA87&gt;0),(0.000393*計算過程!CA87)*10^3/3600,IF(AND(入力データと計算結果!$F$7=バックデータ一覧!$A$22,AX87&gt;0),(0.01723*計算過程!AX87+0.06099)*10^3/3600,0))</f>
        <v>2.3749909722222223E-2</v>
      </c>
      <c r="AH87" s="91">
        <f>IF(OR(入力データと計算結果!$F$6&lt;&gt;バックデータ一覧!$A$7,入力データと計算結果!$F$27&lt;&gt;"仕様を入力することで評価する"),0,IF(入力データと計算結果!$F$7=バックデータ一覧!$A$20,計算過程!AR87/計算過程!AI87+計算過程!AS87/計算過程!AJ87+計算過程!AT87/計算過程!AK87+計算過程!AU87/計算過程!AL87+計算過程!AW87/計算過程!AN87,IF(入力データと計算結果!$F$7=バックデータ一覧!$A$21,計算過程!AR87/計算過程!AI87+計算過程!AS87/計算過程!AJ87+計算過程!AT87/計算過程!AK87+計算過程!AV87/計算過程!AM87+計算過程!AW87/計算過程!AN87,計算過程!AR87/計算過程!AI87+計算過程!AS87/計算過程!AJ87+計算過程!AT87/計算過程!AK87+計算過程!AV87/計算過程!AM87+計算過程!AX87/計算過程!AO87)))</f>
        <v>0</v>
      </c>
      <c r="AI87" s="191" t="str">
        <f>IF(AND(入力データと計算結果!$F$6=バックデータ一覧!$A$7,入力データと計算結果!$F$27="仕様を入力することで評価する"),$CJ$65*CB87+$CJ$72*(AR87+AT87)+$CJ$79,"-")</f>
        <v>-</v>
      </c>
      <c r="AJ87" s="191" t="str">
        <f>IF(AND(入力データと計算結果!$F$6=バックデータ一覧!$A$7,入力データと計算結果!$F$27="仕様を入力することで評価する"),$CJ$66*CB87+$CJ$73*AS87+$CJ$80,"-")</f>
        <v>-</v>
      </c>
      <c r="AK87" s="191" t="str">
        <f>IF(AND(入力データと計算結果!$F$6=バックデータ一覧!$A$7,入力データと計算結果!$F$27="仕様を入力することで評価する"),$CJ$67*CB87+$CJ$74*(AR87+AT87)+$CJ$81,"-")</f>
        <v>-</v>
      </c>
      <c r="AL87" s="191" t="str">
        <f>IF(AND(入力データと計算結果!$F$6=バックデータ一覧!$A$7,入力データと計算結果!$F$27="仕様を入力することで評価する"),$CJ$68*CB87+$CJ$75*AU87+$CJ$82,"-")</f>
        <v>-</v>
      </c>
      <c r="AM87" s="191" t="str">
        <f>IF(AND(入力データと計算結果!$F$6=バックデータ一覧!$A$7,入力データと計算結果!$F$27="仕様を入力することで評価する"),$CJ$69*CB87+$CJ$76*AV87+$CJ$83,"-")</f>
        <v>-</v>
      </c>
      <c r="AN87" s="191" t="str">
        <f>IF(AND(入力データと計算結果!$F$6=バックデータ一覧!$A$7,入力データと計算結果!$F$27="仕様を入力することで評価する"),$CJ$70*CB87+$CJ$77*AW87+$CJ$84,"-")</f>
        <v>-</v>
      </c>
      <c r="AO87" s="191" t="str">
        <f>IF(AND(入力データと計算結果!$F$6=バックデータ一覧!$A$7,入力データと計算結果!$F$27="仕様を入力することで評価する"),$CJ$71*CB87+$CJ$78*AX87+$CJ$85,"-")</f>
        <v>-</v>
      </c>
      <c r="AP87" s="91">
        <f t="shared" si="48"/>
        <v>33.022260920010247</v>
      </c>
      <c r="AQ87" s="91">
        <f t="shared" si="49"/>
        <v>4.9976711359607435</v>
      </c>
      <c r="AR87" s="91">
        <f t="shared" si="50"/>
        <v>1.8813166814944875</v>
      </c>
      <c r="AS87" s="91">
        <f t="shared" si="51"/>
        <v>1.3878565683156054</v>
      </c>
      <c r="AT87" s="91">
        <f t="shared" si="52"/>
        <v>0.74019016976832264</v>
      </c>
      <c r="AU87" s="91">
        <f t="shared" si="53"/>
        <v>0</v>
      </c>
      <c r="AV87" s="91">
        <f t="shared" si="54"/>
        <v>5.5514262732624218</v>
      </c>
      <c r="AW87" s="91">
        <f t="shared" si="55"/>
        <v>0</v>
      </c>
      <c r="AX87" s="91">
        <f t="shared" si="56"/>
        <v>1.4224999999999999</v>
      </c>
      <c r="AY87" s="158">
        <f t="shared" si="57"/>
        <v>28.544235778399162</v>
      </c>
      <c r="AZ87" s="91">
        <f t="shared" si="62"/>
        <v>38.105025471239998</v>
      </c>
      <c r="BA87" s="26">
        <f>IF(計算過程!$CJ$4=9,((BF87*CB87+BG87*(BO87+BP87+BQ87+BS87)+BH87*BN87+BI87)*BB87+(0.01723*BU87+0.06099))*10^3/3600,0)</f>
        <v>0</v>
      </c>
      <c r="BB87" s="26">
        <f>IF(7&lt;='貼り付けシート（日別）'!O86,1,1+(7-'貼り付けシート（日別）'!O86)*0.0091)</f>
        <v>1</v>
      </c>
      <c r="BC87" s="26">
        <f>IF(計算過程!$CJ$4=9,((BJ87*計算過程!CB87+BK87*(BO87+BP87+BQ87+BS87)+BL87*BN87+BM87)*BE87+BU87/BD87),0)</f>
        <v>0</v>
      </c>
      <c r="BD87" s="26">
        <f>計算過程!$CJ$88*'貼り付けシート（日別）'!O86+計算過程!$CJ$89*BU87+計算過程!$CJ$90</f>
        <v>0.82405499999999998</v>
      </c>
      <c r="BE87" s="26">
        <f>IF(7&lt;='貼り付けシート（日別）'!O86,1,1+(7-'貼り付けシート（日別）'!O86)*0.0205)</f>
        <v>1</v>
      </c>
      <c r="BF87" s="89">
        <f>IF($BN87&gt;0,バックデータ一覧!$S$4,バックデータ一覧!$T$4)</f>
        <v>-0.51375000000000004</v>
      </c>
      <c r="BG87" s="89">
        <f>IF($BN87&gt;0,バックデータ一覧!$S$5,バックデータ一覧!$T$5)</f>
        <v>-1.7819999999999999E-2</v>
      </c>
      <c r="BH87" s="89">
        <f>IF($BN87&gt;0,バックデータ一覧!$S$6,バックデータ一覧!$T$6)</f>
        <v>0.27639999999999998</v>
      </c>
      <c r="BI87" s="89">
        <f>IF($BN87&gt;0,バックデータ一覧!$S$7,バックデータ一覧!$T$7)</f>
        <v>9.4067100000000003</v>
      </c>
      <c r="BJ87" s="89">
        <f>IF($BN87&gt;0,バックデータ一覧!$S$12,バックデータ一覧!$T$12)</f>
        <v>-0.19841</v>
      </c>
      <c r="BK87" s="89">
        <f>IF($BN87&gt;0,バックデータ一覧!$S$13,バックデータ一覧!$T$13)</f>
        <v>1.10632</v>
      </c>
      <c r="BL87" s="89">
        <f>IF($BN87&gt;0,バックデータ一覧!$S$14,バックデータ一覧!$T$14)</f>
        <v>0.19306999999999999</v>
      </c>
      <c r="BM87" s="132">
        <f>IF($BN87&gt;0,バックデータ一覧!$S$15,バックデータ一覧!$T$15)</f>
        <v>-10.36669</v>
      </c>
      <c r="BN87" s="26">
        <f>SUMIF('貼り付けシート（時刻別）'!$A$6:$A$8765,$A87,'貼り付けシート（時刻別）'!$C$6:$C$8765)</f>
        <v>2400</v>
      </c>
      <c r="BO87" s="91">
        <f>'貼り付けシート（日別）'!B86</f>
        <v>7.4980856572440002</v>
      </c>
      <c r="BP87" s="91">
        <f>'貼り付けシート（日別）'!C86</f>
        <v>5.5313746651800004</v>
      </c>
      <c r="BQ87" s="91">
        <f>'貼り付けシート（日別）'!D86</f>
        <v>2.9500664880960001</v>
      </c>
      <c r="BR87" s="91">
        <f>'貼り付けシート（日別）'!E86</f>
        <v>0</v>
      </c>
      <c r="BS87" s="91">
        <f>'貼り付けシート（日別）'!F86</f>
        <v>22.125498660719998</v>
      </c>
      <c r="BT87" s="91">
        <f>'貼り付けシート（日別）'!G86</f>
        <v>0</v>
      </c>
      <c r="BU87" s="91">
        <f>'貼り付けシート（日別）'!H86</f>
        <v>1.4224999999999999</v>
      </c>
      <c r="BV87" s="91">
        <f>'貼り付けシート（日別）'!I86</f>
        <v>61</v>
      </c>
      <c r="BW87" s="91">
        <f>'貼り付けシート（日別）'!J86</f>
        <v>45</v>
      </c>
      <c r="BX87" s="91">
        <f>'貼り付けシート（日別）'!K86</f>
        <v>24</v>
      </c>
      <c r="BY87" s="91">
        <f>'貼り付けシート（日別）'!L86</f>
        <v>0</v>
      </c>
      <c r="BZ87" s="91">
        <f>'貼り付けシート（日別）'!M86</f>
        <v>180</v>
      </c>
      <c r="CA87" s="91">
        <f>'貼り付けシート（日別）'!N86</f>
        <v>0</v>
      </c>
      <c r="CB87" s="91">
        <f>'貼り付けシート（日別）'!O86</f>
        <v>12.733333333333334</v>
      </c>
      <c r="CC87" s="91">
        <f>'貼り付けシート（日別）'!Q86</f>
        <v>0</v>
      </c>
      <c r="CD87" s="126"/>
      <c r="CE87" s="86" t="s">
        <v>224</v>
      </c>
      <c r="CF87" s="87"/>
      <c r="CG87" s="87"/>
      <c r="CH87" s="87"/>
      <c r="CI87" s="87"/>
      <c r="CJ87" s="88"/>
    </row>
    <row r="88" spans="1:88" x14ac:dyDescent="0.15">
      <c r="A88" s="30">
        <v>41721</v>
      </c>
      <c r="B88" s="93">
        <f t="shared" si="36"/>
        <v>0.11769091435185185</v>
      </c>
      <c r="C88" s="93">
        <f t="shared" si="37"/>
        <v>0</v>
      </c>
      <c r="D88" s="93">
        <f t="shared" si="63"/>
        <v>22.210214626104474</v>
      </c>
      <c r="E88" s="96">
        <v>0</v>
      </c>
      <c r="F88" s="90">
        <f>IF(OR(計算過程!$CJ$4&lt;=4,計算過程!$CJ$4=8),G88+H88+I88,0)</f>
        <v>0.11769091435185185</v>
      </c>
      <c r="G88" s="90">
        <f>IF(AND($CJ$4&gt;4,$CJ$4&lt;&gt;8),0,((VLOOKUP(入力データと計算結果!$F$6,バックデータ一覧!$V$12:$AA$15,2)*CB88+VLOOKUP(入力データと計算結果!$F$6,バックデータ一覧!$V$12:$AA$15,3)*(BV88+BW88+BX88+BY88+CA88)+(VLOOKUP(入力データと計算結果!$F$6,バックデータ一覧!$V$12:$AA$15,4)))*10^3/3600))</f>
        <v>0.11769091435185185</v>
      </c>
      <c r="H88" s="90">
        <f>IF(AND(OR($CJ$4&gt;4,$CJ$4&lt;&gt;8),入力データと計算結果!$F$7&lt;&gt;バックデータ一覧!$A$20,BZ88&gt;0),0.07*10^3/3600,0)</f>
        <v>0</v>
      </c>
      <c r="I88" s="90">
        <f>IF(AND(OR($CJ$4&lt;=4),入力データと計算結果!$F$7=バックデータ一覧!$A$22,BU88&gt;0),(VLOOKUP(入力データと計算結果!$F$6,バックデータ一覧!$V$12:$AA$15,5,FALSE)*BU88+VLOOKUP(入力データと計算結果!$F$6,バックデータ一覧!$V$12:$AA$15,6,FALSE))*10^3/3600,0)</f>
        <v>0</v>
      </c>
      <c r="J88" s="90">
        <f>IF(OR(計算過程!$CJ$4&lt;=2,計算過程!$CJ$4=8),IF(入力データと計算結果!$F$7=バックデータ一覧!$A$20,BO88/L88+BP88/M88+BQ88/N88+BR88/O88+BT88/Q88,IF(入力データと計算結果!$F$7=バックデータ一覧!$A$21,BO88/L88+BP88/M88+BQ88/N88+BS88/P88+BT88/Q88,BO88/L88+BP88/M88+BQ88/N88+BS88/P88+BU88/R88)),0)</f>
        <v>0</v>
      </c>
      <c r="K88" s="90">
        <f>IF(OR(計算過程!$CJ$4=3,計算過程!$CJ$4=4),IF(入力データと計算結果!$F$7=バックデータ一覧!$A$20,BO88/L88+BP88/M88+BQ88/N88+BR88/O88+BT88/Q88,IF(入力データと計算結果!$F$7=バックデータ一覧!$A$21,BO88/L88+BP88/M88+BQ88/N88+BS88/P88+BT88/Q88,BO88/L88+BP88/M88+BQ88/N88+BS88/P88+BU88/R88)),0)</f>
        <v>22.210214626104474</v>
      </c>
      <c r="L88" s="167">
        <f>IFERROR(MIN(1,$CJ$6*CB88+計算過程!$CJ$13*(BO88+BQ88)+$CJ$20),"-")</f>
        <v>0.70538213946957207</v>
      </c>
      <c r="M88" s="167">
        <f t="shared" si="38"/>
        <v>0.80217204041154277</v>
      </c>
      <c r="N88" s="167">
        <f t="shared" si="39"/>
        <v>0.70538213946957207</v>
      </c>
      <c r="O88" s="134">
        <f t="shared" si="40"/>
        <v>0.90236153670854247</v>
      </c>
      <c r="P88" s="134">
        <f t="shared" si="41"/>
        <v>0.88826526187185906</v>
      </c>
      <c r="Q88" s="134">
        <f t="shared" si="42"/>
        <v>0.90236153670854247</v>
      </c>
      <c r="R88" s="134">
        <f t="shared" si="43"/>
        <v>0.46412151522414147</v>
      </c>
      <c r="S88" s="26">
        <f t="shared" si="44"/>
        <v>0</v>
      </c>
      <c r="T88" s="26">
        <f>'貼り付けシート（日別）'!P87</f>
        <v>7.2250000000000005</v>
      </c>
      <c r="U88" s="26">
        <f t="shared" si="64"/>
        <v>1</v>
      </c>
      <c r="V88" s="26">
        <f t="shared" si="65"/>
        <v>1</v>
      </c>
      <c r="W88" s="26">
        <f t="shared" si="58"/>
        <v>16.905119251626665</v>
      </c>
      <c r="X88" s="26">
        <f t="shared" si="45"/>
        <v>0</v>
      </c>
      <c r="Y88" s="26">
        <f>IF(AND(入力データと計算結果!$F$6=バックデータ一覧!$A$7,入力データと計算結果!$F$27="種類を選択することで評価する"),MAX((($CJ$44*CB88+$CJ$45*SUM(BO88:BQ88,BS88)+$CJ$46)*Z88+(0.01723*BU88+0.06099))*10^3/3600,0),0)</f>
        <v>0</v>
      </c>
      <c r="Z88" s="26">
        <f t="shared" si="59"/>
        <v>1</v>
      </c>
      <c r="AA88" s="26">
        <f>IF(AND(入力データと計算結果!$F$6=バックデータ一覧!$A$7,入力データと計算結果!$F$27="種類を選択することで評価する"),MAX(($CJ$47*CB88+$CJ$48*SUM(BO88:BQ88,BS88)+$CJ$49)*AC88+BU88/AB88,0),0)</f>
        <v>0</v>
      </c>
      <c r="AB88" s="26">
        <f t="shared" si="46"/>
        <v>0.80406</v>
      </c>
      <c r="AC88" s="26">
        <f t="shared" si="60"/>
        <v>1</v>
      </c>
      <c r="AD88" s="91">
        <f>IF(AND(入力データと計算結果!$F$6=バックデータ一覧!$A$7,入力データと計算結果!$F$27="仕様を入力することで評価する"),AE88+AF88+AG88,0)</f>
        <v>0</v>
      </c>
      <c r="AE88" s="91">
        <f t="shared" si="61"/>
        <v>1.1346473188469535</v>
      </c>
      <c r="AF88" s="91">
        <f t="shared" si="47"/>
        <v>7.2856738413380681E-2</v>
      </c>
      <c r="AG88" s="190">
        <f>IF(AND(入力データと計算結果!$F$7&lt;&gt;バックデータ一覧!$A$22,CA88&gt;0),(0.000393*計算過程!CA88)*10^3/3600,IF(AND(入力データと計算結果!$F$7=バックデータ一覧!$A$22,AX88&gt;0),(0.01723*計算過程!AX88+0.06099)*10^3/3600,0))</f>
        <v>0</v>
      </c>
      <c r="AH88" s="91">
        <f>IF(OR(入力データと計算結果!$F$6&lt;&gt;バックデータ一覧!$A$7,入力データと計算結果!$F$27&lt;&gt;"仕様を入力することで評価する"),0,IF(入力データと計算結果!$F$7=バックデータ一覧!$A$20,計算過程!AR88/計算過程!AI88+計算過程!AS88/計算過程!AJ88+計算過程!AT88/計算過程!AK88+計算過程!AU88/計算過程!AL88+計算過程!AW88/計算過程!AN88,IF(入力データと計算結果!$F$7=バックデータ一覧!$A$21,計算過程!AR88/計算過程!AI88+計算過程!AS88/計算過程!AJ88+計算過程!AT88/計算過程!AK88+計算過程!AV88/計算過程!AM88+計算過程!AW88/計算過程!AN88,計算過程!AR88/計算過程!AI88+計算過程!AS88/計算過程!AJ88+計算過程!AT88/計算過程!AK88+計算過程!AV88/計算過程!AM88+計算過程!AX88/計算過程!AO88)))</f>
        <v>0</v>
      </c>
      <c r="AI88" s="191" t="str">
        <f>IF(AND(入力データと計算結果!$F$6=バックデータ一覧!$A$7,入力データと計算結果!$F$27="仕様を入力することで評価する"),$CJ$65*CB88+$CJ$72*(AR88+AT88)+$CJ$79,"-")</f>
        <v>-</v>
      </c>
      <c r="AJ88" s="191" t="str">
        <f>IF(AND(入力データと計算結果!$F$6=バックデータ一覧!$A$7,入力データと計算結果!$F$27="仕様を入力することで評価する"),$CJ$66*CB88+$CJ$73*AS88+$CJ$80,"-")</f>
        <v>-</v>
      </c>
      <c r="AK88" s="191" t="str">
        <f>IF(AND(入力データと計算結果!$F$6=バックデータ一覧!$A$7,入力データと計算結果!$F$27="仕様を入力することで評価する"),$CJ$67*CB88+$CJ$74*(AR88+AT88)+$CJ$81,"-")</f>
        <v>-</v>
      </c>
      <c r="AL88" s="191" t="str">
        <f>IF(AND(入力データと計算結果!$F$6=バックデータ一覧!$A$7,入力データと計算結果!$F$27="仕様を入力することで評価する"),$CJ$68*CB88+$CJ$75*AU88+$CJ$82,"-")</f>
        <v>-</v>
      </c>
      <c r="AM88" s="191" t="str">
        <f>IF(AND(入力データと計算結果!$F$6=バックデータ一覧!$A$7,入力データと計算結果!$F$27="仕様を入力することで評価する"),$CJ$69*CB88+$CJ$76*AV88+$CJ$83,"-")</f>
        <v>-</v>
      </c>
      <c r="AN88" s="191" t="str">
        <f>IF(AND(入力データと計算結果!$F$6=バックデータ一覧!$A$7,入力データと計算結果!$F$27="仕様を入力することで評価する"),$CJ$70*CB88+$CJ$77*AW88+$CJ$84,"-")</f>
        <v>-</v>
      </c>
      <c r="AO88" s="191" t="str">
        <f>IF(AND(入力データと計算結果!$F$6=バックデータ一覧!$A$7,入力データと計算結果!$F$27="仕様を入力することで評価する"),$CJ$71*CB88+$CJ$78*AX88+$CJ$85,"-")</f>
        <v>-</v>
      </c>
      <c r="AP88" s="91">
        <f t="shared" si="48"/>
        <v>19.557197577297057</v>
      </c>
      <c r="AQ88" s="91">
        <f t="shared" si="49"/>
        <v>4.7878797158778497</v>
      </c>
      <c r="AR88" s="91">
        <f t="shared" si="50"/>
        <v>0</v>
      </c>
      <c r="AS88" s="91">
        <f t="shared" si="51"/>
        <v>0</v>
      </c>
      <c r="AT88" s="91">
        <f t="shared" si="52"/>
        <v>0</v>
      </c>
      <c r="AU88" s="91">
        <f t="shared" si="53"/>
        <v>0</v>
      </c>
      <c r="AV88" s="91">
        <f t="shared" si="54"/>
        <v>0</v>
      </c>
      <c r="AW88" s="91">
        <f t="shared" si="55"/>
        <v>0</v>
      </c>
      <c r="AX88" s="91">
        <f t="shared" si="56"/>
        <v>0</v>
      </c>
      <c r="AY88" s="158">
        <f t="shared" si="57"/>
        <v>16.905119251626665</v>
      </c>
      <c r="AZ88" s="91">
        <f t="shared" si="62"/>
        <v>16.905119251626665</v>
      </c>
      <c r="BA88" s="26">
        <f>IF(計算過程!$CJ$4=9,((BF88*CB88+BG88*(BO88+BP88+BQ88+BS88)+BH88*BN88+BI88)*BB88+(0.01723*BU88+0.06099))*10^3/3600,0)</f>
        <v>0</v>
      </c>
      <c r="BB88" s="26">
        <f>IF(7&lt;='貼り付けシート（日別）'!O87,1,1+(7-'貼り付けシート（日別）'!O87)*0.0091)</f>
        <v>1</v>
      </c>
      <c r="BC88" s="26">
        <f>IF(計算過程!$CJ$4=9,((BJ88*計算過程!CB88+BK88*(BO88+BP88+BQ88+BS88)+BL88*BN88+BM88)*BE88+BU88/BD88),0)</f>
        <v>0</v>
      </c>
      <c r="BD88" s="26">
        <f>計算過程!$CJ$88*'貼り付けシート（日別）'!O87+計算過程!$CJ$89*BU88+計算過程!$CJ$90</f>
        <v>0.80406</v>
      </c>
      <c r="BE88" s="26">
        <f>IF(7&lt;='貼り付けシート（日別）'!O87,1,1+(7-'貼り付けシート（日別）'!O87)*0.0205)</f>
        <v>1</v>
      </c>
      <c r="BF88" s="89">
        <f>IF($BN88&gt;0,バックデータ一覧!$S$4,バックデータ一覧!$T$4)</f>
        <v>-0.51375000000000004</v>
      </c>
      <c r="BG88" s="89">
        <f>IF($BN88&gt;0,バックデータ一覧!$S$5,バックデータ一覧!$T$5)</f>
        <v>-1.7819999999999999E-2</v>
      </c>
      <c r="BH88" s="89">
        <f>IF($BN88&gt;0,バックデータ一覧!$S$6,バックデータ一覧!$T$6)</f>
        <v>0.27639999999999998</v>
      </c>
      <c r="BI88" s="89">
        <f>IF($BN88&gt;0,バックデータ一覧!$S$7,バックデータ一覧!$T$7)</f>
        <v>9.4067100000000003</v>
      </c>
      <c r="BJ88" s="89">
        <f>IF($BN88&gt;0,バックデータ一覧!$S$12,バックデータ一覧!$T$12)</f>
        <v>-0.19841</v>
      </c>
      <c r="BK88" s="89">
        <f>IF($BN88&gt;0,バックデータ一覧!$S$13,バックデータ一覧!$T$13)</f>
        <v>1.10632</v>
      </c>
      <c r="BL88" s="89">
        <f>IF($BN88&gt;0,バックデータ一覧!$S$14,バックデータ一覧!$T$14)</f>
        <v>0.19306999999999999</v>
      </c>
      <c r="BM88" s="132">
        <f>IF($BN88&gt;0,バックデータ一覧!$S$15,バックデータ一覧!$T$15)</f>
        <v>-10.36669</v>
      </c>
      <c r="BN88" s="26">
        <f>SUMIF('貼り付けシート（時刻別）'!$A$6:$A$8765,$A88,'貼り付けシート（時刻別）'!$C$6:$C$8765)</f>
        <v>2400</v>
      </c>
      <c r="BO88" s="91">
        <f>'貼り付けシート（日別）'!B87</f>
        <v>4.7092832200959993</v>
      </c>
      <c r="BP88" s="91">
        <f>'貼り付けシート（日別）'!C87</f>
        <v>10.263822402773334</v>
      </c>
      <c r="BQ88" s="91">
        <f>'貼り付けシート（日別）'!D87</f>
        <v>1.9320136287573335</v>
      </c>
      <c r="BR88" s="91">
        <f>'貼り付けシート（日別）'!E87</f>
        <v>0</v>
      </c>
      <c r="BS88" s="91">
        <f>'貼り付けシート（日別）'!F87</f>
        <v>0</v>
      </c>
      <c r="BT88" s="91">
        <f>'貼り付けシート（日別）'!G87</f>
        <v>0</v>
      </c>
      <c r="BU88" s="91">
        <f>'貼り付けシート（日別）'!H87</f>
        <v>0</v>
      </c>
      <c r="BV88" s="91">
        <f>'貼り付けシート（日別）'!I87</f>
        <v>39</v>
      </c>
      <c r="BW88" s="91">
        <f>'貼り付けシート（日別）'!J87</f>
        <v>85</v>
      </c>
      <c r="BX88" s="91">
        <f>'貼り付けシート（日別）'!K87</f>
        <v>16</v>
      </c>
      <c r="BY88" s="91">
        <f>'貼り付けシート（日別）'!L87</f>
        <v>0</v>
      </c>
      <c r="BZ88" s="91">
        <f>'貼り付けシート（日別）'!M87</f>
        <v>0</v>
      </c>
      <c r="CA88" s="91">
        <f>'貼り付けシート（日別）'!N87</f>
        <v>0</v>
      </c>
      <c r="CB88" s="91">
        <f>'貼り付けシート（日別）'!O87</f>
        <v>10.345833333333333</v>
      </c>
      <c r="CC88" s="91">
        <f>'貼り付けシート（日別）'!Q87</f>
        <v>0</v>
      </c>
      <c r="CD88" s="126"/>
      <c r="CE88" s="114" t="s">
        <v>157</v>
      </c>
      <c r="CF88" s="115"/>
      <c r="CG88" s="196" t="s">
        <v>163</v>
      </c>
      <c r="CH88" s="111" t="s">
        <v>160</v>
      </c>
      <c r="CI88" s="111" t="s">
        <v>20</v>
      </c>
      <c r="CJ88" s="20">
        <v>4.7999999999999996E-3</v>
      </c>
    </row>
    <row r="89" spans="1:88" x14ac:dyDescent="0.15">
      <c r="A89" s="30">
        <v>41722</v>
      </c>
      <c r="B89" s="93">
        <f t="shared" si="36"/>
        <v>0.18242941493055556</v>
      </c>
      <c r="C89" s="93">
        <f t="shared" si="37"/>
        <v>0</v>
      </c>
      <c r="D89" s="93">
        <f t="shared" si="63"/>
        <v>37.66379761715212</v>
      </c>
      <c r="E89" s="96">
        <v>0</v>
      </c>
      <c r="F89" s="90">
        <f>IF(OR(計算過程!$CJ$4&lt;=4,計算過程!$CJ$4=8),G89+H89+I89,0)</f>
        <v>0.18242941493055556</v>
      </c>
      <c r="G89" s="90">
        <f>IF(AND($CJ$4&gt;4,$CJ$4&lt;&gt;8),0,((VLOOKUP(入力データと計算結果!$F$6,バックデータ一覧!$V$12:$AA$15,2)*CB89+VLOOKUP(入力データと計算結果!$F$6,バックデータ一覧!$V$12:$AA$15,3)*(BV89+BW89+BX89+BY89+CA89)+(VLOOKUP(入力データと計算結果!$F$6,バックデータ一覧!$V$12:$AA$15,4)))*10^3/3600))</f>
        <v>0.11799201388888889</v>
      </c>
      <c r="H89" s="90">
        <f>IF(AND(OR($CJ$4&gt;4,$CJ$4&lt;&gt;8),入力データと計算結果!$F$7&lt;&gt;バックデータ一覧!$A$20,BZ89&gt;0),0.07*10^3/3600,0)</f>
        <v>1.9444444444444445E-2</v>
      </c>
      <c r="I89" s="90">
        <f>IF(AND(OR($CJ$4&lt;=4),入力データと計算結果!$F$7=バックデータ一覧!$A$22,BU89&gt;0),(VLOOKUP(入力データと計算結果!$F$6,バックデータ一覧!$V$12:$AA$15,5,FALSE)*BU89+VLOOKUP(入力データと計算結果!$F$6,バックデータ一覧!$V$12:$AA$15,6,FALSE))*10^3/3600,0)</f>
        <v>4.4992956597222217E-2</v>
      </c>
      <c r="J89" s="90">
        <f>IF(OR(計算過程!$CJ$4&lt;=2,計算過程!$CJ$4=8),IF(入力データと計算結果!$F$7=バックデータ一覧!$A$20,BO89/L89+BP89/M89+BQ89/N89+BR89/O89+BT89/Q89,IF(入力データと計算結果!$F$7=バックデータ一覧!$A$21,BO89/L89+BP89/M89+BQ89/N89+BS89/P89+BT89/Q89,BO89/L89+BP89/M89+BQ89/N89+BS89/P89+BU89/R89)),0)</f>
        <v>0</v>
      </c>
      <c r="K89" s="90">
        <f>IF(OR(計算過程!$CJ$4=3,計算過程!$CJ$4=4),IF(入力データと計算結果!$F$7=バックデータ一覧!$A$20,BO89/L89+BP89/M89+BQ89/N89+BR89/O89+BT89/Q89,IF(入力データと計算結果!$F$7=バックデータ一覧!$A$21,BO89/L89+BP89/M89+BQ89/N89+BS89/P89+BT89/Q89,BO89/L89+BP89/M89+BQ89/N89+BS89/P89+BU89/R89)),0)</f>
        <v>37.66379761715212</v>
      </c>
      <c r="L89" s="167">
        <f>IFERROR(MIN(1,$CJ$6*CB89+計算過程!$CJ$13*(BO89+BQ89)+$CJ$20),"-")</f>
        <v>0.71117581537017172</v>
      </c>
      <c r="M89" s="167">
        <f t="shared" si="38"/>
        <v>0.79080177102769345</v>
      </c>
      <c r="N89" s="167">
        <f t="shared" si="39"/>
        <v>0.71117581537017172</v>
      </c>
      <c r="O89" s="134">
        <f t="shared" si="40"/>
        <v>0.90236153670854247</v>
      </c>
      <c r="P89" s="134">
        <f t="shared" si="41"/>
        <v>0.86209374458533206</v>
      </c>
      <c r="Q89" s="134">
        <f t="shared" si="42"/>
        <v>0.90236153670854247</v>
      </c>
      <c r="R89" s="134">
        <f t="shared" si="43"/>
        <v>0.5244865836345084</v>
      </c>
      <c r="S89" s="26">
        <f t="shared" si="44"/>
        <v>0</v>
      </c>
      <c r="T89" s="26">
        <f>'貼り付けシート（日別）'!P88</f>
        <v>2.8249999999999997</v>
      </c>
      <c r="U89" s="26">
        <f t="shared" si="64"/>
        <v>1.0555275</v>
      </c>
      <c r="V89" s="26">
        <f t="shared" si="65"/>
        <v>1.076125</v>
      </c>
      <c r="W89" s="26">
        <f t="shared" si="58"/>
        <v>28.860764086900002</v>
      </c>
      <c r="X89" s="26">
        <f t="shared" si="45"/>
        <v>0</v>
      </c>
      <c r="Y89" s="26">
        <f>IF(AND(入力データと計算結果!$F$6=バックデータ一覧!$A$7,入力データと計算結果!$F$27="種類を選択することで評価する"),MAX((($CJ$44*CB89+$CJ$45*SUM(BO89:BQ89,BS89)+$CJ$46)*Z89+(0.01723*BU89+0.06099))*10^3/3600,0),0)</f>
        <v>0</v>
      </c>
      <c r="Z89" s="26">
        <f t="shared" si="59"/>
        <v>1</v>
      </c>
      <c r="AA89" s="26">
        <f>IF(AND(入力データと計算結果!$F$6=バックデータ一覧!$A$7,入力データと計算結果!$F$27="種類を選択することで評価する"),MAX(($CJ$47*CB89+$CJ$48*SUM(BO89:BQ89,BS89)+$CJ$49)*AC89+BU89/AB89,0),0)</f>
        <v>0</v>
      </c>
      <c r="AB89" s="26">
        <f t="shared" si="46"/>
        <v>0.803429375</v>
      </c>
      <c r="AC89" s="26">
        <f t="shared" si="60"/>
        <v>1</v>
      </c>
      <c r="AD89" s="91">
        <f>IF(AND(入力データと計算結果!$F$6=バックデータ一覧!$A$7,入力データと計算結果!$F$27="仕様を入力することで評価する"),AE89+AF89+AG89,0)</f>
        <v>0</v>
      </c>
      <c r="AE89" s="91">
        <f t="shared" si="61"/>
        <v>1.6357127204121171</v>
      </c>
      <c r="AF89" s="91">
        <f t="shared" si="47"/>
        <v>8.1472915196486057E-2</v>
      </c>
      <c r="AG89" s="190">
        <f>IF(AND(入力データと計算結果!$F$7&lt;&gt;バックデータ一覧!$A$22,CA89&gt;0),(0.000393*計算過程!CA89)*10^3/3600,IF(AND(入力データと計算結果!$F$7=バックデータ一覧!$A$22,AX89&gt;0),(0.01723*計算過程!AX89+0.06099)*10^3/3600,0))</f>
        <v>2.4559061631944445E-2</v>
      </c>
      <c r="AH89" s="91">
        <f>IF(OR(入力データと計算結果!$F$6&lt;&gt;バックデータ一覧!$A$7,入力データと計算結果!$F$27&lt;&gt;"仕様を入力することで評価する"),0,IF(入力データと計算結果!$F$7=バックデータ一覧!$A$20,計算過程!AR89/計算過程!AI89+計算過程!AS89/計算過程!AJ89+計算過程!AT89/計算過程!AK89+計算過程!AU89/計算過程!AL89+計算過程!AW89/計算過程!AN89,IF(入力データと計算結果!$F$7=バックデータ一覧!$A$21,計算過程!AR89/計算過程!AI89+計算過程!AS89/計算過程!AJ89+計算過程!AT89/計算過程!AK89+計算過程!AV89/計算過程!AM89+計算過程!AW89/計算過程!AN89,計算過程!AR89/計算過程!AI89+計算過程!AS89/計算過程!AJ89+計算過程!AT89/計算過程!AK89+計算過程!AV89/計算過程!AM89+計算過程!AX89/計算過程!AO89)))</f>
        <v>0</v>
      </c>
      <c r="AI89" s="191" t="str">
        <f>IF(AND(入力データと計算結果!$F$6=バックデータ一覧!$A$7,入力データと計算結果!$F$27="仕様を入力することで評価する"),$CJ$65*CB89+$CJ$72*(AR89+AT89)+$CJ$79,"-")</f>
        <v>-</v>
      </c>
      <c r="AJ89" s="191" t="str">
        <f>IF(AND(入力データと計算結果!$F$6=バックデータ一覧!$A$7,入力データと計算結果!$F$27="仕様を入力することで評価する"),$CJ$66*CB89+$CJ$73*AS89+$CJ$80,"-")</f>
        <v>-</v>
      </c>
      <c r="AK89" s="191" t="str">
        <f>IF(AND(入力データと計算結果!$F$6=バックデータ一覧!$A$7,入力データと計算結果!$F$27="仕様を入力することで評価する"),$CJ$67*CB89+$CJ$74*(AR89+AT89)+$CJ$81,"-")</f>
        <v>-</v>
      </c>
      <c r="AL89" s="191" t="str">
        <f>IF(AND(入力データと計算結果!$F$6=バックデータ一覧!$A$7,入力データと計算結果!$F$27="仕様を入力することで評価する"),$CJ$68*CB89+$CJ$75*AU89+$CJ$82,"-")</f>
        <v>-</v>
      </c>
      <c r="AM89" s="191" t="str">
        <f>IF(AND(入力データと計算結果!$F$6=バックデータ一覧!$A$7,入力データと計算結果!$F$27="仕様を入力することで評価する"),$CJ$69*CB89+$CJ$76*AV89+$CJ$83,"-")</f>
        <v>-</v>
      </c>
      <c r="AN89" s="191" t="str">
        <f>IF(AND(入力データと計算結果!$F$6=バックデータ一覧!$A$7,入力データと計算結果!$F$27="仕様を入力することで評価する"),$CJ$70*CB89+$CJ$77*AW89+$CJ$84,"-")</f>
        <v>-</v>
      </c>
      <c r="AO89" s="191" t="str">
        <f>IF(AND(入力データと計算結果!$F$6=バックデータ一覧!$A$7,入力データと計算結果!$F$27="仕様を入力することで評価する"),$CJ$71*CB89+$CJ$78*AX89+$CJ$85,"-")</f>
        <v>-</v>
      </c>
      <c r="AP89" s="91">
        <f t="shared" si="48"/>
        <v>27.096356192483974</v>
      </c>
      <c r="AQ89" s="91">
        <f t="shared" si="49"/>
        <v>4.6015204962928706</v>
      </c>
      <c r="AR89" s="91">
        <f t="shared" si="50"/>
        <v>0.83785226033516036</v>
      </c>
      <c r="AS89" s="91">
        <f t="shared" si="51"/>
        <v>1.0259415432675443</v>
      </c>
      <c r="AT89" s="91">
        <f t="shared" si="52"/>
        <v>0.44457466874926865</v>
      </c>
      <c r="AU89" s="91">
        <f t="shared" si="53"/>
        <v>0</v>
      </c>
      <c r="AV89" s="91">
        <f t="shared" si="54"/>
        <v>1.5389123149013155</v>
      </c>
      <c r="AW89" s="91">
        <f t="shared" si="55"/>
        <v>0</v>
      </c>
      <c r="AX89" s="91">
        <f t="shared" si="56"/>
        <v>1.5915625</v>
      </c>
      <c r="AY89" s="158">
        <f t="shared" si="57"/>
        <v>23.421920799646713</v>
      </c>
      <c r="AZ89" s="91">
        <f t="shared" si="62"/>
        <v>27.269201586900003</v>
      </c>
      <c r="BA89" s="26">
        <f>IF(計算過程!$CJ$4=9,((BF89*CB89+BG89*(BO89+BP89+BQ89+BS89)+BH89*BN89+BI89)*BB89+(0.01723*BU89+0.06099))*10^3/3600,0)</f>
        <v>0</v>
      </c>
      <c r="BB89" s="26">
        <f>IF(7&lt;='貼り付けシート（日別）'!O88,1,1+(7-'貼り付けシート（日別）'!O88)*0.0091)</f>
        <v>1</v>
      </c>
      <c r="BC89" s="26">
        <f>IF(計算過程!$CJ$4=9,((BJ89*計算過程!CB89+BK89*(BO89+BP89+BQ89+BS89)+BL89*BN89+BM89)*BE89+BU89/BD89),0)</f>
        <v>0</v>
      </c>
      <c r="BD89" s="26">
        <f>計算過程!$CJ$88*'貼り付けシート（日別）'!O88+計算過程!$CJ$89*BU89+計算過程!$CJ$90</f>
        <v>0.803429375</v>
      </c>
      <c r="BE89" s="26">
        <f>IF(7&lt;='貼り付けシート（日別）'!O88,1,1+(7-'貼り付けシート（日別）'!O88)*0.0205)</f>
        <v>1</v>
      </c>
      <c r="BF89" s="89">
        <f>IF($BN89&gt;0,バックデータ一覧!$S$4,バックデータ一覧!$T$4)</f>
        <v>-0.51375000000000004</v>
      </c>
      <c r="BG89" s="89">
        <f>IF($BN89&gt;0,バックデータ一覧!$S$5,バックデータ一覧!$T$5)</f>
        <v>-1.7819999999999999E-2</v>
      </c>
      <c r="BH89" s="89">
        <f>IF($BN89&gt;0,バックデータ一覧!$S$6,バックデータ一覧!$T$6)</f>
        <v>0.27639999999999998</v>
      </c>
      <c r="BI89" s="89">
        <f>IF($BN89&gt;0,バックデータ一覧!$S$7,バックデータ一覧!$T$7)</f>
        <v>9.4067100000000003</v>
      </c>
      <c r="BJ89" s="89">
        <f>IF($BN89&gt;0,バックデータ一覧!$S$12,バックデータ一覧!$T$12)</f>
        <v>-0.19841</v>
      </c>
      <c r="BK89" s="89">
        <f>IF($BN89&gt;0,バックデータ一覧!$S$13,バックデータ一覧!$T$13)</f>
        <v>1.10632</v>
      </c>
      <c r="BL89" s="89">
        <f>IF($BN89&gt;0,バックデータ一覧!$S$14,バックデータ一覧!$T$14)</f>
        <v>0.19306999999999999</v>
      </c>
      <c r="BM89" s="132">
        <f>IF($BN89&gt;0,バックデータ一覧!$S$15,バックデータ一覧!$T$15)</f>
        <v>-10.36669</v>
      </c>
      <c r="BN89" s="26">
        <f>SUMIF('貼り付けシート（時刻別）'!$A$6:$A$8765,$A89,'貼り付けシート（時刻別）'!$C$6:$C$8765)</f>
        <v>2400</v>
      </c>
      <c r="BO89" s="91">
        <f>'貼り付けシート（日別）'!B88</f>
        <v>5.9386261233693336</v>
      </c>
      <c r="BP89" s="91">
        <f>'貼り付けシート（日別）'!C88</f>
        <v>7.2717870898400001</v>
      </c>
      <c r="BQ89" s="91">
        <f>'貼り付けシート（日別）'!D88</f>
        <v>3.1511077389306665</v>
      </c>
      <c r="BR89" s="91">
        <f>'貼り付けシート（日別）'!E88</f>
        <v>0</v>
      </c>
      <c r="BS89" s="91">
        <f>'貼り付けシート（日別）'!F88</f>
        <v>10.90768063476</v>
      </c>
      <c r="BT89" s="91">
        <f>'貼り付けシート（日別）'!G88</f>
        <v>0</v>
      </c>
      <c r="BU89" s="91">
        <f>'貼り付けシート（日別）'!H88</f>
        <v>1.5915625</v>
      </c>
      <c r="BV89" s="91">
        <f>'貼り付けシート（日別）'!I88</f>
        <v>49</v>
      </c>
      <c r="BW89" s="91">
        <f>'貼り付けシート（日別）'!J88</f>
        <v>60</v>
      </c>
      <c r="BX89" s="91">
        <f>'貼り付けシート（日別）'!K88</f>
        <v>26</v>
      </c>
      <c r="BY89" s="91">
        <f>'貼り付けシート（日別）'!L88</f>
        <v>0</v>
      </c>
      <c r="BZ89" s="91">
        <f>'貼り付けシート（日別）'!M88</f>
        <v>90</v>
      </c>
      <c r="CA89" s="91">
        <f>'貼り付けシート（日別）'!N88</f>
        <v>0</v>
      </c>
      <c r="CB89" s="91">
        <f>'貼り付けシート（日別）'!O88</f>
        <v>8.2249999999999996</v>
      </c>
      <c r="CC89" s="91">
        <f>'貼り付けシート（日別）'!Q88</f>
        <v>0</v>
      </c>
      <c r="CD89" s="126"/>
      <c r="CE89" s="114" t="s">
        <v>158</v>
      </c>
      <c r="CF89" s="115"/>
      <c r="CG89" s="196"/>
      <c r="CH89" s="111" t="s">
        <v>161</v>
      </c>
      <c r="CI89" s="111" t="s">
        <v>20</v>
      </c>
      <c r="CJ89" s="26">
        <v>6.0000000000000001E-3</v>
      </c>
    </row>
    <row r="90" spans="1:88" x14ac:dyDescent="0.15">
      <c r="A90" s="30">
        <v>41723</v>
      </c>
      <c r="B90" s="93">
        <f t="shared" si="36"/>
        <v>0.17567979687500002</v>
      </c>
      <c r="C90" s="93">
        <f t="shared" si="37"/>
        <v>0</v>
      </c>
      <c r="D90" s="93">
        <f t="shared" si="63"/>
        <v>50.283681834745167</v>
      </c>
      <c r="E90" s="96">
        <v>0</v>
      </c>
      <c r="F90" s="90">
        <f>IF(OR(計算過程!$CJ$4&lt;=4,計算過程!$CJ$4=8),G90+H90+I90,0)</f>
        <v>0.17567979687500002</v>
      </c>
      <c r="G90" s="90">
        <f>IF(AND($CJ$4&gt;4,$CJ$4&lt;&gt;8),0,((VLOOKUP(入力データと計算結果!$F$6,バックデータ一覧!$V$12:$AA$15,2)*CB90+VLOOKUP(入力データと計算結果!$F$6,バックデータ一覧!$V$12:$AA$15,3)*(BV90+BW90+BX90+BY90+CA90)+(VLOOKUP(入力データと計算結果!$F$6,バックデータ一覧!$V$12:$AA$15,4)))*10^3/3600))</f>
        <v>0.11266562500000001</v>
      </c>
      <c r="H90" s="90">
        <f>IF(AND(OR($CJ$4&gt;4,$CJ$4&lt;&gt;8),入力データと計算結果!$F$7&lt;&gt;バックデータ一覧!$A$20,BZ90&gt;0),0.07*10^3/3600,0)</f>
        <v>1.9444444444444445E-2</v>
      </c>
      <c r="I90" s="90">
        <f>IF(AND(OR($CJ$4&lt;=4),入力データと計算結果!$F$7=バックデータ一覧!$A$22,BU90&gt;0),(VLOOKUP(入力データと計算結果!$F$6,バックデータ一覧!$V$12:$AA$15,5,FALSE)*BU90+VLOOKUP(入力データと計算結果!$F$6,バックデータ一覧!$V$12:$AA$15,6,FALSE))*10^3/3600,0)</f>
        <v>4.3569727430555552E-2</v>
      </c>
      <c r="J90" s="90">
        <f>IF(OR(計算過程!$CJ$4&lt;=2,計算過程!$CJ$4=8),IF(入力データと計算結果!$F$7=バックデータ一覧!$A$20,BO90/L90+BP90/M90+BQ90/N90+BR90/O90+BT90/Q90,IF(入力データと計算結果!$F$7=バックデータ一覧!$A$21,BO90/L90+BP90/M90+BQ90/N90+BS90/P90+BT90/Q90,BO90/L90+BP90/M90+BQ90/N90+BS90/P90+BU90/R90)),0)</f>
        <v>0</v>
      </c>
      <c r="K90" s="90">
        <f>IF(OR(計算過程!$CJ$4=3,計算過程!$CJ$4=4),IF(入力データと計算結果!$F$7=バックデータ一覧!$A$20,BO90/L90+BP90/M90+BQ90/N90+BR90/O90+BT90/Q90,IF(入力データと計算結果!$F$7=バックデータ一覧!$A$21,BO90/L90+BP90/M90+BQ90/N90+BS90/P90+BT90/Q90,BO90/L90+BP90/M90+BQ90/N90+BS90/P90+BU90/R90)),0)</f>
        <v>50.283681834745167</v>
      </c>
      <c r="L90" s="167">
        <f>IFERROR(MIN(1,$CJ$6*CB90+計算過程!$CJ$13*(BO90+BQ90)+$CJ$20),"-")</f>
        <v>0.71817910508667837</v>
      </c>
      <c r="M90" s="167">
        <f t="shared" si="38"/>
        <v>0.80272452430494634</v>
      </c>
      <c r="N90" s="167">
        <f t="shared" si="39"/>
        <v>0.71817910508667837</v>
      </c>
      <c r="O90" s="134">
        <f t="shared" si="40"/>
        <v>0.90236153670854247</v>
      </c>
      <c r="P90" s="134">
        <f t="shared" si="41"/>
        <v>0.83526597889274956</v>
      </c>
      <c r="Q90" s="134">
        <f t="shared" si="42"/>
        <v>0.90236153670854247</v>
      </c>
      <c r="R90" s="134">
        <f t="shared" si="43"/>
        <v>0.55351766171349714</v>
      </c>
      <c r="S90" s="26">
        <f t="shared" si="44"/>
        <v>0</v>
      </c>
      <c r="T90" s="26">
        <f>'貼り付けシート（日別）'!P89</f>
        <v>12.612500000000001</v>
      </c>
      <c r="U90" s="26">
        <f t="shared" si="64"/>
        <v>1</v>
      </c>
      <c r="V90" s="26">
        <f t="shared" si="65"/>
        <v>1</v>
      </c>
      <c r="W90" s="26">
        <f t="shared" si="58"/>
        <v>39.389755907043337</v>
      </c>
      <c r="X90" s="26">
        <f t="shared" si="45"/>
        <v>0</v>
      </c>
      <c r="Y90" s="26">
        <f>IF(AND(入力データと計算結果!$F$6=バックデータ一覧!$A$7,入力データと計算結果!$F$27="種類を選択することで評価する"),MAX((($CJ$44*CB90+$CJ$45*SUM(BO90:BQ90,BS90)+$CJ$46)*Z90+(0.01723*BU90+0.06099))*10^3/3600,0),0)</f>
        <v>0</v>
      </c>
      <c r="Z90" s="26">
        <f t="shared" si="59"/>
        <v>1</v>
      </c>
      <c r="AA90" s="26">
        <f>IF(AND(入力データと計算結果!$F$6=バックデータ一覧!$A$7,入力データと計算結果!$F$27="種類を選択することで評価する"),MAX(($CJ$47*CB90+$CJ$48*SUM(BO90:BQ90,BS90)+$CJ$49)*AC90+BU90/AB90,0),0)</f>
        <v>0</v>
      </c>
      <c r="AB90" s="26">
        <f t="shared" si="46"/>
        <v>0.83316687499999997</v>
      </c>
      <c r="AC90" s="26">
        <f t="shared" si="60"/>
        <v>1</v>
      </c>
      <c r="AD90" s="91">
        <f>IF(AND(入力データと計算結果!$F$6=バックデータ一覧!$A$7,入力データと計算結果!$F$27="仕様を入力することで評価する"),AE90+AF90+AG90,0)</f>
        <v>0</v>
      </c>
      <c r="AE90" s="91">
        <f t="shared" si="61"/>
        <v>1.7714737224651136</v>
      </c>
      <c r="AF90" s="91">
        <f t="shared" si="47"/>
        <v>9.0428830921431835E-2</v>
      </c>
      <c r="AG90" s="190">
        <f>IF(AND(入力データと計算結果!$F$7&lt;&gt;バックデータ一覧!$A$22,CA90&gt;0),(0.000393*計算過程!CA90)*10^3/3600,IF(AND(入力データと計算結果!$F$7=バックデータ一覧!$A$22,AX90&gt;0),(0.01723*計算過程!AX90+0.06099)*10^3/3600,0))</f>
        <v>2.3392447048611112E-2</v>
      </c>
      <c r="AH90" s="91">
        <f>IF(OR(入力データと計算結果!$F$6&lt;&gt;バックデータ一覧!$A$7,入力データと計算結果!$F$27&lt;&gt;"仕様を入力することで評価する"),0,IF(入力データと計算結果!$F$7=バックデータ一覧!$A$20,計算過程!AR90/計算過程!AI90+計算過程!AS90/計算過程!AJ90+計算過程!AT90/計算過程!AK90+計算過程!AU90/計算過程!AL90+計算過程!AW90/計算過程!AN90,IF(入力データと計算結果!$F$7=バックデータ一覧!$A$21,計算過程!AR90/計算過程!AI90+計算過程!AS90/計算過程!AJ90+計算過程!AT90/計算過程!AK90+計算過程!AV90/計算過程!AM90+計算過程!AW90/計算過程!AN90,計算過程!AR90/計算過程!AI90+計算過程!AS90/計算過程!AJ90+計算過程!AT90/計算過程!AK90+計算過程!AV90/計算過程!AM90+計算過程!AX90/計算過程!AO90)))</f>
        <v>0</v>
      </c>
      <c r="AI90" s="191" t="str">
        <f>IF(AND(入力データと計算結果!$F$6=バックデータ一覧!$A$7,入力データと計算結果!$F$27="仕様を入力することで評価する"),$CJ$65*CB90+$CJ$72*(AR90+AT90)+$CJ$79,"-")</f>
        <v>-</v>
      </c>
      <c r="AJ90" s="191" t="str">
        <f>IF(AND(入力データと計算結果!$F$6=バックデータ一覧!$A$7,入力データと計算結果!$F$27="仕様を入力することで評価する"),$CJ$66*CB90+$CJ$73*AS90+$CJ$80,"-")</f>
        <v>-</v>
      </c>
      <c r="AK90" s="191" t="str">
        <f>IF(AND(入力データと計算結果!$F$6=バックデータ一覧!$A$7,入力データと計算結果!$F$27="仕様を入力することで評価する"),$CJ$67*CB90+$CJ$74*(AR90+AT90)+$CJ$81,"-")</f>
        <v>-</v>
      </c>
      <c r="AL90" s="191" t="str">
        <f>IF(AND(入力データと計算結果!$F$6=バックデータ一覧!$A$7,入力データと計算結果!$F$27="仕様を入力することで評価する"),$CJ$68*CB90+$CJ$75*AU90+$CJ$82,"-")</f>
        <v>-</v>
      </c>
      <c r="AM90" s="191" t="str">
        <f>IF(AND(入力データと計算結果!$F$6=バックデータ一覧!$A$7,入力データと計算結果!$F$27="仕様を入力することで評価する"),$CJ$69*CB90+$CJ$76*AV90+$CJ$83,"-")</f>
        <v>-</v>
      </c>
      <c r="AN90" s="191" t="str">
        <f>IF(AND(入力データと計算結果!$F$6=バックデータ一覧!$A$7,入力データと計算結果!$F$27="仕様を入力することで評価する"),$CJ$70*CB90+$CJ$77*AW90+$CJ$84,"-")</f>
        <v>-</v>
      </c>
      <c r="AO90" s="191" t="str">
        <f>IF(AND(入力データと計算結果!$F$6=バックデータ一覧!$A$7,入力データと計算結果!$F$27="仕様を入力することで評価する"),$CJ$71*CB90+$CJ$78*AX90+$CJ$85,"-")</f>
        <v>-</v>
      </c>
      <c r="AP90" s="91">
        <f t="shared" si="48"/>
        <v>32.987762546242344</v>
      </c>
      <c r="AQ90" s="91">
        <f t="shared" si="49"/>
        <v>5.1726803834295447</v>
      </c>
      <c r="AR90" s="91">
        <f t="shared" si="50"/>
        <v>1.8747716007588044</v>
      </c>
      <c r="AS90" s="91">
        <f t="shared" si="51"/>
        <v>1.3830282300679704</v>
      </c>
      <c r="AT90" s="91">
        <f t="shared" si="52"/>
        <v>0.73761505603625066</v>
      </c>
      <c r="AU90" s="91">
        <f t="shared" si="53"/>
        <v>0</v>
      </c>
      <c r="AV90" s="91">
        <f t="shared" si="54"/>
        <v>5.5321129202718815</v>
      </c>
      <c r="AW90" s="91">
        <f t="shared" si="55"/>
        <v>0</v>
      </c>
      <c r="AX90" s="91">
        <f t="shared" si="56"/>
        <v>1.3478124999999999</v>
      </c>
      <c r="AY90" s="158">
        <f t="shared" si="57"/>
        <v>28.514415599908428</v>
      </c>
      <c r="AZ90" s="91">
        <f t="shared" si="62"/>
        <v>38.041943407043334</v>
      </c>
      <c r="BA90" s="26">
        <f>IF(計算過程!$CJ$4=9,((BF90*CB90+BG90*(BO90+BP90+BQ90+BS90)+BH90*BN90+BI90)*BB90+(0.01723*BU90+0.06099))*10^3/3600,0)</f>
        <v>0</v>
      </c>
      <c r="BB90" s="26">
        <f>IF(7&lt;='貼り付けシート（日別）'!O89,1,1+(7-'貼り付けシート（日別）'!O89)*0.0091)</f>
        <v>1</v>
      </c>
      <c r="BC90" s="26">
        <f>IF(計算過程!$CJ$4=9,((BJ90*計算過程!CB90+BK90*(BO90+BP90+BQ90+BS90)+BL90*BN90+BM90)*BE90+BU90/BD90),0)</f>
        <v>0</v>
      </c>
      <c r="BD90" s="26">
        <f>計算過程!$CJ$88*'貼り付けシート（日別）'!O89+計算過程!$CJ$89*BU90+計算過程!$CJ$90</f>
        <v>0.83316687499999997</v>
      </c>
      <c r="BE90" s="26">
        <f>IF(7&lt;='貼り付けシート（日別）'!O89,1,1+(7-'貼り付けシート（日別）'!O89)*0.0205)</f>
        <v>1</v>
      </c>
      <c r="BF90" s="89">
        <f>IF($BN90&gt;0,バックデータ一覧!$S$4,バックデータ一覧!$T$4)</f>
        <v>-0.51375000000000004</v>
      </c>
      <c r="BG90" s="89">
        <f>IF($BN90&gt;0,バックデータ一覧!$S$5,バックデータ一覧!$T$5)</f>
        <v>-1.7819999999999999E-2</v>
      </c>
      <c r="BH90" s="89">
        <f>IF($BN90&gt;0,バックデータ一覧!$S$6,バックデータ一覧!$T$6)</f>
        <v>0.27639999999999998</v>
      </c>
      <c r="BI90" s="89">
        <f>IF($BN90&gt;0,バックデータ一覧!$S$7,バックデータ一覧!$T$7)</f>
        <v>9.4067100000000003</v>
      </c>
      <c r="BJ90" s="89">
        <f>IF($BN90&gt;0,バックデータ一覧!$S$12,バックデータ一覧!$T$12)</f>
        <v>-0.19841</v>
      </c>
      <c r="BK90" s="89">
        <f>IF($BN90&gt;0,バックデータ一覧!$S$13,バックデータ一覧!$T$13)</f>
        <v>1.10632</v>
      </c>
      <c r="BL90" s="89">
        <f>IF($BN90&gt;0,バックデータ一覧!$S$14,バックデータ一覧!$T$14)</f>
        <v>0.19306999999999999</v>
      </c>
      <c r="BM90" s="132">
        <f>IF($BN90&gt;0,バックデータ一覧!$S$15,バックデータ一覧!$T$15)</f>
        <v>-10.36669</v>
      </c>
      <c r="BN90" s="26">
        <f>SUMIF('貼り付けシート（時刻別）'!$A$6:$A$8765,$A90,'貼り付けシート（時刻別）'!$C$6:$C$8765)</f>
        <v>2400</v>
      </c>
      <c r="BO90" s="91">
        <f>'貼り付けシート（日別）'!B89</f>
        <v>7.4856727349343331</v>
      </c>
      <c r="BP90" s="91">
        <f>'貼り付けシート（日別）'!C89</f>
        <v>5.522217591345</v>
      </c>
      <c r="BQ90" s="91">
        <f>'貼り付けシート（日別）'!D89</f>
        <v>2.945182715384</v>
      </c>
      <c r="BR90" s="91">
        <f>'貼り付けシート（日別）'!E89</f>
        <v>0</v>
      </c>
      <c r="BS90" s="91">
        <f>'貼り付けシート（日別）'!F89</f>
        <v>22.08887036538</v>
      </c>
      <c r="BT90" s="91">
        <f>'貼り付けシート（日別）'!G89</f>
        <v>0</v>
      </c>
      <c r="BU90" s="91">
        <f>'貼り付けシート（日別）'!H89</f>
        <v>1.3478124999999999</v>
      </c>
      <c r="BV90" s="91">
        <f>'貼り付けシート（日別）'!I89</f>
        <v>61</v>
      </c>
      <c r="BW90" s="91">
        <f>'貼り付けシート（日別）'!J89</f>
        <v>45</v>
      </c>
      <c r="BX90" s="91">
        <f>'貼り付けシート（日別）'!K89</f>
        <v>24</v>
      </c>
      <c r="BY90" s="91">
        <f>'貼り付けシート（日別）'!L89</f>
        <v>0</v>
      </c>
      <c r="BZ90" s="91">
        <f>'貼り付けシート（日別）'!M89</f>
        <v>180</v>
      </c>
      <c r="CA90" s="91">
        <f>'貼り付けシート（日別）'!N89</f>
        <v>0</v>
      </c>
      <c r="CB90" s="91">
        <f>'貼り付けシート（日別）'!O89</f>
        <v>14.725000000000001</v>
      </c>
      <c r="CC90" s="91">
        <f>'貼り付けシート（日別）'!Q89</f>
        <v>0</v>
      </c>
      <c r="CD90" s="126"/>
      <c r="CE90" s="114" t="s">
        <v>159</v>
      </c>
      <c r="CF90" s="115"/>
      <c r="CG90" s="196"/>
      <c r="CH90" s="111" t="s">
        <v>162</v>
      </c>
      <c r="CI90" s="111" t="s">
        <v>20</v>
      </c>
      <c r="CJ90" s="20">
        <v>0.75439999999999996</v>
      </c>
    </row>
    <row r="91" spans="1:88" x14ac:dyDescent="0.15">
      <c r="A91" s="30">
        <v>41724</v>
      </c>
      <c r="B91" s="93">
        <f t="shared" si="36"/>
        <v>0.1977722841435185</v>
      </c>
      <c r="C91" s="93">
        <f t="shared" si="37"/>
        <v>0</v>
      </c>
      <c r="D91" s="93">
        <f t="shared" si="63"/>
        <v>62.856192125327858</v>
      </c>
      <c r="E91" s="96">
        <v>0</v>
      </c>
      <c r="F91" s="90">
        <f>IF(OR(計算過程!$CJ$4&lt;=4,計算過程!$CJ$4=8),G91+H91+I91,0)</f>
        <v>0.1977722841435185</v>
      </c>
      <c r="G91" s="90">
        <f>IF(AND($CJ$4&gt;4,$CJ$4&lt;&gt;8),0,((VLOOKUP(入力データと計算結果!$F$6,バックデータ一覧!$V$12:$AA$15,2)*CB91+VLOOKUP(入力データと計算結果!$F$6,バックデータ一覧!$V$12:$AA$15,3)*(BV91+BW91+BX91+BY91+CA91)+(VLOOKUP(入力データと計算結果!$F$6,バックデータ一覧!$V$12:$AA$15,4)))*10^3/3600))</f>
        <v>0.13383483796296294</v>
      </c>
      <c r="H91" s="90">
        <f>IF(AND(OR($CJ$4&gt;4,$CJ$4&lt;&gt;8),入力データと計算結果!$F$7&lt;&gt;バックデータ一覧!$A$20,BZ91&gt;0),0.07*10^3/3600,0)</f>
        <v>1.9444444444444445E-2</v>
      </c>
      <c r="I91" s="90">
        <f>IF(AND(OR($CJ$4&lt;=4),入力データと計算結果!$F$7=バックデータ一覧!$A$22,BU91&gt;0),(VLOOKUP(入力データと計算結果!$F$6,バックデータ一覧!$V$12:$AA$15,5,FALSE)*BU91+VLOOKUP(入力データと計算結果!$F$6,バックデータ一覧!$V$12:$AA$15,6,FALSE))*10^3/3600,0)</f>
        <v>4.4493001736111107E-2</v>
      </c>
      <c r="J91" s="90">
        <f>IF(OR(計算過程!$CJ$4&lt;=2,計算過程!$CJ$4=8),IF(入力データと計算結果!$F$7=バックデータ一覧!$A$20,BO91/L91+BP91/M91+BQ91/N91+BR91/O91+BT91/Q91,IF(入力データと計算結果!$F$7=バックデータ一覧!$A$21,BO91/L91+BP91/M91+BQ91/N91+BS91/P91+BT91/Q91,BO91/L91+BP91/M91+BQ91/N91+BS91/P91+BU91/R91)),0)</f>
        <v>0</v>
      </c>
      <c r="K91" s="90">
        <f>IF(OR(計算過程!$CJ$4=3,計算過程!$CJ$4=4),IF(入力データと計算結果!$F$7=バックデータ一覧!$A$20,BO91/L91+BP91/M91+BQ91/N91+BR91/O91+BT91/Q91,IF(入力データと計算結果!$F$7=バックデータ一覧!$A$21,BO91/L91+BP91/M91+BQ91/N91+BS91/P91+BT91/Q91,BO91/L91+BP91/M91+BQ91/N91+BS91/P91+BU91/R91)),0)</f>
        <v>62.856192125327858</v>
      </c>
      <c r="L91" s="167">
        <f>IFERROR(MIN(1,$CJ$6*CB91+計算過程!$CJ$13*(BO91+BQ91)+$CJ$20),"-")</f>
        <v>0.72405454365093114</v>
      </c>
      <c r="M91" s="167">
        <f t="shared" si="38"/>
        <v>0.807632460700486</v>
      </c>
      <c r="N91" s="167">
        <f t="shared" si="39"/>
        <v>0.72405454365093114</v>
      </c>
      <c r="O91" s="134">
        <f t="shared" si="40"/>
        <v>0.90236153670854247</v>
      </c>
      <c r="P91" s="134">
        <f t="shared" si="41"/>
        <v>0.83611403401768136</v>
      </c>
      <c r="Q91" s="134">
        <f t="shared" si="42"/>
        <v>0.90236153670854247</v>
      </c>
      <c r="R91" s="134">
        <f t="shared" si="43"/>
        <v>0.53468468029302496</v>
      </c>
      <c r="S91" s="26">
        <f t="shared" si="44"/>
        <v>0</v>
      </c>
      <c r="T91" s="26">
        <f>'貼り付けシート（日別）'!P90</f>
        <v>11.487500000000001</v>
      </c>
      <c r="U91" s="26">
        <f t="shared" si="64"/>
        <v>1</v>
      </c>
      <c r="V91" s="26">
        <f t="shared" si="65"/>
        <v>1</v>
      </c>
      <c r="W91" s="26">
        <f t="shared" si="58"/>
        <v>49.203110666218336</v>
      </c>
      <c r="X91" s="26">
        <f t="shared" si="45"/>
        <v>0</v>
      </c>
      <c r="Y91" s="26">
        <f>IF(AND(入力データと計算結果!$F$6=バックデータ一覧!$A$7,入力データと計算結果!$F$27="種類を選択することで評価する"),MAX((($CJ$44*CB91+$CJ$45*SUM(BO91:BQ91,BS91)+$CJ$46)*Z91+(0.01723*BU91+0.06099))*10^3/3600,0),0)</f>
        <v>0</v>
      </c>
      <c r="Z91" s="26">
        <f t="shared" si="59"/>
        <v>1</v>
      </c>
      <c r="AA91" s="26">
        <f>IF(AND(入力データと計算結果!$F$6=バックデータ一覧!$A$7,入力データと計算結果!$F$27="種類を選択することで評価する"),MAX(($CJ$47*CB91+$CJ$48*SUM(BO91:BQ91,BS91)+$CJ$49)*AC91+BU91/AB91,0),0)</f>
        <v>0</v>
      </c>
      <c r="AB91" s="26">
        <f t="shared" si="46"/>
        <v>0.81387562499999999</v>
      </c>
      <c r="AC91" s="26">
        <f t="shared" si="60"/>
        <v>1</v>
      </c>
      <c r="AD91" s="91">
        <f>IF(AND(入力データと計算結果!$F$6=バックデータ一覧!$A$7,入力データと計算結果!$F$27="仕様を入力することで評価する"),AE91+AF91+AG91,0)</f>
        <v>0</v>
      </c>
      <c r="AE91" s="91">
        <f t="shared" si="61"/>
        <v>2.2135891391797085</v>
      </c>
      <c r="AF91" s="91">
        <f t="shared" si="47"/>
        <v>9.8455703325119451E-2</v>
      </c>
      <c r="AG91" s="190">
        <f>IF(AND(入力データと計算結果!$F$7&lt;&gt;バックデータ一覧!$A$22,CA91&gt;0),(0.000393*計算過程!CA91)*10^3/3600,IF(AND(入力データと計算結果!$F$7=バックデータ一覧!$A$22,AX91&gt;0),(0.01723*計算過程!AX91+0.06099)*10^3/3600,0))</f>
        <v>2.4149250868055555E-2</v>
      </c>
      <c r="AH91" s="91">
        <f>IF(OR(入力データと計算結果!$F$6&lt;&gt;バックデータ一覧!$A$7,入力データと計算結果!$F$27&lt;&gt;"仕様を入力することで評価する"),0,IF(入力データと計算結果!$F$7=バックデータ一覧!$A$20,計算過程!AR91/計算過程!AI91+計算過程!AS91/計算過程!AJ91+計算過程!AT91/計算過程!AK91+計算過程!AU91/計算過程!AL91+計算過程!AW91/計算過程!AN91,IF(入力データと計算結果!$F$7=バックデータ一覧!$A$21,計算過程!AR91/計算過程!AI91+計算過程!AS91/計算過程!AJ91+計算過程!AT91/計算過程!AK91+計算過程!AV91/計算過程!AM91+計算過程!AW91/計算過程!AN91,計算過程!AR91/計算過程!AI91+計算過程!AS91/計算過程!AJ91+計算過程!AT91/計算過程!AK91+計算過程!AV91/計算過程!AM91+計算過程!AX91/計算過程!AO91)))</f>
        <v>0</v>
      </c>
      <c r="AI91" s="191" t="str">
        <f>IF(AND(入力データと計算結果!$F$6=バックデータ一覧!$A$7,入力データと計算結果!$F$27="仕様を入力することで評価する"),$CJ$65*CB91+$CJ$72*(AR91+AT91)+$CJ$79,"-")</f>
        <v>-</v>
      </c>
      <c r="AJ91" s="191" t="str">
        <f>IF(AND(入力データと計算結果!$F$6=バックデータ一覧!$A$7,入力データと計算結果!$F$27="仕様を入力することで評価する"),$CJ$66*CB91+$CJ$73*AS91+$CJ$80,"-")</f>
        <v>-</v>
      </c>
      <c r="AK91" s="191" t="str">
        <f>IF(AND(入力データと計算結果!$F$6=バックデータ一覧!$A$7,入力データと計算結果!$F$27="仕様を入力することで評価する"),$CJ$67*CB91+$CJ$74*(AR91+AT91)+$CJ$81,"-")</f>
        <v>-</v>
      </c>
      <c r="AL91" s="191" t="str">
        <f>IF(AND(入力データと計算結果!$F$6=バックデータ一覧!$A$7,入力データと計算結果!$F$27="仕様を入力することで評価する"),$CJ$68*CB91+$CJ$75*AU91+$CJ$82,"-")</f>
        <v>-</v>
      </c>
      <c r="AM91" s="191" t="str">
        <f>IF(AND(入力データと計算結果!$F$6=バックデータ一覧!$A$7,入力データと計算結果!$F$27="仕様を入力することで評価する"),$CJ$69*CB91+$CJ$76*AV91+$CJ$83,"-")</f>
        <v>-</v>
      </c>
      <c r="AN91" s="191" t="str">
        <f>IF(AND(入力データと計算結果!$F$6=バックデータ一覧!$A$7,入力データと計算結果!$F$27="仕様を入力することで評価する"),$CJ$70*CB91+$CJ$77*AW91+$CJ$84,"-")</f>
        <v>-</v>
      </c>
      <c r="AO91" s="191" t="str">
        <f>IF(AND(入力データと計算結果!$F$6=バックデータ一覧!$A$7,入力データと計算結果!$F$27="仕様を入力することで評価する"),$CJ$71*CB91+$CJ$78*AX91+$CJ$85,"-")</f>
        <v>-</v>
      </c>
      <c r="AP91" s="91">
        <f t="shared" si="48"/>
        <v>38.268022938618813</v>
      </c>
      <c r="AQ91" s="91">
        <f t="shared" si="49"/>
        <v>4.8021587130562668</v>
      </c>
      <c r="AR91" s="91">
        <f t="shared" si="50"/>
        <v>2.8866977568446828</v>
      </c>
      <c r="AS91" s="91">
        <f t="shared" si="51"/>
        <v>3.8859392880601504</v>
      </c>
      <c r="AT91" s="91">
        <f t="shared" si="52"/>
        <v>1.1842862592183314</v>
      </c>
      <c r="AU91" s="91">
        <f t="shared" si="53"/>
        <v>0</v>
      </c>
      <c r="AV91" s="91">
        <f t="shared" si="54"/>
        <v>6.6616102081031148</v>
      </c>
      <c r="AW91" s="91">
        <f t="shared" si="55"/>
        <v>0</v>
      </c>
      <c r="AX91" s="91">
        <f t="shared" si="56"/>
        <v>1.5059375000000004</v>
      </c>
      <c r="AY91" s="158">
        <f t="shared" si="57"/>
        <v>33.078639653992056</v>
      </c>
      <c r="AZ91" s="91">
        <f t="shared" si="62"/>
        <v>47.697173166218334</v>
      </c>
      <c r="BA91" s="26">
        <f>IF(計算過程!$CJ$4=9,((BF91*CB91+BG91*(BO91+BP91+BQ91+BS91)+BH91*BN91+BI91)*BB91+(0.01723*BU91+0.06099))*10^3/3600,0)</f>
        <v>0</v>
      </c>
      <c r="BB91" s="26">
        <f>IF(7&lt;='貼り付けシート（日別）'!O90,1,1+(7-'貼り付けシート（日別）'!O90)*0.0091)</f>
        <v>1</v>
      </c>
      <c r="BC91" s="26">
        <f>IF(計算過程!$CJ$4=9,((BJ91*計算過程!CB91+BK91*(BO91+BP91+BQ91+BS91)+BL91*BN91+BM91)*BE91+BU91/BD91),0)</f>
        <v>0</v>
      </c>
      <c r="BD91" s="26">
        <f>計算過程!$CJ$88*'貼り付けシート（日別）'!O90+計算過程!$CJ$89*BU91+計算過程!$CJ$90</f>
        <v>0.81387562499999999</v>
      </c>
      <c r="BE91" s="26">
        <f>IF(7&lt;='貼り付けシート（日別）'!O90,1,1+(7-'貼り付けシート（日別）'!O90)*0.0205)</f>
        <v>1</v>
      </c>
      <c r="BF91" s="89">
        <f>IF($BN91&gt;0,バックデータ一覧!$S$4,バックデータ一覧!$T$4)</f>
        <v>-0.51375000000000004</v>
      </c>
      <c r="BG91" s="89">
        <f>IF($BN91&gt;0,バックデータ一覧!$S$5,バックデータ一覧!$T$5)</f>
        <v>-1.7819999999999999E-2</v>
      </c>
      <c r="BH91" s="89">
        <f>IF($BN91&gt;0,バックデータ一覧!$S$6,バックデータ一覧!$T$6)</f>
        <v>0.27639999999999998</v>
      </c>
      <c r="BI91" s="89">
        <f>IF($BN91&gt;0,バックデータ一覧!$S$7,バックデータ一覧!$T$7)</f>
        <v>9.4067100000000003</v>
      </c>
      <c r="BJ91" s="89">
        <f>IF($BN91&gt;0,バックデータ一覧!$S$12,バックデータ一覧!$T$12)</f>
        <v>-0.19841</v>
      </c>
      <c r="BK91" s="89">
        <f>IF($BN91&gt;0,バックデータ一覧!$S$13,バックデータ一覧!$T$13)</f>
        <v>1.10632</v>
      </c>
      <c r="BL91" s="89">
        <f>IF($BN91&gt;0,バックデータ一覧!$S$14,バックデータ一覧!$T$14)</f>
        <v>0.19306999999999999</v>
      </c>
      <c r="BM91" s="132">
        <f>IF($BN91&gt;0,バックデータ一覧!$S$15,バックデータ一覧!$T$15)</f>
        <v>-10.36669</v>
      </c>
      <c r="BN91" s="26">
        <f>SUMIF('貼り付けシート（時刻別）'!$A$6:$A$8765,$A91,'貼り付けシート（時刻別）'!$C$6:$C$8765)</f>
        <v>2400</v>
      </c>
      <c r="BO91" s="91">
        <f>'貼り付けシート（日別）'!B90</f>
        <v>9.4186822961139995</v>
      </c>
      <c r="BP91" s="91">
        <f>'貼り付けシート（日別）'!C90</f>
        <v>12.678995398615001</v>
      </c>
      <c r="BQ91" s="91">
        <f>'貼り付けシート（日別）'!D90</f>
        <v>3.8640747881493329</v>
      </c>
      <c r="BR91" s="91">
        <f>'貼り付けシート（日別）'!E90</f>
        <v>0</v>
      </c>
      <c r="BS91" s="91">
        <f>'貼り付けシート（日別）'!F90</f>
        <v>21.735420683339999</v>
      </c>
      <c r="BT91" s="91">
        <f>'貼り付けシート（日別）'!G90</f>
        <v>0</v>
      </c>
      <c r="BU91" s="91">
        <f>'貼り付けシート（日別）'!H90</f>
        <v>1.5059375000000004</v>
      </c>
      <c r="BV91" s="91">
        <f>'貼り付けシート（日別）'!I90</f>
        <v>78</v>
      </c>
      <c r="BW91" s="91">
        <f>'貼り付けシート（日別）'!J90</f>
        <v>105</v>
      </c>
      <c r="BX91" s="91">
        <f>'貼り付けシート（日別）'!K90</f>
        <v>32</v>
      </c>
      <c r="BY91" s="91">
        <f>'貼り付けシート（日別）'!L90</f>
        <v>0</v>
      </c>
      <c r="BZ91" s="91">
        <f>'貼り付けシート（日別）'!M90</f>
        <v>180</v>
      </c>
      <c r="CA91" s="91">
        <f>'貼り付けシート（日別）'!N90</f>
        <v>0</v>
      </c>
      <c r="CB91" s="91">
        <f>'貼り付けシート（日別）'!O90</f>
        <v>10.508333333333331</v>
      </c>
      <c r="CC91" s="91">
        <f>'貼り付けシート（日別）'!Q90</f>
        <v>0</v>
      </c>
      <c r="CD91" s="126"/>
    </row>
    <row r="92" spans="1:88" x14ac:dyDescent="0.15">
      <c r="A92" s="30">
        <v>41725</v>
      </c>
      <c r="B92" s="93">
        <f t="shared" si="36"/>
        <v>0.18273815480324074</v>
      </c>
      <c r="C92" s="93">
        <f t="shared" si="37"/>
        <v>0</v>
      </c>
      <c r="D92" s="93">
        <f t="shared" si="63"/>
        <v>37.133114890774316</v>
      </c>
      <c r="E92" s="96">
        <v>0</v>
      </c>
      <c r="F92" s="90">
        <f>IF(OR(計算過程!$CJ$4&lt;=4,計算過程!$CJ$4=8),G92+H92+I92,0)</f>
        <v>0.18273815480324074</v>
      </c>
      <c r="G92" s="90">
        <f>IF(AND($CJ$4&gt;4,$CJ$4&lt;&gt;8),0,((VLOOKUP(入力データと計算結果!$F$6,バックデータ一覧!$V$12:$AA$15,2)*CB92+VLOOKUP(入力データと計算結果!$F$6,バックデータ一覧!$V$12:$AA$15,3)*(BV92+BW92+BX92+BY92+CA92)+(VLOOKUP(入力データと計算結果!$F$6,バックデータ一覧!$V$12:$AA$15,4)))*10^3/3600))</f>
        <v>0.11822320601851852</v>
      </c>
      <c r="H92" s="90">
        <f>IF(AND(OR($CJ$4&gt;4,$CJ$4&lt;&gt;8),入力データと計算結果!$F$7&lt;&gt;バックデータ一覧!$A$20,BZ92&gt;0),0.07*10^3/3600,0)</f>
        <v>1.9444444444444445E-2</v>
      </c>
      <c r="I92" s="90">
        <f>IF(AND(OR($CJ$4&lt;=4),入力データと計算結果!$F$7=バックデータ一覧!$A$22,BU92&gt;0),(VLOOKUP(入力データと計算結果!$F$6,バックデータ一覧!$V$12:$AA$15,5,FALSE)*BU92+VLOOKUP(入力データと計算結果!$F$6,バックデータ一覧!$V$12:$AA$15,6,FALSE))*10^3/3600,0)</f>
        <v>4.5070504340277776E-2</v>
      </c>
      <c r="J92" s="90">
        <f>IF(OR(計算過程!$CJ$4&lt;=2,計算過程!$CJ$4=8),IF(入力データと計算結果!$F$7=バックデータ一覧!$A$20,BO92/L92+BP92/M92+BQ92/N92+BR92/O92+BT92/Q92,IF(入力データと計算結果!$F$7=バックデータ一覧!$A$21,BO92/L92+BP92/M92+BQ92/N92+BS92/P92+BT92/Q92,BO92/L92+BP92/M92+BQ92/N92+BS92/P92+BU92/R92)),0)</f>
        <v>0</v>
      </c>
      <c r="K92" s="90">
        <f>IF(OR(計算過程!$CJ$4=3,計算過程!$CJ$4=4),IF(入力データと計算結果!$F$7=バックデータ一覧!$A$20,BO92/L92+BP92/M92+BQ92/N92+BR92/O92+BT92/Q92,IF(入力データと計算結果!$F$7=バックデータ一覧!$A$21,BO92/L92+BP92/M92+BQ92/N92+BS92/P92+BT92/Q92,BO92/L92+BP92/M92+BQ92/N92+BS92/P92+BU92/R92)),0)</f>
        <v>37.133114890774316</v>
      </c>
      <c r="L92" s="167">
        <f>IFERROR(MIN(1,$CJ$6*CB92+計算過程!$CJ$13*(BO92+BQ92)+$CJ$20),"-")</f>
        <v>0.71057093793337678</v>
      </c>
      <c r="M92" s="167">
        <f t="shared" si="38"/>
        <v>0.78969529106137648</v>
      </c>
      <c r="N92" s="167">
        <f t="shared" si="39"/>
        <v>0.71057093793337678</v>
      </c>
      <c r="O92" s="134">
        <f t="shared" si="40"/>
        <v>0.90236153670854247</v>
      </c>
      <c r="P92" s="134">
        <f t="shared" si="41"/>
        <v>0.86253380949887448</v>
      </c>
      <c r="Q92" s="134">
        <f t="shared" si="42"/>
        <v>0.90236153670854247</v>
      </c>
      <c r="R92" s="134">
        <f t="shared" si="43"/>
        <v>0.52290476207251224</v>
      </c>
      <c r="S92" s="26">
        <f t="shared" si="44"/>
        <v>0</v>
      </c>
      <c r="T92" s="26">
        <f>'貼り付けシート（日別）'!P91</f>
        <v>6.1625000000000005</v>
      </c>
      <c r="U92" s="26">
        <f t="shared" si="64"/>
        <v>1.01113875</v>
      </c>
      <c r="V92" s="26">
        <f t="shared" si="65"/>
        <v>1</v>
      </c>
      <c r="W92" s="26">
        <f t="shared" si="58"/>
        <v>28.415523245600003</v>
      </c>
      <c r="X92" s="26">
        <f t="shared" si="45"/>
        <v>0</v>
      </c>
      <c r="Y92" s="26">
        <f>IF(AND(入力データと計算結果!$F$6=バックデータ一覧!$A$7,入力データと計算結果!$F$27="種類を選択することで評価する"),MAX((($CJ$44*CB92+$CJ$45*SUM(BO92:BQ92,BS92)+$CJ$46)*Z92+(0.01723*BU92+0.06099))*10^3/3600,0),0)</f>
        <v>0</v>
      </c>
      <c r="Z92" s="26">
        <f t="shared" si="59"/>
        <v>1</v>
      </c>
      <c r="AA92" s="26">
        <f>IF(AND(入力データと計算結果!$F$6=バックデータ一覧!$A$7,入力データと計算結果!$F$27="種類を選択することで評価する"),MAX(($CJ$47*CB92+$CJ$48*SUM(BO92:BQ92,BS92)+$CJ$49)*AC92+BU92/AB92,0),0)</f>
        <v>0</v>
      </c>
      <c r="AB92" s="26">
        <f t="shared" si="46"/>
        <v>0.80180906249999995</v>
      </c>
      <c r="AC92" s="26">
        <f t="shared" si="60"/>
        <v>1</v>
      </c>
      <c r="AD92" s="91">
        <f>IF(AND(入力データと計算結果!$F$6=バックデータ一覧!$A$7,入力データと計算結果!$F$27="仕様を入力することで評価する"),AE92+AF92+AG92,0)</f>
        <v>0</v>
      </c>
      <c r="AE92" s="91">
        <f t="shared" si="61"/>
        <v>1.6316102623623254</v>
      </c>
      <c r="AF92" s="91">
        <f t="shared" si="47"/>
        <v>8.109172299154245E-2</v>
      </c>
      <c r="AG92" s="190">
        <f>IF(AND(入力データと計算結果!$F$7&lt;&gt;バックデータ一覧!$A$22,CA92&gt;0),(0.000393*計算過程!CA92)*10^3/3600,IF(AND(入力データと計算結果!$F$7=バックデータ一覧!$A$22,AX92&gt;0),(0.01723*計算過程!AX92+0.06099)*10^3/3600,0))</f>
        <v>2.462262717013889E-2</v>
      </c>
      <c r="AH92" s="91">
        <f>IF(OR(入力データと計算結果!$F$6&lt;&gt;バックデータ一覧!$A$7,入力データと計算結果!$F$27&lt;&gt;"仕様を入力することで評価する"),0,IF(入力データと計算結果!$F$7=バックデータ一覧!$A$20,計算過程!AR92/計算過程!AI92+計算過程!AS92/計算過程!AJ92+計算過程!AT92/計算過程!AK92+計算過程!AU92/計算過程!AL92+計算過程!AW92/計算過程!AN92,IF(入力データと計算結果!$F$7=バックデータ一覧!$A$21,計算過程!AR92/計算過程!AI92+計算過程!AS92/計算過程!AJ92+計算過程!AT92/計算過程!AK92+計算過程!AV92/計算過程!AM92+計算過程!AW92/計算過程!AN92,計算過程!AR92/計算過程!AI92+計算過程!AS92/計算過程!AJ92+計算過程!AT92/計算過程!AK92+計算過程!AV92/計算過程!AM92+計算過程!AX92/計算過程!AO92)))</f>
        <v>0</v>
      </c>
      <c r="AI92" s="191" t="str">
        <f>IF(AND(入力データと計算結果!$F$6=バックデータ一覧!$A$7,入力データと計算結果!$F$27="仕様を入力することで評価する"),$CJ$65*CB92+$CJ$72*(AR92+AT92)+$CJ$79,"-")</f>
        <v>-</v>
      </c>
      <c r="AJ92" s="191" t="str">
        <f>IF(AND(入力データと計算結果!$F$6=バックデータ一覧!$A$7,入力データと計算結果!$F$27="仕様を入力することで評価する"),$CJ$66*CB92+$CJ$73*AS92+$CJ$80,"-")</f>
        <v>-</v>
      </c>
      <c r="AK92" s="191" t="str">
        <f>IF(AND(入力データと計算結果!$F$6=バックデータ一覧!$A$7,入力データと計算結果!$F$27="仕様を入力することで評価する"),$CJ$67*CB92+$CJ$74*(AR92+AT92)+$CJ$81,"-")</f>
        <v>-</v>
      </c>
      <c r="AL92" s="191" t="str">
        <f>IF(AND(入力データと計算結果!$F$6=バックデータ一覧!$A$7,入力データと計算結果!$F$27="仕様を入力することで評価する"),$CJ$68*CB92+$CJ$75*AU92+$CJ$82,"-")</f>
        <v>-</v>
      </c>
      <c r="AM92" s="191" t="str">
        <f>IF(AND(入力データと計算結果!$F$6=バックデータ一覧!$A$7,入力データと計算結果!$F$27="仕様を入力することで評価する"),$CJ$69*CB92+$CJ$76*AV92+$CJ$83,"-")</f>
        <v>-</v>
      </c>
      <c r="AN92" s="191" t="str">
        <f>IF(AND(入力データと計算結果!$F$6=バックデータ一覧!$A$7,入力データと計算結果!$F$27="仕様を入力することで評価する"),$CJ$70*CB92+$CJ$77*AW92+$CJ$84,"-")</f>
        <v>-</v>
      </c>
      <c r="AO92" s="191" t="str">
        <f>IF(AND(入力データと計算結果!$F$6=バックデータ一覧!$A$7,入力データと計算結果!$F$27="仕様を入力することで評価する"),$CJ$71*CB92+$CJ$78*AX92+$CJ$85,"-")</f>
        <v>-</v>
      </c>
      <c r="AP92" s="91">
        <f t="shared" si="48"/>
        <v>26.845599235051623</v>
      </c>
      <c r="AQ92" s="91">
        <f t="shared" si="49"/>
        <v>4.5703996050065774</v>
      </c>
      <c r="AR92" s="91">
        <f t="shared" si="50"/>
        <v>0.78520026946541144</v>
      </c>
      <c r="AS92" s="91">
        <f t="shared" si="51"/>
        <v>0.96146971771274892</v>
      </c>
      <c r="AT92" s="91">
        <f t="shared" si="52"/>
        <v>0.41663687767552471</v>
      </c>
      <c r="AU92" s="91">
        <f t="shared" si="53"/>
        <v>0</v>
      </c>
      <c r="AV92" s="91">
        <f t="shared" si="54"/>
        <v>1.4422045765691234</v>
      </c>
      <c r="AW92" s="91">
        <f t="shared" si="55"/>
        <v>0</v>
      </c>
      <c r="AX92" s="91">
        <f t="shared" si="56"/>
        <v>1.6048437500000001</v>
      </c>
      <c r="AY92" s="158">
        <f t="shared" si="57"/>
        <v>23.205168054177193</v>
      </c>
      <c r="AZ92" s="91">
        <f t="shared" si="62"/>
        <v>26.810679495600002</v>
      </c>
      <c r="BA92" s="26">
        <f>IF(計算過程!$CJ$4=9,((BF92*CB92+BG92*(BO92+BP92+BQ92+BS92)+BH92*BN92+BI92)*BB92+(0.01723*BU92+0.06099))*10^3/3600,0)</f>
        <v>0</v>
      </c>
      <c r="BB92" s="26">
        <f>IF(7&lt;='貼り付けシート（日別）'!O91,1,1+(7-'貼り付けシート（日別）'!O91)*0.0091)</f>
        <v>1</v>
      </c>
      <c r="BC92" s="26">
        <f>IF(計算過程!$CJ$4=9,((BJ92*計算過程!CB92+BK92*(BO92+BP92+BQ92+BS92)+BL92*BN92+BM92)*BE92+BU92/BD92),0)</f>
        <v>0</v>
      </c>
      <c r="BD92" s="26">
        <f>計算過程!$CJ$88*'貼り付けシート（日別）'!O91+計算過程!$CJ$89*BU92+計算過程!$CJ$90</f>
        <v>0.80180906249999995</v>
      </c>
      <c r="BE92" s="26">
        <f>IF(7&lt;='貼り付けシート（日別）'!O91,1,1+(7-'貼り付けシート（日別）'!O91)*0.0205)</f>
        <v>1</v>
      </c>
      <c r="BF92" s="89">
        <f>IF($BN92&gt;0,バックデータ一覧!$S$4,バックデータ一覧!$T$4)</f>
        <v>-0.51375000000000004</v>
      </c>
      <c r="BG92" s="89">
        <f>IF($BN92&gt;0,バックデータ一覧!$S$5,バックデータ一覧!$T$5)</f>
        <v>-1.7819999999999999E-2</v>
      </c>
      <c r="BH92" s="89">
        <f>IF($BN92&gt;0,バックデータ一覧!$S$6,バックデータ一覧!$T$6)</f>
        <v>0.27639999999999998</v>
      </c>
      <c r="BI92" s="89">
        <f>IF($BN92&gt;0,バックデータ一覧!$S$7,バックデータ一覧!$T$7)</f>
        <v>9.4067100000000003</v>
      </c>
      <c r="BJ92" s="89">
        <f>IF($BN92&gt;0,バックデータ一覧!$S$12,バックデータ一覧!$T$12)</f>
        <v>-0.19841</v>
      </c>
      <c r="BK92" s="89">
        <f>IF($BN92&gt;0,バックデータ一覧!$S$13,バックデータ一覧!$T$13)</f>
        <v>1.10632</v>
      </c>
      <c r="BL92" s="89">
        <f>IF($BN92&gt;0,バックデータ一覧!$S$14,バックデータ一覧!$T$14)</f>
        <v>0.19306999999999999</v>
      </c>
      <c r="BM92" s="132">
        <f>IF($BN92&gt;0,バックデータ一覧!$S$15,バックデータ一覧!$T$15)</f>
        <v>-10.36669</v>
      </c>
      <c r="BN92" s="26">
        <f>SUMIF('貼り付けシート（時刻別）'!$A$6:$A$8765,$A92,'貼り付けシート（時刻別）'!$C$6:$C$8765)</f>
        <v>2400</v>
      </c>
      <c r="BO92" s="91">
        <f>'貼り付けシート（日別）'!B91</f>
        <v>5.8387702012640004</v>
      </c>
      <c r="BP92" s="91">
        <f>'貼り付けシート（日別）'!C91</f>
        <v>7.1495145321600004</v>
      </c>
      <c r="BQ92" s="91">
        <f>'貼り付けシート（日別）'!D91</f>
        <v>3.098122963936</v>
      </c>
      <c r="BR92" s="91">
        <f>'貼り付けシート（日別）'!E91</f>
        <v>0</v>
      </c>
      <c r="BS92" s="91">
        <f>'貼り付けシート（日別）'!F91</f>
        <v>10.72427179824</v>
      </c>
      <c r="BT92" s="91">
        <f>'貼り付けシート（日別）'!G91</f>
        <v>0</v>
      </c>
      <c r="BU92" s="91">
        <f>'貼り付けシート（日別）'!H91</f>
        <v>1.6048437500000001</v>
      </c>
      <c r="BV92" s="91">
        <f>'貼り付けシート（日別）'!I91</f>
        <v>49</v>
      </c>
      <c r="BW92" s="91">
        <f>'貼り付けシート（日別）'!J91</f>
        <v>60</v>
      </c>
      <c r="BX92" s="91">
        <f>'貼り付けシート（日別）'!K91</f>
        <v>26</v>
      </c>
      <c r="BY92" s="91">
        <f>'貼り付けシート（日別）'!L91</f>
        <v>0</v>
      </c>
      <c r="BZ92" s="91">
        <f>'貼り付けシート（日別）'!M91</f>
        <v>90</v>
      </c>
      <c r="CA92" s="91">
        <f>'貼り付けシート（日別）'!N91</f>
        <v>0</v>
      </c>
      <c r="CB92" s="91">
        <f>'貼り付けシート（日別）'!O91</f>
        <v>7.8708333333333327</v>
      </c>
      <c r="CC92" s="91">
        <f>'貼り付けシート（日別）'!Q91</f>
        <v>0</v>
      </c>
      <c r="CD92" s="126"/>
    </row>
    <row r="93" spans="1:88" x14ac:dyDescent="0.15">
      <c r="A93" s="30">
        <v>41726</v>
      </c>
      <c r="B93" s="93">
        <f t="shared" si="36"/>
        <v>0.1195431712962963</v>
      </c>
      <c r="C93" s="93">
        <f t="shared" si="37"/>
        <v>0</v>
      </c>
      <c r="D93" s="93">
        <f t="shared" si="63"/>
        <v>22.014199604857954</v>
      </c>
      <c r="E93" s="96">
        <v>0</v>
      </c>
      <c r="F93" s="90">
        <f>IF(OR(計算過程!$CJ$4&lt;=4,計算過程!$CJ$4=8),G93+H93+I93,0)</f>
        <v>0.1195431712962963</v>
      </c>
      <c r="G93" s="90">
        <f>IF(AND($CJ$4&gt;4,$CJ$4&lt;&gt;8),0,((VLOOKUP(入力データと計算結果!$F$6,バックデータ一覧!$V$12:$AA$15,2)*CB93+VLOOKUP(入力データと計算結果!$F$6,バックデータ一覧!$V$12:$AA$15,3)*(BV93+BW93+BX93+BY93+CA93)+(VLOOKUP(入力データと計算結果!$F$6,バックデータ一覧!$V$12:$AA$15,4)))*10^3/3600))</f>
        <v>0.1195431712962963</v>
      </c>
      <c r="H93" s="90">
        <f>IF(AND(OR($CJ$4&gt;4,$CJ$4&lt;&gt;8),入力データと計算結果!$F$7&lt;&gt;バックデータ一覧!$A$20,BZ93&gt;0),0.07*10^3/3600,0)</f>
        <v>0</v>
      </c>
      <c r="I93" s="90">
        <f>IF(AND(OR($CJ$4&lt;=4),入力データと計算結果!$F$7=バックデータ一覧!$A$22,BU93&gt;0),(VLOOKUP(入力データと計算結果!$F$6,バックデータ一覧!$V$12:$AA$15,5,FALSE)*BU93+VLOOKUP(入力データと計算結果!$F$6,バックデータ一覧!$V$12:$AA$15,6,FALSE))*10^3/3600,0)</f>
        <v>0</v>
      </c>
      <c r="J93" s="90">
        <f>IF(OR(計算過程!$CJ$4&lt;=2,計算過程!$CJ$4=8),IF(入力データと計算結果!$F$7=バックデータ一覧!$A$20,BO93/L93+BP93/M93+BQ93/N93+BR93/O93+BT93/Q93,IF(入力データと計算結果!$F$7=バックデータ一覧!$A$21,BO93/L93+BP93/M93+BQ93/N93+BS93/P93+BT93/Q93,BO93/L93+BP93/M93+BQ93/N93+BS93/P93+BU93/R93)),0)</f>
        <v>0</v>
      </c>
      <c r="K93" s="90">
        <f>IF(OR(計算過程!$CJ$4=3,計算過程!$CJ$4=4),IF(入力データと計算結果!$F$7=バックデータ一覧!$A$20,BO93/L93+BP93/M93+BQ93/N93+BR93/O93+BT93/Q93,IF(入力データと計算結果!$F$7=バックデータ一覧!$A$21,BO93/L93+BP93/M93+BQ93/N93+BS93/P93+BT93/Q93,BO93/L93+BP93/M93+BQ93/N93+BS93/P93+BU93/R93)),0)</f>
        <v>22.014199604857954</v>
      </c>
      <c r="L93" s="167">
        <f>IFERROR(MIN(1,$CJ$6*CB93+計算過程!$CJ$13*(BO93+BQ93)+$CJ$20),"-")</f>
        <v>0.70368637455170979</v>
      </c>
      <c r="M93" s="167">
        <f t="shared" si="38"/>
        <v>0.79504231965340799</v>
      </c>
      <c r="N93" s="167">
        <f t="shared" si="39"/>
        <v>0.70368637455170979</v>
      </c>
      <c r="O93" s="134">
        <f t="shared" si="40"/>
        <v>0.90236153670854247</v>
      </c>
      <c r="P93" s="134">
        <f t="shared" si="41"/>
        <v>0.88826526187185906</v>
      </c>
      <c r="Q93" s="134">
        <f t="shared" si="42"/>
        <v>0.90236153670854247</v>
      </c>
      <c r="R93" s="134">
        <f t="shared" si="43"/>
        <v>0.44653366309191783</v>
      </c>
      <c r="S93" s="26">
        <f t="shared" si="44"/>
        <v>0</v>
      </c>
      <c r="T93" s="26">
        <f>'貼り付けシート（日別）'!P92</f>
        <v>4.4249999999999998</v>
      </c>
      <c r="U93" s="26">
        <f t="shared" si="64"/>
        <v>1.0342475</v>
      </c>
      <c r="V93" s="26">
        <f t="shared" si="65"/>
        <v>1.0201249999999999</v>
      </c>
      <c r="W93" s="26">
        <f t="shared" si="58"/>
        <v>16.65288011478</v>
      </c>
      <c r="X93" s="26">
        <f t="shared" si="45"/>
        <v>0</v>
      </c>
      <c r="Y93" s="26">
        <f>IF(AND(入力データと計算結果!$F$6=バックデータ一覧!$A$7,入力データと計算結果!$F$27="種類を選択することで評価する"),MAX((($CJ$44*CB93+$CJ$45*SUM(BO93:BQ93,BS93)+$CJ$46)*Z93+(0.01723*BU93+0.06099))*10^3/3600,0),0)</f>
        <v>0</v>
      </c>
      <c r="Z93" s="26">
        <f t="shared" si="59"/>
        <v>1</v>
      </c>
      <c r="AA93" s="26">
        <f>IF(AND(入力データと計算結果!$F$6=バックデータ一覧!$A$7,入力データと計算結果!$F$27="種類を選択することで評価する"),MAX(($CJ$47*CB93+$CJ$48*SUM(BO93:BQ93,BS93)+$CJ$49)*AC93+BU93/AB93,0),0)</f>
        <v>0</v>
      </c>
      <c r="AB93" s="26">
        <f t="shared" si="46"/>
        <v>0.79043999999999992</v>
      </c>
      <c r="AC93" s="26">
        <f t="shared" si="60"/>
        <v>1</v>
      </c>
      <c r="AD93" s="91">
        <f>IF(AND(入力データと計算結果!$F$6=バックデータ一覧!$A$7,入力データと計算結果!$F$27="仕様を入力することで評価する"),AE93+AF93+AG93,0)</f>
        <v>0</v>
      </c>
      <c r="AE93" s="91">
        <f t="shared" si="61"/>
        <v>1.1791212167725749</v>
      </c>
      <c r="AF93" s="91">
        <f t="shared" si="47"/>
        <v>7.2647039481590847E-2</v>
      </c>
      <c r="AG93" s="190">
        <f>IF(AND(入力データと計算結果!$F$7&lt;&gt;バックデータ一覧!$A$22,CA93&gt;0),(0.000393*計算過程!CA93)*10^3/3600,IF(AND(入力データと計算結果!$F$7=バックデータ一覧!$A$22,AX93&gt;0),(0.01723*計算過程!AX93+0.06099)*10^3/3600,0))</f>
        <v>0</v>
      </c>
      <c r="AH93" s="91">
        <f>IF(OR(入力データと計算結果!$F$6&lt;&gt;バックデータ一覧!$A$7,入力データと計算結果!$F$27&lt;&gt;"仕様を入力することで評価する"),0,IF(入力データと計算結果!$F$7=バックデータ一覧!$A$20,計算過程!AR93/計算過程!AI93+計算過程!AS93/計算過程!AJ93+計算過程!AT93/計算過程!AK93+計算過程!AU93/計算過程!AL93+計算過程!AW93/計算過程!AN93,IF(入力データと計算結果!$F$7=バックデータ一覧!$A$21,計算過程!AR93/計算過程!AI93+計算過程!AS93/計算過程!AJ93+計算過程!AT93/計算過程!AK93+計算過程!AV93/計算過程!AM93+計算過程!AW93/計算過程!AN93,計算過程!AR93/計算過程!AI93+計算過程!AS93/計算過程!AJ93+計算過程!AT93/計算過程!AK93+計算過程!AV93/計算過程!AM93+計算過程!AX93/計算過程!AO93)))</f>
        <v>0</v>
      </c>
      <c r="AI93" s="191" t="str">
        <f>IF(AND(入力データと計算結果!$F$6=バックデータ一覧!$A$7,入力データと計算結果!$F$27="仕様を入力することで評価する"),$CJ$65*CB93+$CJ$72*(AR93+AT93)+$CJ$79,"-")</f>
        <v>-</v>
      </c>
      <c r="AJ93" s="191" t="str">
        <f>IF(AND(入力データと計算結果!$F$6=バックデータ一覧!$A$7,入力データと計算結果!$F$27="仕様を入力することで評価する"),$CJ$66*CB93+$CJ$73*AS93+$CJ$80,"-")</f>
        <v>-</v>
      </c>
      <c r="AK93" s="191" t="str">
        <f>IF(AND(入力データと計算結果!$F$6=バックデータ一覧!$A$7,入力データと計算結果!$F$27="仕様を入力することで評価する"),$CJ$67*CB93+$CJ$74*(AR93+AT93)+$CJ$81,"-")</f>
        <v>-</v>
      </c>
      <c r="AL93" s="191" t="str">
        <f>IF(AND(入力データと計算結果!$F$6=バックデータ一覧!$A$7,入力データと計算結果!$F$27="仕様を入力することで評価する"),$CJ$68*CB93+$CJ$75*AU93+$CJ$82,"-")</f>
        <v>-</v>
      </c>
      <c r="AM93" s="191" t="str">
        <f>IF(AND(入力データと計算結果!$F$6=バックデータ一覧!$A$7,入力データと計算結果!$F$27="仕様を入力することで評価する"),$CJ$69*CB93+$CJ$76*AV93+$CJ$83,"-")</f>
        <v>-</v>
      </c>
      <c r="AN93" s="191" t="str">
        <f>IF(AND(入力データと計算結果!$F$6=バックデータ一覧!$A$7,入力データと計算結果!$F$27="仕様を入力することで評価する"),$CJ$70*CB93+$CJ$77*AW93+$CJ$84,"-")</f>
        <v>-</v>
      </c>
      <c r="AO93" s="191" t="str">
        <f>IF(AND(入力データと計算結果!$F$6=バックデータ一覧!$A$7,入力データと計算結果!$F$27="仕様を入力することで評価する"),$CJ$71*CB93+$CJ$78*AX93+$CJ$85,"-")</f>
        <v>-</v>
      </c>
      <c r="AP93" s="91">
        <f t="shared" si="48"/>
        <v>19.265387116654349</v>
      </c>
      <c r="AQ93" s="91">
        <f t="shared" si="49"/>
        <v>4.538546457454725</v>
      </c>
      <c r="AR93" s="91">
        <f t="shared" si="50"/>
        <v>0</v>
      </c>
      <c r="AS93" s="91">
        <f t="shared" si="51"/>
        <v>0</v>
      </c>
      <c r="AT93" s="91">
        <f t="shared" si="52"/>
        <v>0</v>
      </c>
      <c r="AU93" s="91">
        <f t="shared" si="53"/>
        <v>0</v>
      </c>
      <c r="AV93" s="91">
        <f t="shared" si="54"/>
        <v>0</v>
      </c>
      <c r="AW93" s="91">
        <f t="shared" si="55"/>
        <v>0</v>
      </c>
      <c r="AX93" s="91">
        <f t="shared" si="56"/>
        <v>0</v>
      </c>
      <c r="AY93" s="158">
        <f t="shared" si="57"/>
        <v>16.65288011478</v>
      </c>
      <c r="AZ93" s="91">
        <f t="shared" si="62"/>
        <v>16.65288011478</v>
      </c>
      <c r="BA93" s="26">
        <f>IF(計算過程!$CJ$4=9,((BF93*CB93+BG93*(BO93+BP93+BQ93+BS93)+BH93*BN93+BI93)*BB93+(0.01723*BU93+0.06099))*10^3/3600,0)</f>
        <v>0</v>
      </c>
      <c r="BB93" s="26">
        <f>IF(7&lt;='貼り付けシート（日別）'!O92,1,1+(7-'貼り付けシート（日別）'!O92)*0.0091)</f>
        <v>1</v>
      </c>
      <c r="BC93" s="26">
        <f>IF(計算過程!$CJ$4=9,((BJ93*計算過程!CB93+BK93*(BO93+BP93+BQ93+BS93)+BL93*BN93+BM93)*BE93+BU93/BD93),0)</f>
        <v>0</v>
      </c>
      <c r="BD93" s="26">
        <f>計算過程!$CJ$88*'貼り付けシート（日別）'!O92+計算過程!$CJ$89*BU93+計算過程!$CJ$90</f>
        <v>0.79043999999999992</v>
      </c>
      <c r="BE93" s="26">
        <f>IF(7&lt;='貼り付けシート（日別）'!O92,1,1+(7-'貼り付けシート（日別）'!O92)*0.0205)</f>
        <v>1</v>
      </c>
      <c r="BF93" s="89">
        <f>IF($BN93&gt;0,バックデータ一覧!$S$4,バックデータ一覧!$T$4)</f>
        <v>-0.51375000000000004</v>
      </c>
      <c r="BG93" s="89">
        <f>IF($BN93&gt;0,バックデータ一覧!$S$5,バックデータ一覧!$T$5)</f>
        <v>-1.7819999999999999E-2</v>
      </c>
      <c r="BH93" s="89">
        <f>IF($BN93&gt;0,バックデータ一覧!$S$6,バックデータ一覧!$T$6)</f>
        <v>0.27639999999999998</v>
      </c>
      <c r="BI93" s="89">
        <f>IF($BN93&gt;0,バックデータ一覧!$S$7,バックデータ一覧!$T$7)</f>
        <v>9.4067100000000003</v>
      </c>
      <c r="BJ93" s="89">
        <f>IF($BN93&gt;0,バックデータ一覧!$S$12,バックデータ一覧!$T$12)</f>
        <v>-0.19841</v>
      </c>
      <c r="BK93" s="89">
        <f>IF($BN93&gt;0,バックデータ一覧!$S$13,バックデータ一覧!$T$13)</f>
        <v>1.10632</v>
      </c>
      <c r="BL93" s="89">
        <f>IF($BN93&gt;0,バックデータ一覧!$S$14,バックデータ一覧!$T$14)</f>
        <v>0.19306999999999999</v>
      </c>
      <c r="BM93" s="132">
        <f>IF($BN93&gt;0,バックデータ一覧!$S$15,バックデータ一覧!$T$15)</f>
        <v>-10.36669</v>
      </c>
      <c r="BN93" s="26">
        <f>SUMIF('貼り付けシート（時刻別）'!$A$6:$A$8765,$A93,'貼り付けシート（時刻別）'!$C$6:$C$8765)</f>
        <v>2400</v>
      </c>
      <c r="BO93" s="91">
        <f>'貼り付けシート（日別）'!B92</f>
        <v>4.6390166034030003</v>
      </c>
      <c r="BP93" s="91">
        <f>'貼り付けシート（日別）'!C92</f>
        <v>10.110677212545001</v>
      </c>
      <c r="BQ93" s="91">
        <f>'貼り付けシート（日別）'!D92</f>
        <v>1.9031862988320001</v>
      </c>
      <c r="BR93" s="91">
        <f>'貼り付けシート（日別）'!E92</f>
        <v>0</v>
      </c>
      <c r="BS93" s="91">
        <f>'貼り付けシート（日別）'!F92</f>
        <v>0</v>
      </c>
      <c r="BT93" s="91">
        <f>'貼り付けシート（日別）'!G92</f>
        <v>0</v>
      </c>
      <c r="BU93" s="91">
        <f>'貼り付けシート（日別）'!H92</f>
        <v>0</v>
      </c>
      <c r="BV93" s="91">
        <f>'貼り付けシート（日別）'!I92</f>
        <v>39</v>
      </c>
      <c r="BW93" s="91">
        <f>'貼り付けシート（日別）'!J92</f>
        <v>85</v>
      </c>
      <c r="BX93" s="91">
        <f>'貼り付けシート（日別）'!K92</f>
        <v>16</v>
      </c>
      <c r="BY93" s="91">
        <f>'貼り付けシート（日別）'!L92</f>
        <v>0</v>
      </c>
      <c r="BZ93" s="91">
        <f>'貼り付けシート（日別）'!M92</f>
        <v>0</v>
      </c>
      <c r="CA93" s="91">
        <f>'貼り付けシート（日別）'!N92</f>
        <v>0</v>
      </c>
      <c r="CB93" s="91">
        <f>'貼り付けシート（日別）'!O92</f>
        <v>7.5083333333333337</v>
      </c>
      <c r="CC93" s="91">
        <f>'貼り付けシート（日別）'!Q92</f>
        <v>0</v>
      </c>
      <c r="CD93" s="126"/>
    </row>
    <row r="94" spans="1:88" x14ac:dyDescent="0.15">
      <c r="A94" s="30">
        <v>41727</v>
      </c>
      <c r="B94" s="93">
        <f t="shared" si="36"/>
        <v>0.18153225318287036</v>
      </c>
      <c r="C94" s="93">
        <f t="shared" si="37"/>
        <v>0</v>
      </c>
      <c r="D94" s="93">
        <f t="shared" si="63"/>
        <v>36.949108003338928</v>
      </c>
      <c r="E94" s="96">
        <v>0</v>
      </c>
      <c r="F94" s="90">
        <f>IF(OR(計算過程!$CJ$4&lt;=4,計算過程!$CJ$4=8),G94+H94+I94,0)</f>
        <v>0.18153225318287036</v>
      </c>
      <c r="G94" s="90">
        <f>IF(AND($CJ$4&gt;4,$CJ$4&lt;&gt;8),0,((VLOOKUP(入力データと計算結果!$F$6,バックデータ一覧!$V$12:$AA$15,2)*CB94+VLOOKUP(入力データと計算結果!$F$6,バックデータ一覧!$V$12:$AA$15,3)*(BV94+BW94+BX94+BY94+CA94)+(VLOOKUP(入力データと計算結果!$F$6,バックデータ一覧!$V$12:$AA$15,4)))*10^3/3600))</f>
        <v>0.11732019675925925</v>
      </c>
      <c r="H94" s="90">
        <f>IF(AND(OR($CJ$4&gt;4,$CJ$4&lt;&gt;8),入力データと計算結果!$F$7&lt;&gt;バックデータ一覧!$A$20,BZ94&gt;0),0.07*10^3/3600,0)</f>
        <v>1.9444444444444445E-2</v>
      </c>
      <c r="I94" s="90">
        <f>IF(AND(OR($CJ$4&lt;=4),入力データと計算結果!$F$7=バックデータ一覧!$A$22,BU94&gt;0),(VLOOKUP(入力データと計算結果!$F$6,バックデータ一覧!$V$12:$AA$15,5,FALSE)*BU94+VLOOKUP(入力データと計算結果!$F$6,バックデータ一覧!$V$12:$AA$15,6,FALSE))*10^3/3600,0)</f>
        <v>4.476761197916667E-2</v>
      </c>
      <c r="J94" s="90">
        <f>IF(OR(計算過程!$CJ$4&lt;=2,計算過程!$CJ$4=8),IF(入力データと計算結果!$F$7=バックデータ一覧!$A$20,BO94/L94+BP94/M94+BQ94/N94+BR94/O94+BT94/Q94,IF(入力データと計算結果!$F$7=バックデータ一覧!$A$21,BO94/L94+BP94/M94+BQ94/N94+BS94/P94+BT94/Q94,BO94/L94+BP94/M94+BQ94/N94+BS94/P94+BU94/R94)),0)</f>
        <v>0</v>
      </c>
      <c r="K94" s="90">
        <f>IF(OR(計算過程!$CJ$4=3,計算過程!$CJ$4=4),IF(入力データと計算結果!$F$7=バックデータ一覧!$A$20,BO94/L94+BP94/M94+BQ94/N94+BR94/O94+BT94/Q94,IF(入力データと計算結果!$F$7=バックデータ一覧!$A$21,BO94/L94+BP94/M94+BQ94/N94+BS94/P94+BT94/Q94,BO94/L94+BP94/M94+BQ94/N94+BS94/P94+BU94/R94)),0)</f>
        <v>36.949108003338928</v>
      </c>
      <c r="L94" s="167">
        <f>IFERROR(MIN(1,$CJ$6*CB94+計算過程!$CJ$13*(BO94+BQ94)+$CJ$20),"-")</f>
        <v>0.71126242186449073</v>
      </c>
      <c r="M94" s="167">
        <f t="shared" si="38"/>
        <v>0.79301441393072325</v>
      </c>
      <c r="N94" s="167">
        <f t="shared" si="39"/>
        <v>0.71126242186449073</v>
      </c>
      <c r="O94" s="134">
        <f t="shared" si="40"/>
        <v>0.90236153670854247</v>
      </c>
      <c r="P94" s="134">
        <f t="shared" si="41"/>
        <v>0.86253380949887448</v>
      </c>
      <c r="Q94" s="134">
        <f t="shared" si="42"/>
        <v>0.90236153670854247</v>
      </c>
      <c r="R94" s="134">
        <f t="shared" si="43"/>
        <v>0.52908317099701496</v>
      </c>
      <c r="S94" s="26">
        <f t="shared" si="44"/>
        <v>0</v>
      </c>
      <c r="T94" s="26">
        <f>'貼り付けシート（日別）'!P93</f>
        <v>4.3875000000000002</v>
      </c>
      <c r="U94" s="26">
        <f t="shared" si="64"/>
        <v>1.03474625</v>
      </c>
      <c r="V94" s="26">
        <f t="shared" si="65"/>
        <v>1.0214375</v>
      </c>
      <c r="W94" s="26">
        <f t="shared" si="58"/>
        <v>28.363648245600004</v>
      </c>
      <c r="X94" s="26">
        <f t="shared" si="45"/>
        <v>0</v>
      </c>
      <c r="Y94" s="26">
        <f>IF(AND(入力データと計算結果!$F$6=バックデータ一覧!$A$7,入力データと計算結果!$F$27="種類を選択することで評価する"),MAX((($CJ$44*CB94+$CJ$45*SUM(BO94:BQ94,BS94)+$CJ$46)*Z94+(0.01723*BU94+0.06099))*10^3/3600,0),0)</f>
        <v>0</v>
      </c>
      <c r="Z94" s="26">
        <f t="shared" si="59"/>
        <v>1</v>
      </c>
      <c r="AA94" s="26">
        <f>IF(AND(入力データと計算結果!$F$6=バックデータ一覧!$A$7,入力データと計算結果!$F$27="種類を選択することで評価する"),MAX(($CJ$47*CB94+$CJ$48*SUM(BO94:BQ94,BS94)+$CJ$49)*AC94+BU94/AB94,0),0)</f>
        <v>0</v>
      </c>
      <c r="AB94" s="26">
        <f t="shared" si="46"/>
        <v>0.80813781249999994</v>
      </c>
      <c r="AC94" s="26">
        <f t="shared" si="60"/>
        <v>1</v>
      </c>
      <c r="AD94" s="91">
        <f>IF(AND(入力データと計算結果!$F$6=バックデータ一覧!$A$7,入力データと計算結果!$F$27="仕様を入力することで評価する"),AE94+AF94+AG94,0)</f>
        <v>0</v>
      </c>
      <c r="AE94" s="91">
        <f t="shared" si="61"/>
        <v>1.5893401060685743</v>
      </c>
      <c r="AF94" s="91">
        <f t="shared" si="47"/>
        <v>8.109172299154245E-2</v>
      </c>
      <c r="AG94" s="190">
        <f>IF(AND(入力データと計算結果!$F$7&lt;&gt;バックデータ一覧!$A$22,CA94&gt;0),(0.000393*計算過程!CA94)*10^3/3600,IF(AND(入力データと計算結果!$F$7=バックデータ一覧!$A$22,AX94&gt;0),(0.01723*計算過程!AX94+0.06099)*10^3/3600,0))</f>
        <v>2.437434765625E-2</v>
      </c>
      <c r="AH94" s="91">
        <f>IF(OR(入力データと計算結果!$F$6&lt;&gt;バックデータ一覧!$A$7,入力データと計算結果!$F$27&lt;&gt;"仕様を入力することで評価する"),0,IF(入力データと計算結果!$F$7=バックデータ一覧!$A$20,計算過程!AR94/計算過程!AI94+計算過程!AS94/計算過程!AJ94+計算過程!AT94/計算過程!AK94+計算過程!AU94/計算過程!AL94+計算過程!AW94/計算過程!AN94,IF(入力データと計算結果!$F$7=バックデータ一覧!$A$21,計算過程!AR94/計算過程!AI94+計算過程!AS94/計算過程!AJ94+計算過程!AT94/計算過程!AK94+計算過程!AV94/計算過程!AM94+計算過程!AW94/計算過程!AN94,計算過程!AR94/計算過程!AI94+計算過程!AS94/計算過程!AJ94+計算過程!AT94/計算過程!AK94+計算過程!AV94/計算過程!AM94+計算過程!AX94/計算過程!AO94)))</f>
        <v>0</v>
      </c>
      <c r="AI94" s="191" t="str">
        <f>IF(AND(入力データと計算結果!$F$6=バックデータ一覧!$A$7,入力データと計算結果!$F$27="仕様を入力することで評価する"),$CJ$65*CB94+$CJ$72*(AR94+AT94)+$CJ$79,"-")</f>
        <v>-</v>
      </c>
      <c r="AJ94" s="191" t="str">
        <f>IF(AND(入力データと計算結果!$F$6=バックデータ一覧!$A$7,入力データと計算結果!$F$27="仕様を入力することで評価する"),$CJ$66*CB94+$CJ$73*AS94+$CJ$80,"-")</f>
        <v>-</v>
      </c>
      <c r="AK94" s="191" t="str">
        <f>IF(AND(入力データと計算結果!$F$6=バックデータ一覧!$A$7,入力データと計算結果!$F$27="仕様を入力することで評価する"),$CJ$67*CB94+$CJ$74*(AR94+AT94)+$CJ$81,"-")</f>
        <v>-</v>
      </c>
      <c r="AL94" s="191" t="str">
        <f>IF(AND(入力データと計算結果!$F$6=バックデータ一覧!$A$7,入力データと計算結果!$F$27="仕様を入力することで評価する"),$CJ$68*CB94+$CJ$75*AU94+$CJ$82,"-")</f>
        <v>-</v>
      </c>
      <c r="AM94" s="191" t="str">
        <f>IF(AND(入力データと計算結果!$F$6=バックデータ一覧!$A$7,入力データと計算結果!$F$27="仕様を入力することで評価する"),$CJ$69*CB94+$CJ$76*AV94+$CJ$83,"-")</f>
        <v>-</v>
      </c>
      <c r="AN94" s="191" t="str">
        <f>IF(AND(入力データと計算結果!$F$6=バックデータ一覧!$A$7,入力データと計算結果!$F$27="仕様を入力することで評価する"),$CJ$70*CB94+$CJ$77*AW94+$CJ$84,"-")</f>
        <v>-</v>
      </c>
      <c r="AO94" s="191" t="str">
        <f>IF(AND(入力データと計算結果!$F$6=バックデータ一覧!$A$7,入力データと計算結果!$F$27="仕様を入力することで評価する"),$CJ$71*CB94+$CJ$78*AX94+$CJ$85,"-")</f>
        <v>-</v>
      </c>
      <c r="AP94" s="91">
        <f t="shared" si="48"/>
        <v>26.845599235051623</v>
      </c>
      <c r="AQ94" s="91">
        <f t="shared" si="49"/>
        <v>4.691954145089511</v>
      </c>
      <c r="AR94" s="91">
        <f t="shared" si="50"/>
        <v>0.78520026946541144</v>
      </c>
      <c r="AS94" s="91">
        <f t="shared" si="51"/>
        <v>0.96146971771274892</v>
      </c>
      <c r="AT94" s="91">
        <f t="shared" si="52"/>
        <v>0.41663687767552471</v>
      </c>
      <c r="AU94" s="91">
        <f t="shared" si="53"/>
        <v>0</v>
      </c>
      <c r="AV94" s="91">
        <f t="shared" si="54"/>
        <v>1.4422045765691234</v>
      </c>
      <c r="AW94" s="91">
        <f t="shared" si="55"/>
        <v>0</v>
      </c>
      <c r="AX94" s="91">
        <f t="shared" si="56"/>
        <v>1.55296875</v>
      </c>
      <c r="AY94" s="158">
        <f t="shared" si="57"/>
        <v>23.205168054177193</v>
      </c>
      <c r="AZ94" s="91">
        <f t="shared" si="62"/>
        <v>26.810679495600002</v>
      </c>
      <c r="BA94" s="26">
        <f>IF(計算過程!$CJ$4=9,((BF94*CB94+BG94*(BO94+BP94+BQ94+BS94)+BH94*BN94+BI94)*BB94+(0.01723*BU94+0.06099))*10^3/3600,0)</f>
        <v>0</v>
      </c>
      <c r="BB94" s="26">
        <f>IF(7&lt;='貼り付けシート（日別）'!O93,1,1+(7-'貼り付けシート（日別）'!O93)*0.0091)</f>
        <v>1</v>
      </c>
      <c r="BC94" s="26">
        <f>IF(計算過程!$CJ$4=9,((BJ94*計算過程!CB94+BK94*(BO94+BP94+BQ94+BS94)+BL94*BN94+BM94)*BE94+BU94/BD94),0)</f>
        <v>0</v>
      </c>
      <c r="BD94" s="26">
        <f>計算過程!$CJ$88*'貼り付けシート（日別）'!O93+計算過程!$CJ$89*BU94+計算過程!$CJ$90</f>
        <v>0.80813781249999994</v>
      </c>
      <c r="BE94" s="26">
        <f>IF(7&lt;='貼り付けシート（日別）'!O93,1,1+(7-'貼り付けシート（日別）'!O93)*0.0205)</f>
        <v>1</v>
      </c>
      <c r="BF94" s="89">
        <f>IF($BN94&gt;0,バックデータ一覧!$S$4,バックデータ一覧!$T$4)</f>
        <v>-0.51375000000000004</v>
      </c>
      <c r="BG94" s="89">
        <f>IF($BN94&gt;0,バックデータ一覧!$S$5,バックデータ一覧!$T$5)</f>
        <v>-1.7819999999999999E-2</v>
      </c>
      <c r="BH94" s="89">
        <f>IF($BN94&gt;0,バックデータ一覧!$S$6,バックデータ一覧!$T$6)</f>
        <v>0.27639999999999998</v>
      </c>
      <c r="BI94" s="89">
        <f>IF($BN94&gt;0,バックデータ一覧!$S$7,バックデータ一覧!$T$7)</f>
        <v>9.4067100000000003</v>
      </c>
      <c r="BJ94" s="89">
        <f>IF($BN94&gt;0,バックデータ一覧!$S$12,バックデータ一覧!$T$12)</f>
        <v>-0.19841</v>
      </c>
      <c r="BK94" s="89">
        <f>IF($BN94&gt;0,バックデータ一覧!$S$13,バックデータ一覧!$T$13)</f>
        <v>1.10632</v>
      </c>
      <c r="BL94" s="89">
        <f>IF($BN94&gt;0,バックデータ一覧!$S$14,バックデータ一覧!$T$14)</f>
        <v>0.19306999999999999</v>
      </c>
      <c r="BM94" s="132">
        <f>IF($BN94&gt;0,バックデータ一覧!$S$15,バックデータ一覧!$T$15)</f>
        <v>-10.36669</v>
      </c>
      <c r="BN94" s="26">
        <f>SUMIF('貼り付けシート（時刻別）'!$A$6:$A$8765,$A94,'貼り付けシート（時刻別）'!$C$6:$C$8765)</f>
        <v>2400</v>
      </c>
      <c r="BO94" s="91">
        <f>'貼り付けシート（日別）'!B93</f>
        <v>5.8387702012640004</v>
      </c>
      <c r="BP94" s="91">
        <f>'貼り付けシート（日別）'!C93</f>
        <v>7.1495145321600004</v>
      </c>
      <c r="BQ94" s="91">
        <f>'貼り付けシート（日別）'!D93</f>
        <v>3.098122963936</v>
      </c>
      <c r="BR94" s="91">
        <f>'貼り付けシート（日別）'!E93</f>
        <v>0</v>
      </c>
      <c r="BS94" s="91">
        <f>'貼り付けシート（日別）'!F93</f>
        <v>10.72427179824</v>
      </c>
      <c r="BT94" s="91">
        <f>'貼り付けシート（日別）'!G93</f>
        <v>0</v>
      </c>
      <c r="BU94" s="91">
        <f>'貼り付けシート（日別）'!H93</f>
        <v>1.55296875</v>
      </c>
      <c r="BV94" s="91">
        <f>'貼り付けシート（日別）'!I93</f>
        <v>49</v>
      </c>
      <c r="BW94" s="91">
        <f>'貼り付けシート（日別）'!J93</f>
        <v>60</v>
      </c>
      <c r="BX94" s="91">
        <f>'貼り付けシート（日別）'!K93</f>
        <v>26</v>
      </c>
      <c r="BY94" s="91">
        <f>'貼り付けシート（日別）'!L93</f>
        <v>0</v>
      </c>
      <c r="BZ94" s="91">
        <f>'貼り付けシート（日別）'!M93</f>
        <v>90</v>
      </c>
      <c r="CA94" s="91">
        <f>'貼り付けシート（日別）'!N93</f>
        <v>0</v>
      </c>
      <c r="CB94" s="91">
        <f>'貼り付けシート（日別）'!O93</f>
        <v>9.2541666666666647</v>
      </c>
      <c r="CC94" s="91">
        <f>'貼り付けシート（日別）'!Q93</f>
        <v>0</v>
      </c>
      <c r="CD94" s="126"/>
    </row>
    <row r="95" spans="1:88" x14ac:dyDescent="0.15">
      <c r="A95" s="30">
        <v>41728</v>
      </c>
      <c r="B95" s="93">
        <f t="shared" si="36"/>
        <v>0.18106006278935183</v>
      </c>
      <c r="C95" s="93">
        <f t="shared" si="37"/>
        <v>0</v>
      </c>
      <c r="D95" s="93">
        <f t="shared" si="63"/>
        <v>36.986968541904844</v>
      </c>
      <c r="E95" s="96">
        <v>0</v>
      </c>
      <c r="F95" s="90">
        <f>IF(OR(計算過程!$CJ$4&lt;=4,計算過程!$CJ$4=8),G95+H95+I95,0)</f>
        <v>0.18106006278935183</v>
      </c>
      <c r="G95" s="90">
        <f>IF(AND($CJ$4&gt;4,$CJ$4&lt;&gt;8),0,((VLOOKUP(入力データと計算結果!$F$6,バックデータ一覧!$V$12:$AA$15,2)*CB95+VLOOKUP(入力データと計算結果!$F$6,バックデータ一覧!$V$12:$AA$15,3)*(BV95+BW95+BX95+BY95+CA95)+(VLOOKUP(入力データと計算結果!$F$6,バックデータ一覧!$V$12:$AA$15,4)))*10^3/3600))</f>
        <v>0.11696660879629629</v>
      </c>
      <c r="H95" s="90">
        <f>IF(AND(OR($CJ$4&gt;4,$CJ$4&lt;&gt;8),入力データと計算結果!$F$7&lt;&gt;バックデータ一覧!$A$20,BZ95&gt;0),0.07*10^3/3600,0)</f>
        <v>1.9444444444444445E-2</v>
      </c>
      <c r="I95" s="90">
        <f>IF(AND(OR($CJ$4&lt;=4),入力データと計算結果!$F$7=バックデータ一覧!$A$22,BU95&gt;0),(VLOOKUP(入力データと計算結果!$F$6,バックデータ一覧!$V$12:$AA$15,5,FALSE)*BU95+VLOOKUP(入力データと計算結果!$F$6,バックデータ一覧!$V$12:$AA$15,6,FALSE))*10^3/3600,0)</f>
        <v>4.4649009548611104E-2</v>
      </c>
      <c r="J95" s="90">
        <f>IF(OR(計算過程!$CJ$4&lt;=2,計算過程!$CJ$4=8),IF(入力データと計算結果!$F$7=バックデータ一覧!$A$20,BO95/L95+BP95/M95+BQ95/N95+BR95/O95+BT95/Q95,IF(入力データと計算結果!$F$7=バックデータ一覧!$A$21,BO95/L95+BP95/M95+BQ95/N95+BS95/P95+BT95/Q95,BO95/L95+BP95/M95+BQ95/N95+BS95/P95+BU95/R95)),0)</f>
        <v>0</v>
      </c>
      <c r="K95" s="90">
        <f>IF(OR(計算過程!$CJ$4=3,計算過程!$CJ$4=4),IF(入力データと計算結果!$F$7=バックデータ一覧!$A$20,BO95/L95+BP95/M95+BQ95/N95+BR95/O95+BT95/Q95,IF(入力データと計算結果!$F$7=バックデータ一覧!$A$21,BO95/L95+BP95/M95+BQ95/N95+BS95/P95+BT95/Q95,BO95/L95+BP95/M95+BQ95/N95+BS95/P95+BU95/R95)),0)</f>
        <v>36.986968541904844</v>
      </c>
      <c r="L95" s="167">
        <f>IFERROR(MIN(1,$CJ$6*CB95+計算過程!$CJ$13*(BO95+BQ95)+$CJ$20),"-")</f>
        <v>0.71161394952669588</v>
      </c>
      <c r="M95" s="167">
        <f t="shared" si="38"/>
        <v>0.79436253000511925</v>
      </c>
      <c r="N95" s="167">
        <f t="shared" si="39"/>
        <v>0.71161394952669588</v>
      </c>
      <c r="O95" s="134">
        <f t="shared" si="40"/>
        <v>0.90236153670854247</v>
      </c>
      <c r="P95" s="134">
        <f t="shared" si="41"/>
        <v>0.86245073602029765</v>
      </c>
      <c r="Q95" s="134">
        <f t="shared" si="42"/>
        <v>0.90236153670854247</v>
      </c>
      <c r="R95" s="134">
        <f t="shared" si="43"/>
        <v>0.53150242750359733</v>
      </c>
      <c r="S95" s="26">
        <f t="shared" si="44"/>
        <v>0</v>
      </c>
      <c r="T95" s="26">
        <f>'貼り付けシート（日別）'!P94</f>
        <v>8.4375</v>
      </c>
      <c r="U95" s="26">
        <f t="shared" si="64"/>
        <v>1</v>
      </c>
      <c r="V95" s="26">
        <f t="shared" si="65"/>
        <v>1</v>
      </c>
      <c r="W95" s="26">
        <f t="shared" si="58"/>
        <v>28.429893487325</v>
      </c>
      <c r="X95" s="26">
        <f t="shared" si="45"/>
        <v>0</v>
      </c>
      <c r="Y95" s="26">
        <f>IF(AND(入力データと計算結果!$F$6=バックデータ一覧!$A$7,入力データと計算結果!$F$27="種類を選択することで評価する"),MAX((($CJ$44*CB95+$CJ$45*SUM(BO95:BQ95,BS95)+$CJ$46)*Z95+(0.01723*BU95+0.06099))*10^3/3600,0),0)</f>
        <v>0</v>
      </c>
      <c r="Z95" s="26">
        <f t="shared" si="59"/>
        <v>1</v>
      </c>
      <c r="AA95" s="26">
        <f>IF(AND(入力データと計算結果!$F$6=バックデータ一覧!$A$7,入力データと計算結果!$F$27="種類を選択することで評価する"),MAX(($CJ$47*CB95+$CJ$48*SUM(BO95:BQ95,BS95)+$CJ$49)*AC95+BU95/AB95,0),0)</f>
        <v>0</v>
      </c>
      <c r="AB95" s="26">
        <f t="shared" si="46"/>
        <v>0.81061593749999994</v>
      </c>
      <c r="AC95" s="26">
        <f t="shared" si="60"/>
        <v>1</v>
      </c>
      <c r="AD95" s="91">
        <f>IF(AND(入力データと計算結果!$F$6=バックデータ一覧!$A$7,入力データと計算結果!$F$27="仕様を入力することで評価する"),AE95+AF95+AG95,0)</f>
        <v>0</v>
      </c>
      <c r="AE95" s="91">
        <f t="shared" si="61"/>
        <v>1.5761535878913984</v>
      </c>
      <c r="AF95" s="91">
        <f t="shared" si="47"/>
        <v>8.1163682744516491E-2</v>
      </c>
      <c r="AG95" s="190">
        <f>IF(AND(入力データと計算結果!$F$7&lt;&gt;バックデータ一覧!$A$22,CA95&gt;0),(0.000393*計算過程!CA95)*10^3/3600,IF(AND(入力データと計算結果!$F$7=バックデータ一覧!$A$22,AX95&gt;0),(0.01723*計算過程!AX95+0.06099)*10^3/3600,0))</f>
        <v>2.4277129774305559E-2</v>
      </c>
      <c r="AH95" s="91">
        <f>IF(OR(入力データと計算結果!$F$6&lt;&gt;バックデータ一覧!$A$7,入力データと計算結果!$F$27&lt;&gt;"仕様を入力することで評価する"),0,IF(入力データと計算結果!$F$7=バックデータ一覧!$A$20,計算過程!AR95/計算過程!AI95+計算過程!AS95/計算過程!AJ95+計算過程!AT95/計算過程!AK95+計算過程!AU95/計算過程!AL95+計算過程!AW95/計算過程!AN95,IF(入力データと計算結果!$F$7=バックデータ一覧!$A$21,計算過程!AR95/計算過程!AI95+計算過程!AS95/計算過程!AJ95+計算過程!AT95/計算過程!AK95+計算過程!AV95/計算過程!AM95+計算過程!AW95/計算過程!AN95,計算過程!AR95/計算過程!AI95+計算過程!AS95/計算過程!AJ95+計算過程!AT95/計算過程!AK95+計算過程!AV95/計算過程!AM95+計算過程!AX95/計算過程!AO95)))</f>
        <v>0</v>
      </c>
      <c r="AI95" s="191" t="str">
        <f>IF(AND(入力データと計算結果!$F$6=バックデータ一覧!$A$7,入力データと計算結果!$F$27="仕様を入力することで評価する"),$CJ$65*CB95+$CJ$72*(AR95+AT95)+$CJ$79,"-")</f>
        <v>-</v>
      </c>
      <c r="AJ95" s="191" t="str">
        <f>IF(AND(入力データと計算結果!$F$6=バックデータ一覧!$A$7,入力データと計算結果!$F$27="仕様を入力することで評価する"),$CJ$66*CB95+$CJ$73*AS95+$CJ$80,"-")</f>
        <v>-</v>
      </c>
      <c r="AK95" s="191" t="str">
        <f>IF(AND(入力データと計算結果!$F$6=バックデータ一覧!$A$7,入力データと計算結果!$F$27="仕様を入力することで評価する"),$CJ$67*CB95+$CJ$74*(AR95+AT95)+$CJ$81,"-")</f>
        <v>-</v>
      </c>
      <c r="AL95" s="191" t="str">
        <f>IF(AND(入力データと計算結果!$F$6=バックデータ一覧!$A$7,入力データと計算結果!$F$27="仕様を入力することで評価する"),$CJ$68*CB95+$CJ$75*AU95+$CJ$82,"-")</f>
        <v>-</v>
      </c>
      <c r="AM95" s="191" t="str">
        <f>IF(AND(入力データと計算結果!$F$6=バックデータ一覧!$A$7,入力データと計算結果!$F$27="仕様を入力することで評価する"),$CJ$69*CB95+$CJ$76*AV95+$CJ$83,"-")</f>
        <v>-</v>
      </c>
      <c r="AN95" s="191" t="str">
        <f>IF(AND(入力データと計算結果!$F$6=バックデータ一覧!$A$7,入力データと計算結果!$F$27="仕様を入力することで評価する"),$CJ$70*CB95+$CJ$77*AW95+$CJ$84,"-")</f>
        <v>-</v>
      </c>
      <c r="AO95" s="191" t="str">
        <f>IF(AND(入力データと計算結果!$F$6=バックデータ一覧!$A$7,入力データと計算結果!$F$27="仕様を入力することで評価する"),$CJ$71*CB95+$CJ$78*AX95+$CJ$85,"-")</f>
        <v>-</v>
      </c>
      <c r="AP95" s="91">
        <f t="shared" si="48"/>
        <v>26.892936007628137</v>
      </c>
      <c r="AQ95" s="91">
        <f t="shared" si="49"/>
        <v>4.7395508023508999</v>
      </c>
      <c r="AR95" s="91">
        <f t="shared" si="50"/>
        <v>0.79513967590510948</v>
      </c>
      <c r="AS95" s="91">
        <f t="shared" si="51"/>
        <v>0.97364041947564406</v>
      </c>
      <c r="AT95" s="91">
        <f t="shared" si="52"/>
        <v>0.42191084843944537</v>
      </c>
      <c r="AU95" s="91">
        <f t="shared" si="53"/>
        <v>0</v>
      </c>
      <c r="AV95" s="91">
        <f t="shared" si="54"/>
        <v>1.4604606292134665</v>
      </c>
      <c r="AW95" s="91">
        <f t="shared" si="55"/>
        <v>0</v>
      </c>
      <c r="AX95" s="91">
        <f t="shared" si="56"/>
        <v>1.5326562500000001</v>
      </c>
      <c r="AY95" s="158">
        <f t="shared" si="57"/>
        <v>23.246085664291336</v>
      </c>
      <c r="AZ95" s="91">
        <f t="shared" si="62"/>
        <v>26.897237237325001</v>
      </c>
      <c r="BA95" s="26">
        <f>IF(計算過程!$CJ$4=9,((BF95*CB95+BG95*(BO95+BP95+BQ95+BS95)+BH95*BN95+BI95)*BB95+(0.01723*BU95+0.06099))*10^3/3600,0)</f>
        <v>0</v>
      </c>
      <c r="BB95" s="26">
        <f>IF(7&lt;='貼り付けシート（日別）'!O94,1,1+(7-'貼り付けシート（日別）'!O94)*0.0091)</f>
        <v>1</v>
      </c>
      <c r="BC95" s="26">
        <f>IF(計算過程!$CJ$4=9,((BJ95*計算過程!CB95+BK95*(BO95+BP95+BQ95+BS95)+BL95*BN95+BM95)*BE95+BU95/BD95),0)</f>
        <v>0</v>
      </c>
      <c r="BD95" s="26">
        <f>計算過程!$CJ$88*'貼り付けシート（日別）'!O94+計算過程!$CJ$89*BU95+計算過程!$CJ$90</f>
        <v>0.81061593749999994</v>
      </c>
      <c r="BE95" s="26">
        <f>IF(7&lt;='貼り付けシート（日別）'!O94,1,1+(7-'貼り付けシート（日別）'!O94)*0.0205)</f>
        <v>1</v>
      </c>
      <c r="BF95" s="89">
        <f>IF($BN95&gt;0,バックデータ一覧!$S$4,バックデータ一覧!$T$4)</f>
        <v>-0.51375000000000004</v>
      </c>
      <c r="BG95" s="89">
        <f>IF($BN95&gt;0,バックデータ一覧!$S$5,バックデータ一覧!$T$5)</f>
        <v>-1.7819999999999999E-2</v>
      </c>
      <c r="BH95" s="89">
        <f>IF($BN95&gt;0,バックデータ一覧!$S$6,バックデータ一覧!$T$6)</f>
        <v>0.27639999999999998</v>
      </c>
      <c r="BI95" s="89">
        <f>IF($BN95&gt;0,バックデータ一覧!$S$7,バックデータ一覧!$T$7)</f>
        <v>9.4067100000000003</v>
      </c>
      <c r="BJ95" s="89">
        <f>IF($BN95&gt;0,バックデータ一覧!$S$12,バックデータ一覧!$T$12)</f>
        <v>-0.19841</v>
      </c>
      <c r="BK95" s="89">
        <f>IF($BN95&gt;0,バックデータ一覧!$S$13,バックデータ一覧!$T$13)</f>
        <v>1.10632</v>
      </c>
      <c r="BL95" s="89">
        <f>IF($BN95&gt;0,バックデータ一覧!$S$14,バックデータ一覧!$T$14)</f>
        <v>0.19306999999999999</v>
      </c>
      <c r="BM95" s="132">
        <f>IF($BN95&gt;0,バックデータ一覧!$S$15,バックデータ一覧!$T$15)</f>
        <v>-10.36669</v>
      </c>
      <c r="BN95" s="26">
        <f>SUMIF('貼り付けシート（時刻別）'!$A$6:$A$8765,$A95,'貼り付けシート（時刻別）'!$C$6:$C$8765)</f>
        <v>2400</v>
      </c>
      <c r="BO95" s="91">
        <f>'貼り付けシート（日別）'!B94</f>
        <v>5.8576205539063331</v>
      </c>
      <c r="BP95" s="91">
        <f>'貼り付けシート（日別）'!C94</f>
        <v>7.17259659662</v>
      </c>
      <c r="BQ95" s="91">
        <f>'貼り付けシート（日別）'!D94</f>
        <v>3.1081251918686665</v>
      </c>
      <c r="BR95" s="91">
        <f>'貼り付けシート（日別）'!E94</f>
        <v>0</v>
      </c>
      <c r="BS95" s="91">
        <f>'貼り付けシート（日別）'!F94</f>
        <v>10.75889489493</v>
      </c>
      <c r="BT95" s="91">
        <f>'貼り付けシート（日別）'!G94</f>
        <v>0</v>
      </c>
      <c r="BU95" s="91">
        <f>'貼り付けシート（日別）'!H94</f>
        <v>1.5326562500000001</v>
      </c>
      <c r="BV95" s="91">
        <f>'貼り付けシート（日別）'!I94</f>
        <v>49</v>
      </c>
      <c r="BW95" s="91">
        <f>'貼り付けシート（日別）'!J94</f>
        <v>60</v>
      </c>
      <c r="BX95" s="91">
        <f>'貼り付けシート（日別）'!K94</f>
        <v>26</v>
      </c>
      <c r="BY95" s="91">
        <f>'貼り付けシート（日別）'!L94</f>
        <v>0</v>
      </c>
      <c r="BZ95" s="91">
        <f>'貼り付けシート（日別）'!M94</f>
        <v>90</v>
      </c>
      <c r="CA95" s="91">
        <f>'貼り付けシート（日別）'!N94</f>
        <v>0</v>
      </c>
      <c r="CB95" s="91">
        <f>'貼り付けシート（日別）'!O94</f>
        <v>9.7958333333333325</v>
      </c>
      <c r="CC95" s="91">
        <f>'貼り付けシート（日別）'!Q94</f>
        <v>0</v>
      </c>
      <c r="CD95" s="126"/>
    </row>
    <row r="96" spans="1:88" x14ac:dyDescent="0.15">
      <c r="A96" s="30">
        <v>41729</v>
      </c>
      <c r="B96" s="93">
        <f t="shared" si="36"/>
        <v>0.18345007262731483</v>
      </c>
      <c r="C96" s="93">
        <f t="shared" si="37"/>
        <v>0</v>
      </c>
      <c r="D96" s="93">
        <f t="shared" si="63"/>
        <v>37.724777221974769</v>
      </c>
      <c r="E96" s="96">
        <v>0</v>
      </c>
      <c r="F96" s="90">
        <f>IF(OR(計算過程!$CJ$4&lt;=4,計算過程!$CJ$4=8),G96+H96+I96,0)</f>
        <v>0.18345007262731483</v>
      </c>
      <c r="G96" s="90">
        <f>IF(AND($CJ$4&gt;4,$CJ$4&lt;&gt;8),0,((VLOOKUP(入力データと計算結果!$F$6,バックデータ一覧!$V$12:$AA$15,2)*CB96+VLOOKUP(入力データと計算結果!$F$6,バックデータ一覧!$V$12:$AA$15,3)*(BV96+BW96+BX96+BY96+CA96)+(VLOOKUP(入力データと計算結果!$F$6,バックデータ一覧!$V$12:$AA$15,4)))*10^3/3600))</f>
        <v>0.11875630787037038</v>
      </c>
      <c r="H96" s="90">
        <f>IF(AND(OR($CJ$4&gt;4,$CJ$4&lt;&gt;8),入力データと計算結果!$F$7&lt;&gt;バックデータ一覧!$A$20,BZ96&gt;0),0.07*10^3/3600,0)</f>
        <v>1.9444444444444445E-2</v>
      </c>
      <c r="I96" s="90">
        <f>IF(AND(OR($CJ$4&lt;=4),入力データと計算結果!$F$7=バックデータ一覧!$A$22,BU96&gt;0),(VLOOKUP(入力データと計算結果!$F$6,バックデータ一覧!$V$12:$AA$15,5,FALSE)*BU96+VLOOKUP(入力データと計算結果!$F$6,バックデータ一覧!$V$12:$AA$15,6,FALSE))*10^3/3600,0)</f>
        <v>4.5249320312499994E-2</v>
      </c>
      <c r="J96" s="90">
        <f>IF(OR(計算過程!$CJ$4&lt;=2,計算過程!$CJ$4=8),IF(入力データと計算結果!$F$7=バックデータ一覧!$A$20,BO96/L96+BP96/M96+BQ96/N96+BR96/O96+BT96/Q96,IF(入力データと計算結果!$F$7=バックデータ一覧!$A$21,BO96/L96+BP96/M96+BQ96/N96+BS96/P96+BT96/Q96,BO96/L96+BP96/M96+BQ96/N96+BS96/P96+BU96/R96)),0)</f>
        <v>0</v>
      </c>
      <c r="K96" s="90">
        <f>IF(OR(計算過程!$CJ$4=3,計算過程!$CJ$4=4),IF(入力データと計算結果!$F$7=バックデータ一覧!$A$20,BO96/L96+BP96/M96+BQ96/N96+BR96/O96+BT96/Q96,IF(入力データと計算結果!$F$7=バックデータ一覧!$A$21,BO96/L96+BP96/M96+BQ96/N96+BS96/P96+BT96/Q96,BO96/L96+BP96/M96+BQ96/N96+BS96/P96+BU96/R96)),0)</f>
        <v>37.724777221974769</v>
      </c>
      <c r="L96" s="167">
        <f>IFERROR(MIN(1,$CJ$6*CB96+計算過程!$CJ$13*(BO96+BQ96)+$CJ$20),"-")</f>
        <v>0.71051851893298246</v>
      </c>
      <c r="M96" s="167">
        <f t="shared" si="38"/>
        <v>0.78794929275724546</v>
      </c>
      <c r="N96" s="167">
        <f t="shared" si="39"/>
        <v>0.71051851893298246</v>
      </c>
      <c r="O96" s="134">
        <f t="shared" si="40"/>
        <v>0.90236153670854247</v>
      </c>
      <c r="P96" s="134">
        <f t="shared" si="41"/>
        <v>0.86216783714730605</v>
      </c>
      <c r="Q96" s="134">
        <f t="shared" si="42"/>
        <v>0.90236153670854247</v>
      </c>
      <c r="R96" s="134">
        <f t="shared" si="43"/>
        <v>0.51925726764720337</v>
      </c>
      <c r="S96" s="26">
        <f t="shared" si="44"/>
        <v>0</v>
      </c>
      <c r="T96" s="26">
        <f>'貼り付けシート（日別）'!P95</f>
        <v>6.2749999999999995</v>
      </c>
      <c r="U96" s="26">
        <f t="shared" si="64"/>
        <v>1.0096425</v>
      </c>
      <c r="V96" s="26">
        <f t="shared" si="65"/>
        <v>1</v>
      </c>
      <c r="W96" s="26">
        <f t="shared" si="58"/>
        <v>28.827470188874997</v>
      </c>
      <c r="X96" s="26">
        <f t="shared" si="45"/>
        <v>0</v>
      </c>
      <c r="Y96" s="26">
        <f>IF(AND(入力データと計算結果!$F$6=バックデータ一覧!$A$7,入力データと計算結果!$F$27="種類を選択することで評価する"),MAX((($CJ$44*CB96+$CJ$45*SUM(BO96:BQ96,BS96)+$CJ$46)*Z96+(0.01723*BU96+0.06099))*10^3/3600,0),0)</f>
        <v>0</v>
      </c>
      <c r="Z96" s="26">
        <f t="shared" si="59"/>
        <v>1</v>
      </c>
      <c r="AA96" s="26">
        <f>IF(AND(入力データと計算結果!$F$6=バックデータ一覧!$A$7,入力データと計算結果!$F$27="種類を選択することで評価する"),MAX(($CJ$47*CB96+$CJ$48*SUM(BO96:BQ96,BS96)+$CJ$49)*AC96+BU96/AB96,0),0)</f>
        <v>0</v>
      </c>
      <c r="AB96" s="26">
        <f t="shared" si="46"/>
        <v>0.79807281249999995</v>
      </c>
      <c r="AC96" s="26">
        <f t="shared" si="60"/>
        <v>1</v>
      </c>
      <c r="AD96" s="91">
        <f>IF(AND(入力データと計算結果!$F$6=バックデータ一覧!$A$7,入力データと計算結果!$F$27="仕様を入力することで評価する"),AE96+AF96+AG96,0)</f>
        <v>0</v>
      </c>
      <c r="AE96" s="91">
        <f t="shared" si="61"/>
        <v>1.6705138777647988</v>
      </c>
      <c r="AF96" s="91">
        <f t="shared" si="47"/>
        <v>8.1408734876265959E-2</v>
      </c>
      <c r="AG96" s="190">
        <f>IF(AND(入力データと計算結果!$F$7&lt;&gt;バックデータ一覧!$A$22,CA96&gt;0),(0.000393*計算過程!CA96)*10^3/3600,IF(AND(入力データと計算結果!$F$7=バックデータ一覧!$A$22,AX96&gt;0),(0.01723*計算過程!AX96+0.06099)*10^3/3600,0))</f>
        <v>2.476920182291667E-2</v>
      </c>
      <c r="AH96" s="91">
        <f>IF(OR(入力データと計算結果!$F$6&lt;&gt;バックデータ一覧!$A$7,入力データと計算結果!$F$27&lt;&gt;"仕様を入力することで評価する"),0,IF(入力データと計算結果!$F$7=バックデータ一覧!$A$20,計算過程!AR96/計算過程!AI96+計算過程!AS96/計算過程!AJ96+計算過程!AT96/計算過程!AK96+計算過程!AU96/計算過程!AL96+計算過程!AW96/計算過程!AN96,IF(入力データと計算結果!$F$7=バックデータ一覧!$A$21,計算過程!AR96/計算過程!AI96+計算過程!AS96/計算過程!AJ96+計算過程!AT96/計算過程!AK96+計算過程!AV96/計算過程!AM96+計算過程!AW96/計算過程!AN96,計算過程!AR96/計算過程!AI96+計算過程!AS96/計算過程!AJ96+計算過程!AT96/計算過程!AK96+計算過程!AV96/計算過程!AM96+計算過程!AX96/計算過程!AO96)))</f>
        <v>0</v>
      </c>
      <c r="AI96" s="191" t="str">
        <f>IF(AND(入力データと計算結果!$F$6=バックデータ一覧!$A$7,入力データと計算結果!$F$27="仕様を入力することで評価する"),$CJ$65*CB96+$CJ$72*(AR96+AT96)+$CJ$79,"-")</f>
        <v>-</v>
      </c>
      <c r="AJ96" s="191" t="str">
        <f>IF(AND(入力データと計算結果!$F$6=バックデータ一覧!$A$7,入力データと計算結果!$F$27="仕様を入力することで評価する"),$CJ$66*CB96+$CJ$73*AS96+$CJ$80,"-")</f>
        <v>-</v>
      </c>
      <c r="AK96" s="191" t="str">
        <f>IF(AND(入力データと計算結果!$F$6=バックデータ一覧!$A$7,入力データと計算結果!$F$27="仕様を入力することで評価する"),$CJ$67*CB96+$CJ$74*(AR96+AT96)+$CJ$81,"-")</f>
        <v>-</v>
      </c>
      <c r="AL96" s="191" t="str">
        <f>IF(AND(入力データと計算結果!$F$6=バックデータ一覧!$A$7,入力データと計算結果!$F$27="仕様を入力することで評価する"),$CJ$68*CB96+$CJ$75*AU96+$CJ$82,"-")</f>
        <v>-</v>
      </c>
      <c r="AM96" s="191" t="str">
        <f>IF(AND(入力データと計算結果!$F$6=バックデータ一覧!$A$7,入力データと計算結果!$F$27="仕様を入力することで評価する"),$CJ$69*CB96+$CJ$76*AV96+$CJ$83,"-")</f>
        <v>-</v>
      </c>
      <c r="AN96" s="191" t="str">
        <f>IF(AND(入力データと計算結果!$F$6=バックデータ一覧!$A$7,入力データと計算結果!$F$27="仕様を入力することで評価する"),$CJ$70*CB96+$CJ$77*AW96+$CJ$84,"-")</f>
        <v>-</v>
      </c>
      <c r="AO96" s="191" t="str">
        <f>IF(AND(入力データと計算結果!$F$6=バックデータ一覧!$A$7,入力データと計算結果!$F$27="仕様を入力することで評価する"),$CJ$71*CB96+$CJ$78*AX96+$CJ$85,"-")</f>
        <v>-</v>
      </c>
      <c r="AP96" s="91">
        <f t="shared" si="48"/>
        <v>27.054136908834646</v>
      </c>
      <c r="AQ96" s="91">
        <f t="shared" si="49"/>
        <v>4.4986384909817136</v>
      </c>
      <c r="AR96" s="91">
        <f t="shared" si="50"/>
        <v>0.82898738432137531</v>
      </c>
      <c r="AS96" s="91">
        <f t="shared" si="51"/>
        <v>1.0150865930465818</v>
      </c>
      <c r="AT96" s="91">
        <f t="shared" si="52"/>
        <v>0.43987085698685258</v>
      </c>
      <c r="AU96" s="91">
        <f t="shared" si="53"/>
        <v>0</v>
      </c>
      <c r="AV96" s="91">
        <f t="shared" si="54"/>
        <v>1.5226298895698722</v>
      </c>
      <c r="AW96" s="91">
        <f t="shared" si="55"/>
        <v>0</v>
      </c>
      <c r="AX96" s="91">
        <f t="shared" si="56"/>
        <v>1.63546875</v>
      </c>
      <c r="AY96" s="158">
        <f t="shared" si="57"/>
        <v>23.385426714950313</v>
      </c>
      <c r="AZ96" s="91">
        <f t="shared" si="62"/>
        <v>27.192001438874996</v>
      </c>
      <c r="BA96" s="26">
        <f>IF(計算過程!$CJ$4=9,((BF96*CB96+BG96*(BO96+BP96+BQ96+BS96)+BH96*BN96+BI96)*BB96+(0.01723*BU96+0.06099))*10^3/3600,0)</f>
        <v>0</v>
      </c>
      <c r="BB96" s="26">
        <f>IF(7&lt;='貼り付けシート（日別）'!O95,1,1+(7-'貼り付けシート（日別）'!O95)*0.0091)</f>
        <v>1</v>
      </c>
      <c r="BC96" s="26">
        <f>IF(計算過程!$CJ$4=9,((BJ96*計算過程!CB96+BK96*(BO96+BP96+BQ96+BS96)+BL96*BN96+BM96)*BE96+BU96/BD96),0)</f>
        <v>0</v>
      </c>
      <c r="BD96" s="26">
        <f>計算過程!$CJ$88*'貼り付けシート（日別）'!O95+計算過程!$CJ$89*BU96+計算過程!$CJ$90</f>
        <v>0.79807281249999995</v>
      </c>
      <c r="BE96" s="26">
        <f>IF(7&lt;='貼り付けシート（日別）'!O95,1,1+(7-'貼り付けシート（日別）'!O95)*0.0205)</f>
        <v>1</v>
      </c>
      <c r="BF96" s="89">
        <f>IF($BN96&gt;0,バックデータ一覧!$S$4,バックデータ一覧!$T$4)</f>
        <v>-0.51375000000000004</v>
      </c>
      <c r="BG96" s="89">
        <f>IF($BN96&gt;0,バックデータ一覧!$S$5,バックデータ一覧!$T$5)</f>
        <v>-1.7819999999999999E-2</v>
      </c>
      <c r="BH96" s="89">
        <f>IF($BN96&gt;0,バックデータ一覧!$S$6,バックデータ一覧!$T$6)</f>
        <v>0.27639999999999998</v>
      </c>
      <c r="BI96" s="89">
        <f>IF($BN96&gt;0,バックデータ一覧!$S$7,バックデータ一覧!$T$7)</f>
        <v>9.4067100000000003</v>
      </c>
      <c r="BJ96" s="89">
        <f>IF($BN96&gt;0,バックデータ一覧!$S$12,バックデータ一覧!$T$12)</f>
        <v>-0.19841</v>
      </c>
      <c r="BK96" s="89">
        <f>IF($BN96&gt;0,バックデータ一覧!$S$13,バックデータ一覧!$T$13)</f>
        <v>1.10632</v>
      </c>
      <c r="BL96" s="89">
        <f>IF($BN96&gt;0,バックデータ一覧!$S$14,バックデータ一覧!$T$14)</f>
        <v>0.19306999999999999</v>
      </c>
      <c r="BM96" s="132">
        <f>IF($BN96&gt;0,バックデータ一覧!$S$15,バックデータ一覧!$T$15)</f>
        <v>-10.36669</v>
      </c>
      <c r="BN96" s="26">
        <f>SUMIF('貼り付けシート（時刻別）'!$A$6:$A$8765,$A96,'貼り付けシート（時刻別）'!$C$6:$C$8765)</f>
        <v>2400</v>
      </c>
      <c r="BO96" s="91">
        <f>'貼り付けシート（日別）'!B95</f>
        <v>5.9218136466883333</v>
      </c>
      <c r="BP96" s="91">
        <f>'貼り付けシート（日別）'!C95</f>
        <v>7.2512003836999988</v>
      </c>
      <c r="BQ96" s="91">
        <f>'貼り付けシート（日別）'!D95</f>
        <v>3.1421868329366665</v>
      </c>
      <c r="BR96" s="91">
        <f>'貼り付けシート（日別）'!E95</f>
        <v>0</v>
      </c>
      <c r="BS96" s="91">
        <f>'貼り付けシート（日別）'!F95</f>
        <v>10.876800575549998</v>
      </c>
      <c r="BT96" s="91">
        <f>'貼り付けシート（日別）'!G95</f>
        <v>0</v>
      </c>
      <c r="BU96" s="91">
        <f>'貼り付けシート（日別）'!H95</f>
        <v>1.63546875</v>
      </c>
      <c r="BV96" s="91">
        <f>'貼り付けシート（日別）'!I95</f>
        <v>49</v>
      </c>
      <c r="BW96" s="91">
        <f>'貼り付けシート（日別）'!J95</f>
        <v>60</v>
      </c>
      <c r="BX96" s="91">
        <f>'貼り付けシート（日別）'!K95</f>
        <v>26</v>
      </c>
      <c r="BY96" s="91">
        <f>'貼り付けシート（日別）'!L95</f>
        <v>0</v>
      </c>
      <c r="BZ96" s="91">
        <f>'貼り付けシート（日別）'!M95</f>
        <v>90</v>
      </c>
      <c r="CA96" s="91">
        <f>'貼り付けシート（日別）'!N95</f>
        <v>0</v>
      </c>
      <c r="CB96" s="91">
        <f>'貼り付けシート（日別）'!O95</f>
        <v>7.0541666666666663</v>
      </c>
      <c r="CC96" s="91">
        <f>'貼り付けシート（日別）'!Q95</f>
        <v>0</v>
      </c>
      <c r="CD96" s="126"/>
    </row>
    <row r="97" spans="1:82" x14ac:dyDescent="0.15">
      <c r="A97" s="30">
        <v>41730</v>
      </c>
      <c r="B97" s="93">
        <f t="shared" si="36"/>
        <v>0.17735062442129632</v>
      </c>
      <c r="C97" s="93">
        <f t="shared" si="37"/>
        <v>0</v>
      </c>
      <c r="D97" s="93">
        <f t="shared" si="63"/>
        <v>50.285638302768582</v>
      </c>
      <c r="E97" s="96">
        <v>0</v>
      </c>
      <c r="F97" s="90">
        <f>IF(OR(計算過程!$CJ$4&lt;=4,計算過程!$CJ$4=8),G97+H97+I97,0)</f>
        <v>0.17735062442129632</v>
      </c>
      <c r="G97" s="90">
        <f>IF(AND($CJ$4&gt;4,$CJ$4&lt;&gt;8),0,((VLOOKUP(入力データと計算結果!$F$6,バックデータ一覧!$V$12:$AA$15,2)*CB97+VLOOKUP(入力データと計算結果!$F$6,バックデータ一覧!$V$12:$AA$15,3)*(BV97+BW97+BX97+BY97+CA97)+(VLOOKUP(入力データと計算結果!$F$6,バックデータ一覧!$V$12:$AA$15,4)))*10^3/3600))</f>
        <v>0.11391678240740741</v>
      </c>
      <c r="H97" s="90">
        <f>IF(AND(OR($CJ$4&gt;4,$CJ$4&lt;&gt;8),入力データと計算結果!$F$7&lt;&gt;バックデータ一覧!$A$20,BZ97&gt;0),0.07*10^3/3600,0)</f>
        <v>1.9444444444444445E-2</v>
      </c>
      <c r="I97" s="90">
        <f>IF(AND(OR($CJ$4&lt;=4),入力データと計算結果!$F$7=バックデータ一覧!$A$22,BU97&gt;0),(VLOOKUP(入力データと計算結果!$F$6,バックデータ一覧!$V$12:$AA$15,5,FALSE)*BU97+VLOOKUP(入力データと計算結果!$F$6,バックデータ一覧!$V$12:$AA$15,6,FALSE))*10^3/3600,0)</f>
        <v>4.3989397569444443E-2</v>
      </c>
      <c r="J97" s="90">
        <f>IF(OR(計算過程!$CJ$4&lt;=2,計算過程!$CJ$4=8),IF(入力データと計算結果!$F$7=バックデータ一覧!$A$20,BO97/L97+BP97/M97+BQ97/N97+BR97/O97+BT97/Q97,IF(入力データと計算結果!$F$7=バックデータ一覧!$A$21,BO97/L97+BP97/M97+BQ97/N97+BS97/P97+BT97/Q97,BO97/L97+BP97/M97+BQ97/N97+BS97/P97+BU97/R97)),0)</f>
        <v>0</v>
      </c>
      <c r="K97" s="90">
        <f>IF(OR(計算過程!$CJ$4=3,計算過程!$CJ$4=4),IF(入力データと計算結果!$F$7=バックデータ一覧!$A$20,BO97/L97+BP97/M97+BQ97/N97+BR97/O97+BT97/Q97,IF(入力データと計算結果!$F$7=バックデータ一覧!$A$21,BO97/L97+BP97/M97+BQ97/N97+BS97/P97+BT97/Q97,BO97/L97+BP97/M97+BQ97/N97+BS97/P97+BU97/R97)),0)</f>
        <v>50.285638302768582</v>
      </c>
      <c r="L97" s="167">
        <f>IFERROR(MIN(1,$CJ$6*CB97+計算過程!$CJ$13*(BO97+BQ97)+$CJ$20),"-")</f>
        <v>0.71708531331249303</v>
      </c>
      <c r="M97" s="167">
        <f t="shared" si="38"/>
        <v>0.79807185410683645</v>
      </c>
      <c r="N97" s="167">
        <f t="shared" si="39"/>
        <v>0.71708531331249303</v>
      </c>
      <c r="O97" s="134">
        <f t="shared" si="40"/>
        <v>0.90236153670854247</v>
      </c>
      <c r="P97" s="134">
        <f t="shared" si="41"/>
        <v>0.83551231260528658</v>
      </c>
      <c r="Q97" s="134">
        <f t="shared" si="42"/>
        <v>0.90236153670854247</v>
      </c>
      <c r="R97" s="134">
        <f t="shared" si="43"/>
        <v>0.54495721561328248</v>
      </c>
      <c r="S97" s="26">
        <f t="shared" si="44"/>
        <v>0</v>
      </c>
      <c r="T97" s="26">
        <f>'貼り付けシート（日別）'!P96</f>
        <v>10.0375</v>
      </c>
      <c r="U97" s="26">
        <f t="shared" si="64"/>
        <v>1</v>
      </c>
      <c r="V97" s="26">
        <f t="shared" si="65"/>
        <v>1</v>
      </c>
      <c r="W97" s="26">
        <f t="shared" si="58"/>
        <v>39.284816946083339</v>
      </c>
      <c r="X97" s="26">
        <f t="shared" si="45"/>
        <v>0</v>
      </c>
      <c r="Y97" s="26">
        <f>IF(AND(入力データと計算結果!$F$6=バックデータ一覧!$A$7,入力データと計算結果!$F$27="種類を選択することで評価する"),MAX((($CJ$44*CB97+$CJ$45*SUM(BO97:BQ97,BS97)+$CJ$46)*Z97+(0.01723*BU97+0.06099))*10^3/3600,0),0)</f>
        <v>0</v>
      </c>
      <c r="Z97" s="26">
        <f t="shared" si="59"/>
        <v>1</v>
      </c>
      <c r="AA97" s="26">
        <f>IF(AND(入力データと計算結果!$F$6=バックデータ一覧!$A$7,入力データと計算結果!$F$27="種類を選択することで評価する"),MAX(($CJ$47*CB97+$CJ$48*SUM(BO97:BQ97,BS97)+$CJ$49)*AC97+BU97/AB97,0),0)</f>
        <v>0</v>
      </c>
      <c r="AB97" s="26">
        <f t="shared" si="46"/>
        <v>0.82439812499999998</v>
      </c>
      <c r="AC97" s="26">
        <f t="shared" si="60"/>
        <v>1</v>
      </c>
      <c r="AD97" s="91">
        <f>IF(AND(入力データと計算結果!$F$6=バックデータ一覧!$A$7,入力データと計算結果!$F$27="仕様を入力することで評価する"),AE97+AF97+AG97,0)</f>
        <v>0</v>
      </c>
      <c r="AE97" s="91">
        <f t="shared" si="61"/>
        <v>1.8257254205251554</v>
      </c>
      <c r="AF97" s="91">
        <f t="shared" si="47"/>
        <v>9.0281836687300054E-2</v>
      </c>
      <c r="AG97" s="190">
        <f>IF(AND(入力データと計算結果!$F$7&lt;&gt;バックデータ一覧!$A$22,CA97&gt;0),(0.000393*計算過程!CA97)*10^3/3600,IF(AND(入力データと計算結果!$F$7=バックデータ一覧!$A$22,AX97&gt;0),(0.01723*計算過程!AX97+0.06099)*10^3/3600,0))</f>
        <v>2.3736448784722218E-2</v>
      </c>
      <c r="AH97" s="91">
        <f>IF(OR(入力データと計算結果!$F$6&lt;&gt;バックデータ一覧!$A$7,入力データと計算結果!$F$27&lt;&gt;"仕様を入力することで評価する"),0,IF(入力データと計算結果!$F$7=バックデータ一覧!$A$20,計算過程!AR97/計算過程!AI97+計算過程!AS97/計算過程!AJ97+計算過程!AT97/計算過程!AK97+計算過程!AU97/計算過程!AL97+計算過程!AW97/計算過程!AN97,IF(入力データと計算結果!$F$7=バックデータ一覧!$A$21,計算過程!AR97/計算過程!AI97+計算過程!AS97/計算過程!AJ97+計算過程!AT97/計算過程!AK97+計算過程!AV97/計算過程!AM97+計算過程!AW97/計算過程!AN97,計算過程!AR97/計算過程!AI97+計算過程!AS97/計算過程!AJ97+計算過程!AT97/計算過程!AK97+計算過程!AV97/計算過程!AM97+計算過程!AX97/計算過程!AO97)))</f>
        <v>0</v>
      </c>
      <c r="AI97" s="191" t="str">
        <f>IF(AND(入力データと計算結果!$F$6=バックデータ一覧!$A$7,入力データと計算結果!$F$27="仕様を入力することで評価する"),$CJ$65*CB97+$CJ$72*(AR97+AT97)+$CJ$79,"-")</f>
        <v>-</v>
      </c>
      <c r="AJ97" s="191" t="str">
        <f>IF(AND(入力データと計算結果!$F$6=バックデータ一覧!$A$7,入力データと計算結果!$F$27="仕様を入力することで評価する"),$CJ$66*CB97+$CJ$73*AS97+$CJ$80,"-")</f>
        <v>-</v>
      </c>
      <c r="AK97" s="191" t="str">
        <f>IF(AND(入力データと計算結果!$F$6=バックデータ一覧!$A$7,入力データと計算結果!$F$27="仕様を入力することで評価する"),$CJ$67*CB97+$CJ$74*(AR97+AT97)+$CJ$81,"-")</f>
        <v>-</v>
      </c>
      <c r="AL97" s="191" t="str">
        <f>IF(AND(入力データと計算結果!$F$6=バックデータ一覧!$A$7,入力データと計算結果!$F$27="仕様を入力することで評価する"),$CJ$68*CB97+$CJ$75*AU97+$CJ$82,"-")</f>
        <v>-</v>
      </c>
      <c r="AM97" s="191" t="str">
        <f>IF(AND(入力データと計算結果!$F$6=バックデータ一覧!$A$7,入力データと計算結果!$F$27="仕様を入力することで評価する"),$CJ$69*CB97+$CJ$76*AV97+$CJ$83,"-")</f>
        <v>-</v>
      </c>
      <c r="AN97" s="191" t="str">
        <f>IF(AND(入力データと計算結果!$F$6=バックデータ一覧!$A$7,入力データと計算結果!$F$27="仕様を入力することで評価する"),$CJ$70*CB97+$CJ$77*AW97+$CJ$84,"-")</f>
        <v>-</v>
      </c>
      <c r="AO97" s="191" t="str">
        <f>IF(AND(入力データと計算結果!$F$6=バックデータ一覧!$A$7,入力データと計算結果!$F$27="仕様を入力することで評価する"),$CJ$71*CB97+$CJ$78*AX97+$CJ$85,"-")</f>
        <v>-</v>
      </c>
      <c r="AP97" s="91">
        <f t="shared" si="48"/>
        <v>32.891066374513329</v>
      </c>
      <c r="AQ97" s="91">
        <f t="shared" si="49"/>
        <v>5.0042614423507823</v>
      </c>
      <c r="AR97" s="91">
        <f t="shared" si="50"/>
        <v>1.8564262649741163</v>
      </c>
      <c r="AS97" s="91">
        <f t="shared" si="51"/>
        <v>1.3694947856366424</v>
      </c>
      <c r="AT97" s="91">
        <f t="shared" si="52"/>
        <v>0.73039721900620957</v>
      </c>
      <c r="AU97" s="91">
        <f t="shared" si="53"/>
        <v>0</v>
      </c>
      <c r="AV97" s="91">
        <f t="shared" si="54"/>
        <v>5.4779791425465696</v>
      </c>
      <c r="AW97" s="91">
        <f t="shared" si="55"/>
        <v>0</v>
      </c>
      <c r="AX97" s="91">
        <f t="shared" si="56"/>
        <v>1.4196875</v>
      </c>
      <c r="AY97" s="158">
        <f t="shared" si="57"/>
        <v>28.430832033919796</v>
      </c>
      <c r="AZ97" s="91">
        <f t="shared" si="62"/>
        <v>37.865129446083337</v>
      </c>
      <c r="BA97" s="26">
        <f>IF(計算過程!$CJ$4=9,((BF97*CB97+BG97*(BO97+BP97+BQ97+BS97)+BH97*BN97+BI97)*BB97+(0.01723*BU97+0.06099))*10^3/3600,0)</f>
        <v>0</v>
      </c>
      <c r="BB97" s="26">
        <f>IF(7&lt;='貼り付けシート（日別）'!O96,1,1+(7-'貼り付けシート（日別）'!O96)*0.0091)</f>
        <v>1</v>
      </c>
      <c r="BC97" s="26">
        <f>IF(計算過程!$CJ$4=9,((BJ97*計算過程!CB97+BK97*(BO97+BP97+BQ97+BS97)+BL97*BN97+BM97)*BE97+BU97/BD97),0)</f>
        <v>0</v>
      </c>
      <c r="BD97" s="26">
        <f>計算過程!$CJ$88*'貼り付けシート（日別）'!O96+計算過程!$CJ$89*BU97+計算過程!$CJ$90</f>
        <v>0.82439812499999998</v>
      </c>
      <c r="BE97" s="26">
        <f>IF(7&lt;='貼り付けシート（日別）'!O96,1,1+(7-'貼り付けシート（日別）'!O96)*0.0205)</f>
        <v>1</v>
      </c>
      <c r="BF97" s="89">
        <f>IF($BN97&gt;0,バックデータ一覧!$S$4,バックデータ一覧!$T$4)</f>
        <v>-0.51375000000000004</v>
      </c>
      <c r="BG97" s="89">
        <f>IF($BN97&gt;0,バックデータ一覧!$S$5,バックデータ一覧!$T$5)</f>
        <v>-1.7819999999999999E-2</v>
      </c>
      <c r="BH97" s="89">
        <f>IF($BN97&gt;0,バックデータ一覧!$S$6,バックデータ一覧!$T$6)</f>
        <v>0.27639999999999998</v>
      </c>
      <c r="BI97" s="89">
        <f>IF($BN97&gt;0,バックデータ一覧!$S$7,バックデータ一覧!$T$7)</f>
        <v>9.4067100000000003</v>
      </c>
      <c r="BJ97" s="89">
        <f>IF($BN97&gt;0,バックデータ一覧!$S$12,バックデータ一覧!$T$12)</f>
        <v>-0.19841</v>
      </c>
      <c r="BK97" s="89">
        <f>IF($BN97&gt;0,バックデータ一覧!$S$13,バックデータ一覧!$T$13)</f>
        <v>1.10632</v>
      </c>
      <c r="BL97" s="89">
        <f>IF($BN97&gt;0,バックデータ一覧!$S$14,バックデータ一覧!$T$14)</f>
        <v>0.19306999999999999</v>
      </c>
      <c r="BM97" s="132">
        <f>IF($BN97&gt;0,バックデータ一覧!$S$15,バックデータ一覧!$T$15)</f>
        <v>-10.36669</v>
      </c>
      <c r="BN97" s="26">
        <f>SUMIF('貼り付けシート（時刻別）'!$A$6:$A$8765,$A97,'貼り付けシート（時刻別）'!$C$6:$C$8765)</f>
        <v>2400</v>
      </c>
      <c r="BO97" s="91">
        <f>'貼り付けシート（日別）'!B96</f>
        <v>7.4508803103583343</v>
      </c>
      <c r="BP97" s="91">
        <f>'貼り付けシート（日別）'!C96</f>
        <v>5.4965510486250002</v>
      </c>
      <c r="BQ97" s="91">
        <f>'貼り付けシート（日別）'!D96</f>
        <v>2.9314938926000003</v>
      </c>
      <c r="BR97" s="91">
        <f>'貼り付けシート（日別）'!E96</f>
        <v>0</v>
      </c>
      <c r="BS97" s="91">
        <f>'貼り付けシート（日別）'!F96</f>
        <v>21.986204194500001</v>
      </c>
      <c r="BT97" s="91">
        <f>'貼り付けシート（日別）'!G96</f>
        <v>0</v>
      </c>
      <c r="BU97" s="91">
        <f>'貼り付けシート（日別）'!H96</f>
        <v>1.4196875</v>
      </c>
      <c r="BV97" s="91">
        <f>'貼り付けシート（日別）'!I96</f>
        <v>61</v>
      </c>
      <c r="BW97" s="91">
        <f>'貼り付けシート（日別）'!J96</f>
        <v>45</v>
      </c>
      <c r="BX97" s="91">
        <f>'貼り付けシート（日別）'!K96</f>
        <v>24</v>
      </c>
      <c r="BY97" s="91">
        <f>'貼り付けシート（日別）'!L96</f>
        <v>0</v>
      </c>
      <c r="BZ97" s="91">
        <f>'貼り付けシート（日別）'!M96</f>
        <v>180</v>
      </c>
      <c r="CA97" s="91">
        <f>'貼り付けシート（日別）'!N96</f>
        <v>0</v>
      </c>
      <c r="CB97" s="91">
        <f>'貼り付けシート（日別）'!O96</f>
        <v>12.808333333333335</v>
      </c>
      <c r="CC97" s="91">
        <f>'貼り付けシート（日別）'!Q96</f>
        <v>0</v>
      </c>
      <c r="CD97" s="126"/>
    </row>
    <row r="98" spans="1:82" x14ac:dyDescent="0.15">
      <c r="A98" s="30">
        <v>41731</v>
      </c>
      <c r="B98" s="93">
        <f t="shared" si="36"/>
        <v>9.5431018518518512E-2</v>
      </c>
      <c r="C98" s="93">
        <f t="shared" si="37"/>
        <v>0</v>
      </c>
      <c r="D98" s="93">
        <f t="shared" si="63"/>
        <v>9.1445972954916819</v>
      </c>
      <c r="E98" s="96">
        <v>0</v>
      </c>
      <c r="F98" s="90">
        <f>IF(OR(計算過程!$CJ$4&lt;=4,計算過程!$CJ$4=8),G98+H98+I98,0)</f>
        <v>9.5431018518518512E-2</v>
      </c>
      <c r="G98" s="90">
        <f>IF(AND($CJ$4&gt;4,$CJ$4&lt;&gt;8),0,((VLOOKUP(入力データと計算結果!$F$6,バックデータ一覧!$V$12:$AA$15,2)*CB98+VLOOKUP(入力データと計算結果!$F$6,バックデータ一覧!$V$12:$AA$15,3)*(BV98+BW98+BX98+BY98+CA98)+(VLOOKUP(入力データと計算結果!$F$6,バックデータ一覧!$V$12:$AA$15,4)))*10^3/3600))</f>
        <v>9.5431018518518512E-2</v>
      </c>
      <c r="H98" s="90">
        <f>IF(AND(OR($CJ$4&gt;4,$CJ$4&lt;&gt;8),入力データと計算結果!$F$7&lt;&gt;バックデータ一覧!$A$20,BZ98&gt;0),0.07*10^3/3600,0)</f>
        <v>0</v>
      </c>
      <c r="I98" s="90">
        <f>IF(AND(OR($CJ$4&lt;=4),入力データと計算結果!$F$7=バックデータ一覧!$A$22,BU98&gt;0),(VLOOKUP(入力データと計算結果!$F$6,バックデータ一覧!$V$12:$AA$15,5,FALSE)*BU98+VLOOKUP(入力データと計算結果!$F$6,バックデータ一覧!$V$12:$AA$15,6,FALSE))*10^3/3600,0)</f>
        <v>0</v>
      </c>
      <c r="J98" s="90">
        <f>IF(OR(計算過程!$CJ$4&lt;=2,計算過程!$CJ$4=8),IF(入力データと計算結果!$F$7=バックデータ一覧!$A$20,BO98/L98+BP98/M98+BQ98/N98+BR98/O98+BT98/Q98,IF(入力データと計算結果!$F$7=バックデータ一覧!$A$21,BO98/L98+BP98/M98+BQ98/N98+BS98/P98+BT98/Q98,BO98/L98+BP98/M98+BQ98/N98+BS98/P98+BU98/R98)),0)</f>
        <v>0</v>
      </c>
      <c r="K98" s="90">
        <f>IF(OR(計算過程!$CJ$4=3,計算過程!$CJ$4=4),IF(入力データと計算結果!$F$7=バックデータ一覧!$A$20,BO98/L98+BP98/M98+BQ98/N98+BR98/O98+BT98/Q98,IF(入力データと計算結果!$F$7=バックデータ一覧!$A$21,BO98/L98+BP98/M98+BQ98/N98+BS98/P98+BT98/Q98,BO98/L98+BP98/M98+BQ98/N98+BS98/P98+BU98/R98)),0)</f>
        <v>9.1445972954916819</v>
      </c>
      <c r="L98" s="167">
        <f>IFERROR(MIN(1,$CJ$6*CB98+計算過程!$CJ$13*(BO98+BQ98)+$CJ$20),"-")</f>
        <v>0.70169887825462718</v>
      </c>
      <c r="M98" s="167">
        <f t="shared" si="38"/>
        <v>0.79987761110571598</v>
      </c>
      <c r="N98" s="167">
        <f t="shared" si="39"/>
        <v>0.70169887825462718</v>
      </c>
      <c r="O98" s="134">
        <f t="shared" si="40"/>
        <v>0.90236153670854247</v>
      </c>
      <c r="P98" s="134">
        <f t="shared" si="41"/>
        <v>0.88826526187185906</v>
      </c>
      <c r="Q98" s="134">
        <f t="shared" si="42"/>
        <v>0.90236153670854247</v>
      </c>
      <c r="R98" s="134">
        <f t="shared" si="43"/>
        <v>0.50061437141038523</v>
      </c>
      <c r="S98" s="26">
        <f t="shared" si="44"/>
        <v>0</v>
      </c>
      <c r="T98" s="26">
        <f>'貼り付けシート（日別）'!P97</f>
        <v>13.012500000000001</v>
      </c>
      <c r="U98" s="26">
        <f t="shared" si="64"/>
        <v>1</v>
      </c>
      <c r="V98" s="26">
        <f t="shared" si="65"/>
        <v>1</v>
      </c>
      <c r="W98" s="26">
        <f t="shared" si="58"/>
        <v>6.7165363581983346</v>
      </c>
      <c r="X98" s="26">
        <f t="shared" si="45"/>
        <v>0</v>
      </c>
      <c r="Y98" s="26">
        <f>IF(AND(入力データと計算結果!$F$6=バックデータ一覧!$A$7,入力データと計算結果!$F$27="種類を選択することで評価する"),MAX((($CJ$44*CB98+$CJ$45*SUM(BO98:BQ98,BS98)+$CJ$46)*Z98+(0.01723*BU98+0.06099))*10^3/3600,0),0)</f>
        <v>0</v>
      </c>
      <c r="Z98" s="26">
        <f t="shared" si="59"/>
        <v>1</v>
      </c>
      <c r="AA98" s="26">
        <f>IF(AND(入力データと計算結果!$F$6=バックデータ一覧!$A$7,入力データと計算結果!$F$27="種類を選択することで評価する"),MAX(($CJ$47*CB98+$CJ$48*SUM(BO98:BQ98,BS98)+$CJ$49)*AC98+BU98/AB98,0),0)</f>
        <v>0</v>
      </c>
      <c r="AB98" s="26">
        <f t="shared" si="46"/>
        <v>0.83231999999999995</v>
      </c>
      <c r="AC98" s="26">
        <f t="shared" si="60"/>
        <v>1</v>
      </c>
      <c r="AD98" s="91">
        <f>IF(AND(入力データと計算結果!$F$6=バックデータ一覧!$A$7,入力データと計算結果!$F$27="仕様を入力することで評価する"),AE98+AF98+AG98,0)</f>
        <v>0</v>
      </c>
      <c r="AE98" s="91">
        <f t="shared" si="61"/>
        <v>0.40684403838596911</v>
      </c>
      <c r="AF98" s="91">
        <f t="shared" si="47"/>
        <v>6.438646303932978E-2</v>
      </c>
      <c r="AG98" s="190">
        <f>IF(AND(入力データと計算結果!$F$7&lt;&gt;バックデータ一覧!$A$22,CA98&gt;0),(0.000393*計算過程!CA98)*10^3/3600,IF(AND(入力データと計算結果!$F$7=バックデータ一覧!$A$22,AX98&gt;0),(0.01723*計算過程!AX98+0.06099)*10^3/3600,0))</f>
        <v>0</v>
      </c>
      <c r="AH98" s="91">
        <f>IF(OR(入力データと計算結果!$F$6&lt;&gt;バックデータ一覧!$A$7,入力データと計算結果!$F$27&lt;&gt;"仕様を入力することで評価する"),0,IF(入力データと計算結果!$F$7=バックデータ一覧!$A$20,計算過程!AR98/計算過程!AI98+計算過程!AS98/計算過程!AJ98+計算過程!AT98/計算過程!AK98+計算過程!AU98/計算過程!AL98+計算過程!AW98/計算過程!AN98,IF(入力データと計算結果!$F$7=バックデータ一覧!$A$21,計算過程!AR98/計算過程!AI98+計算過程!AS98/計算過程!AJ98+計算過程!AT98/計算過程!AK98+計算過程!AV98/計算過程!AM98+計算過程!AW98/計算過程!AN98,計算過程!AR98/計算過程!AI98+計算過程!AS98/計算過程!AJ98+計算過程!AT98/計算過程!AK98+計算過程!AV98/計算過程!AM98+計算過程!AX98/計算過程!AO98)))</f>
        <v>0</v>
      </c>
      <c r="AI98" s="191" t="str">
        <f>IF(AND(入力データと計算結果!$F$6=バックデータ一覧!$A$7,入力データと計算結果!$F$27="仕様を入力することで評価する"),$CJ$65*CB98+$CJ$72*(AR98+AT98)+$CJ$79,"-")</f>
        <v>-</v>
      </c>
      <c r="AJ98" s="191" t="str">
        <f>IF(AND(入力データと計算結果!$F$6=バックデータ一覧!$A$7,入力データと計算結果!$F$27="仕様を入力することで評価する"),$CJ$66*CB98+$CJ$73*AS98+$CJ$80,"-")</f>
        <v>-</v>
      </c>
      <c r="AK98" s="191" t="str">
        <f>IF(AND(入力データと計算結果!$F$6=バックデータ一覧!$A$7,入力データと計算結果!$F$27="仕様を入力することで評価する"),$CJ$67*CB98+$CJ$74*(AR98+AT98)+$CJ$81,"-")</f>
        <v>-</v>
      </c>
      <c r="AL98" s="191" t="str">
        <f>IF(AND(入力データと計算結果!$F$6=バックデータ一覧!$A$7,入力データと計算結果!$F$27="仕様を入力することで評価する"),$CJ$68*CB98+$CJ$75*AU98+$CJ$82,"-")</f>
        <v>-</v>
      </c>
      <c r="AM98" s="191" t="str">
        <f>IF(AND(入力データと計算結果!$F$6=バックデータ一覧!$A$7,入力データと計算結果!$F$27="仕様を入力することで評価する"),$CJ$69*CB98+$CJ$76*AV98+$CJ$83,"-")</f>
        <v>-</v>
      </c>
      <c r="AN98" s="191" t="str">
        <f>IF(AND(入力データと計算結果!$F$6=バックデータ一覧!$A$7,入力データと計算結果!$F$27="仕様を入力することで評価する"),$CJ$70*CB98+$CJ$77*AW98+$CJ$84,"-")</f>
        <v>-</v>
      </c>
      <c r="AO98" s="191" t="str">
        <f>IF(AND(入力データと計算結果!$F$6=バックデータ一覧!$A$7,入力データと計算結果!$F$27="仕様を入力することで評価する"),$CJ$71*CB98+$CJ$78*AX98+$CJ$85,"-")</f>
        <v>-</v>
      </c>
      <c r="AP98" s="91">
        <f t="shared" si="48"/>
        <v>7.7702278604006008</v>
      </c>
      <c r="AQ98" s="91">
        <f t="shared" si="49"/>
        <v>5.3052187674958757</v>
      </c>
      <c r="AR98" s="91">
        <f t="shared" si="50"/>
        <v>0</v>
      </c>
      <c r="AS98" s="91">
        <f t="shared" si="51"/>
        <v>0</v>
      </c>
      <c r="AT98" s="91">
        <f t="shared" si="52"/>
        <v>0</v>
      </c>
      <c r="AU98" s="91">
        <f t="shared" si="53"/>
        <v>0</v>
      </c>
      <c r="AV98" s="91">
        <f t="shared" si="54"/>
        <v>0</v>
      </c>
      <c r="AW98" s="91">
        <f t="shared" si="55"/>
        <v>0</v>
      </c>
      <c r="AX98" s="91">
        <f t="shared" si="56"/>
        <v>0</v>
      </c>
      <c r="AY98" s="158">
        <f t="shared" si="57"/>
        <v>6.7165363581983346</v>
      </c>
      <c r="AZ98" s="91">
        <f t="shared" si="62"/>
        <v>6.7165363581983346</v>
      </c>
      <c r="BA98" s="26">
        <f>IF(計算過程!$CJ$4=9,((BF98*CB98+BG98*(BO98+BP98+BQ98+BS98)+BH98*BN98+BI98)*BB98+(0.01723*BU98+0.06099))*10^3/3600,0)</f>
        <v>0</v>
      </c>
      <c r="BB98" s="26">
        <f>IF(7&lt;='貼り付けシート（日別）'!O97,1,1+(7-'貼り付けシート（日別）'!O97)*0.0091)</f>
        <v>1</v>
      </c>
      <c r="BC98" s="26">
        <f>IF(計算過程!$CJ$4=9,((BJ98*計算過程!CB98+BK98*(BO98+BP98+BQ98+BS98)+BL98*BN98+BM98)*BE98+BU98/BD98),0)</f>
        <v>0</v>
      </c>
      <c r="BD98" s="26">
        <f>計算過程!$CJ$88*'貼り付けシート（日別）'!O97+計算過程!$CJ$89*BU98+計算過程!$CJ$90</f>
        <v>0.83231999999999995</v>
      </c>
      <c r="BE98" s="26">
        <f>IF(7&lt;='貼り付けシート（日別）'!O97,1,1+(7-'貼り付けシート（日別）'!O97)*0.0205)</f>
        <v>1</v>
      </c>
      <c r="BF98" s="89">
        <f>IF($BN98&gt;0,バックデータ一覧!$S$4,バックデータ一覧!$T$4)</f>
        <v>-0.51375000000000004</v>
      </c>
      <c r="BG98" s="89">
        <f>IF($BN98&gt;0,バックデータ一覧!$S$5,バックデータ一覧!$T$5)</f>
        <v>-1.7819999999999999E-2</v>
      </c>
      <c r="BH98" s="89">
        <f>IF($BN98&gt;0,バックデータ一覧!$S$6,バックデータ一覧!$T$6)</f>
        <v>0.27639999999999998</v>
      </c>
      <c r="BI98" s="89">
        <f>IF($BN98&gt;0,バックデータ一覧!$S$7,バックデータ一覧!$T$7)</f>
        <v>9.4067100000000003</v>
      </c>
      <c r="BJ98" s="89">
        <f>IF($BN98&gt;0,バックデータ一覧!$S$12,バックデータ一覧!$T$12)</f>
        <v>-0.19841</v>
      </c>
      <c r="BK98" s="89">
        <f>IF($BN98&gt;0,バックデータ一覧!$S$13,バックデータ一覧!$T$13)</f>
        <v>1.10632</v>
      </c>
      <c r="BL98" s="89">
        <f>IF($BN98&gt;0,バックデータ一覧!$S$14,バックデータ一覧!$T$14)</f>
        <v>0.19306999999999999</v>
      </c>
      <c r="BM98" s="132">
        <f>IF($BN98&gt;0,バックデータ一覧!$S$15,バックデータ一覧!$T$15)</f>
        <v>-10.36669</v>
      </c>
      <c r="BN98" s="26">
        <f>SUMIF('貼り付けシート（時刻別）'!$A$6:$A$8765,$A98,'貼り付けシート（時刻別）'!$C$6:$C$8765)</f>
        <v>2400</v>
      </c>
      <c r="BO98" s="91">
        <f>'貼り付けシート（日別）'!B97</f>
        <v>2.8087333861556671</v>
      </c>
      <c r="BP98" s="91">
        <f>'貼り付けシート（日別）'!C97</f>
        <v>2.4423768575266673</v>
      </c>
      <c r="BQ98" s="91">
        <f>'貼り付けシート（日別）'!D97</f>
        <v>1.4654261145160001</v>
      </c>
      <c r="BR98" s="91">
        <f>'貼り付けシート（日別）'!E97</f>
        <v>0</v>
      </c>
      <c r="BS98" s="91">
        <f>'貼り付けシート（日別）'!F97</f>
        <v>0</v>
      </c>
      <c r="BT98" s="91">
        <f>'貼り付けシート（日別）'!G97</f>
        <v>0</v>
      </c>
      <c r="BU98" s="91">
        <f>'貼り付けシート（日別）'!H97</f>
        <v>0</v>
      </c>
      <c r="BV98" s="91">
        <f>'貼り付けシート（日別）'!I97</f>
        <v>23</v>
      </c>
      <c r="BW98" s="91">
        <f>'貼り付けシート（日別）'!J97</f>
        <v>20</v>
      </c>
      <c r="BX98" s="91">
        <f>'貼り付けシート（日別）'!K97</f>
        <v>12</v>
      </c>
      <c r="BY98" s="91">
        <f>'貼り付けシート（日別）'!L97</f>
        <v>0</v>
      </c>
      <c r="BZ98" s="91">
        <f>'貼り付けシート（日別）'!M97</f>
        <v>0</v>
      </c>
      <c r="CA98" s="91">
        <f>'貼り付けシート（日別）'!N97</f>
        <v>0</v>
      </c>
      <c r="CB98" s="91">
        <f>'貼り付けシート（日別）'!O97</f>
        <v>16.233333333333338</v>
      </c>
      <c r="CC98" s="91">
        <f>'貼り付けシート（日別）'!Q97</f>
        <v>0</v>
      </c>
      <c r="CD98" s="126"/>
    </row>
    <row r="99" spans="1:82" x14ac:dyDescent="0.15">
      <c r="A99" s="30">
        <v>41732</v>
      </c>
      <c r="B99" s="93">
        <f t="shared" si="36"/>
        <v>0.17674860127314812</v>
      </c>
      <c r="C99" s="93">
        <f t="shared" si="37"/>
        <v>0</v>
      </c>
      <c r="D99" s="93">
        <f t="shared" si="63"/>
        <v>36.494732220193093</v>
      </c>
      <c r="E99" s="96">
        <v>0</v>
      </c>
      <c r="F99" s="90">
        <f>IF(OR(計算過程!$CJ$4&lt;=4,計算過程!$CJ$4=8),G99+H99+I99,0)</f>
        <v>0.17674860127314812</v>
      </c>
      <c r="G99" s="90">
        <f>IF(AND($CJ$4&gt;4,$CJ$4&lt;&gt;8),0,((VLOOKUP(入力データと計算結果!$F$6,バックデータ一覧!$V$12:$AA$15,2)*CB99+VLOOKUP(入力データと計算結果!$F$6,バックデータ一覧!$V$12:$AA$15,3)*(BV99+BW99+BX99+BY99+CA99)+(VLOOKUP(入力データと計算結果!$F$6,バックデータ一覧!$V$12:$AA$15,4)))*10^3/3600))</f>
        <v>0.11373807870370369</v>
      </c>
      <c r="H99" s="90">
        <f>IF(AND(OR($CJ$4&gt;4,$CJ$4&lt;&gt;8),入力データと計算結果!$F$7&lt;&gt;バックデータ一覧!$A$20,BZ99&gt;0),0.07*10^3/3600,0)</f>
        <v>1.9444444444444445E-2</v>
      </c>
      <c r="I99" s="90">
        <f>IF(AND(OR($CJ$4&lt;=4),入力データと計算結果!$F$7=バックデータ一覧!$A$22,BU99&gt;0),(VLOOKUP(入力データと計算結果!$F$6,バックデータ一覧!$V$12:$AA$15,5,FALSE)*BU99+VLOOKUP(入力データと計算結果!$F$6,バックデータ一覧!$V$12:$AA$15,6,FALSE))*10^3/3600,0)</f>
        <v>4.3566078125000005E-2</v>
      </c>
      <c r="J99" s="90">
        <f>IF(OR(計算過程!$CJ$4&lt;=2,計算過程!$CJ$4=8),IF(入力データと計算結果!$F$7=バックデータ一覧!$A$20,BO99/L99+BP99/M99+BQ99/N99+BR99/O99+BT99/Q99,IF(入力データと計算結果!$F$7=バックデータ一覧!$A$21,BO99/L99+BP99/M99+BQ99/N99+BS99/P99+BT99/Q99,BO99/L99+BP99/M99+BQ99/N99+BS99/P99+BU99/R99)),0)</f>
        <v>0</v>
      </c>
      <c r="K99" s="90">
        <f>IF(OR(計算過程!$CJ$4=3,計算過程!$CJ$4=4),IF(入力データと計算結果!$F$7=バックデータ一覧!$A$20,BO99/L99+BP99/M99+BQ99/N99+BR99/O99+BT99/Q99,IF(入力データと計算結果!$F$7=バックデータ一覧!$A$21,BO99/L99+BP99/M99+BQ99/N99+BS99/P99+BT99/Q99,BO99/L99+BP99/M99+BQ99/N99+BS99/P99+BU99/R99)),0)</f>
        <v>36.494732220193093</v>
      </c>
      <c r="L99" s="167">
        <f>IFERROR(MIN(1,$CJ$6*CB99+計算過程!$CJ$13*(BO99+BQ99)+$CJ$20),"-")</f>
        <v>0.71418631265835719</v>
      </c>
      <c r="M99" s="167">
        <f t="shared" si="38"/>
        <v>0.80628945387861983</v>
      </c>
      <c r="N99" s="167">
        <f t="shared" si="39"/>
        <v>0.71418631265835719</v>
      </c>
      <c r="O99" s="134">
        <f t="shared" si="40"/>
        <v>0.90236153670854247</v>
      </c>
      <c r="P99" s="134">
        <f t="shared" si="41"/>
        <v>0.8623477762263857</v>
      </c>
      <c r="Q99" s="134">
        <f t="shared" si="42"/>
        <v>0.90236153670854247</v>
      </c>
      <c r="R99" s="134">
        <f t="shared" si="43"/>
        <v>0.55359210037523809</v>
      </c>
      <c r="S99" s="26">
        <f t="shared" si="44"/>
        <v>0</v>
      </c>
      <c r="T99" s="26">
        <f>'貼り付けシート（日別）'!P98</f>
        <v>11.812499999999998</v>
      </c>
      <c r="U99" s="26">
        <f t="shared" si="64"/>
        <v>1</v>
      </c>
      <c r="V99" s="26">
        <f t="shared" si="65"/>
        <v>1</v>
      </c>
      <c r="W99" s="26">
        <f t="shared" si="58"/>
        <v>28.351702865099998</v>
      </c>
      <c r="X99" s="26">
        <f t="shared" si="45"/>
        <v>0</v>
      </c>
      <c r="Y99" s="26">
        <f>IF(AND(入力データと計算結果!$F$6=バックデータ一覧!$A$7,入力データと計算結果!$F$27="種類を選択することで評価する"),MAX((($CJ$44*CB99+$CJ$45*SUM(BO99:BQ99,BS99)+$CJ$46)*Z99+(0.01723*BU99+0.06099))*10^3/3600,0),0)</f>
        <v>0</v>
      </c>
      <c r="Z99" s="26">
        <f t="shared" si="59"/>
        <v>1</v>
      </c>
      <c r="AA99" s="26">
        <f>IF(AND(入力データと計算結果!$F$6=バックデータ一覧!$A$7,入力データと計算結果!$F$27="種類を選択することで評価する"),MAX(($CJ$47*CB99+$CJ$48*SUM(BO99:BQ99,BS99)+$CJ$49)*AC99+BU99/AB99,0),0)</f>
        <v>0</v>
      </c>
      <c r="AB99" s="26">
        <f t="shared" si="46"/>
        <v>0.83324312499999997</v>
      </c>
      <c r="AC99" s="26">
        <f t="shared" si="60"/>
        <v>1</v>
      </c>
      <c r="AD99" s="91">
        <f>IF(AND(入力データと計算結果!$F$6=バックデータ一覧!$A$7,入力データと計算結果!$F$27="仕様を入力することで評価する"),AE99+AF99+AG99,0)</f>
        <v>0</v>
      </c>
      <c r="AE99" s="91">
        <f t="shared" si="61"/>
        <v>1.4469167211179421</v>
      </c>
      <c r="AF99" s="91">
        <f t="shared" si="47"/>
        <v>8.1252868384302859E-2</v>
      </c>
      <c r="AG99" s="190">
        <f>IF(AND(入力データと計算結果!$F$7&lt;&gt;バックデータ一覧!$A$22,CA99&gt;0),(0.000393*計算過程!CA99)*10^3/3600,IF(AND(入力データと計算結果!$F$7=バックデータ一覧!$A$22,AX99&gt;0),(0.01723*計算過程!AX99+0.06099)*10^3/3600,0))</f>
        <v>2.3389455729166665E-2</v>
      </c>
      <c r="AH99" s="91">
        <f>IF(OR(入力データと計算結果!$F$6&lt;&gt;バックデータ一覧!$A$7,入力データと計算結果!$F$27&lt;&gt;"仕様を入力することで評価する"),0,IF(入力データと計算結果!$F$7=バックデータ一覧!$A$20,計算過程!AR99/計算過程!AI99+計算過程!AS99/計算過程!AJ99+計算過程!AT99/計算過程!AK99+計算過程!AU99/計算過程!AL99+計算過程!AW99/計算過程!AN99,IF(入力データと計算結果!$F$7=バックデータ一覧!$A$21,計算過程!AR99/計算過程!AI99+計算過程!AS99/計算過程!AJ99+計算過程!AT99/計算過程!AK99+計算過程!AV99/計算過程!AM99+計算過程!AW99/計算過程!AN99,計算過程!AR99/計算過程!AI99+計算過程!AS99/計算過程!AJ99+計算過程!AT99/計算過程!AK99+計算過程!AV99/計算過程!AM99+計算過程!AX99/計算過程!AO99)))</f>
        <v>0</v>
      </c>
      <c r="AI99" s="191" t="str">
        <f>IF(AND(入力データと計算結果!$F$6=バックデータ一覧!$A$7,入力データと計算結果!$F$27="仕様を入力することで評価する"),$CJ$65*CB99+$CJ$72*(AR99+AT99)+$CJ$79,"-")</f>
        <v>-</v>
      </c>
      <c r="AJ99" s="191" t="str">
        <f>IF(AND(入力データと計算結果!$F$6=バックデータ一覧!$A$7,入力データと計算結果!$F$27="仕様を入力することで評価する"),$CJ$66*CB99+$CJ$73*AS99+$CJ$80,"-")</f>
        <v>-</v>
      </c>
      <c r="AK99" s="191" t="str">
        <f>IF(AND(入力データと計算結果!$F$6=バックデータ一覧!$A$7,入力データと計算結果!$F$27="仕様を入力することで評価する"),$CJ$67*CB99+$CJ$74*(AR99+AT99)+$CJ$81,"-")</f>
        <v>-</v>
      </c>
      <c r="AL99" s="191" t="str">
        <f>IF(AND(入力データと計算結果!$F$6=バックデータ一覧!$A$7,入力データと計算結果!$F$27="仕様を入力することで評価する"),$CJ$68*CB99+$CJ$75*AU99+$CJ$82,"-")</f>
        <v>-</v>
      </c>
      <c r="AM99" s="191" t="str">
        <f>IF(AND(入力データと計算結果!$F$6=バックデータ一覧!$A$7,入力データと計算結果!$F$27="仕様を入力することで評価する"),$CJ$69*CB99+$CJ$76*AV99+$CJ$83,"-")</f>
        <v>-</v>
      </c>
      <c r="AN99" s="191" t="str">
        <f>IF(AND(入力データと計算結果!$F$6=バックデータ一覧!$A$7,入力データと計算結果!$F$27="仕様を入力することで評価する"),$CJ$70*CB99+$CJ$77*AW99+$CJ$84,"-")</f>
        <v>-</v>
      </c>
      <c r="AO99" s="191" t="str">
        <f>IF(AND(入力データと計算結果!$F$6=バックデータ一覧!$A$7,入力データと計算結果!$F$27="仕様を入力することで評価する"),$CJ$71*CB99+$CJ$78*AX99+$CJ$85,"-")</f>
        <v>-</v>
      </c>
      <c r="AP99" s="91">
        <f t="shared" si="48"/>
        <v>26.951604362829144</v>
      </c>
      <c r="AQ99" s="91">
        <f t="shared" si="49"/>
        <v>5.174144895960664</v>
      </c>
      <c r="AR99" s="91">
        <f t="shared" si="50"/>
        <v>0.80745839971647104</v>
      </c>
      <c r="AS99" s="91">
        <f t="shared" si="51"/>
        <v>0.98872457108139322</v>
      </c>
      <c r="AT99" s="91">
        <f t="shared" si="52"/>
        <v>0.42844731413527049</v>
      </c>
      <c r="AU99" s="91">
        <f t="shared" si="53"/>
        <v>0</v>
      </c>
      <c r="AV99" s="91">
        <f t="shared" si="54"/>
        <v>1.4830868566220907</v>
      </c>
      <c r="AW99" s="91">
        <f t="shared" si="55"/>
        <v>0</v>
      </c>
      <c r="AX99" s="91">
        <f t="shared" si="56"/>
        <v>1.3471875</v>
      </c>
      <c r="AY99" s="158">
        <f t="shared" si="57"/>
        <v>23.296798223544773</v>
      </c>
      <c r="AZ99" s="91">
        <f t="shared" si="62"/>
        <v>27.004515365099998</v>
      </c>
      <c r="BA99" s="26">
        <f>IF(計算過程!$CJ$4=9,((BF99*CB99+BG99*(BO99+BP99+BQ99+BS99)+BH99*BN99+BI99)*BB99+(0.01723*BU99+0.06099))*10^3/3600,0)</f>
        <v>0</v>
      </c>
      <c r="BB99" s="26">
        <f>IF(7&lt;='貼り付けシート（日別）'!O98,1,1+(7-'貼り付けシート（日別）'!O98)*0.0091)</f>
        <v>1</v>
      </c>
      <c r="BC99" s="26">
        <f>IF(計算過程!$CJ$4=9,((BJ99*計算過程!CB99+BK99*(BO99+BP99+BQ99+BS99)+BL99*BN99+BM99)*BE99+BU99/BD99),0)</f>
        <v>0</v>
      </c>
      <c r="BD99" s="26">
        <f>計算過程!$CJ$88*'貼り付けシート（日別）'!O98+計算過程!$CJ$89*BU99+計算過程!$CJ$90</f>
        <v>0.83324312499999997</v>
      </c>
      <c r="BE99" s="26">
        <f>IF(7&lt;='貼り付けシート（日別）'!O98,1,1+(7-'貼り付けシート（日別）'!O98)*0.0205)</f>
        <v>1</v>
      </c>
      <c r="BF99" s="89">
        <f>IF($BN99&gt;0,バックデータ一覧!$S$4,バックデータ一覧!$T$4)</f>
        <v>-0.51375000000000004</v>
      </c>
      <c r="BG99" s="89">
        <f>IF($BN99&gt;0,バックデータ一覧!$S$5,バックデータ一覧!$T$5)</f>
        <v>-1.7819999999999999E-2</v>
      </c>
      <c r="BH99" s="89">
        <f>IF($BN99&gt;0,バックデータ一覧!$S$6,バックデータ一覧!$T$6)</f>
        <v>0.27639999999999998</v>
      </c>
      <c r="BI99" s="89">
        <f>IF($BN99&gt;0,バックデータ一覧!$S$7,バックデータ一覧!$T$7)</f>
        <v>9.4067100000000003</v>
      </c>
      <c r="BJ99" s="89">
        <f>IF($BN99&gt;0,バックデータ一覧!$S$12,バックデータ一覧!$T$12)</f>
        <v>-0.19841</v>
      </c>
      <c r="BK99" s="89">
        <f>IF($BN99&gt;0,バックデータ一覧!$S$13,バックデータ一覧!$T$13)</f>
        <v>1.10632</v>
      </c>
      <c r="BL99" s="89">
        <f>IF($BN99&gt;0,バックデータ一覧!$S$14,バックデータ一覧!$T$14)</f>
        <v>0.19306999999999999</v>
      </c>
      <c r="BM99" s="132">
        <f>IF($BN99&gt;0,バックデータ一覧!$S$15,バックデータ一覧!$T$15)</f>
        <v>-10.36669</v>
      </c>
      <c r="BN99" s="26">
        <f>SUMIF('貼り付けシート（時刻別）'!$A$6:$A$8765,$A99,'貼り付けシート（時刻別）'!$C$6:$C$8765)</f>
        <v>2400</v>
      </c>
      <c r="BO99" s="91">
        <f>'貼り付けシート（日別）'!B98</f>
        <v>5.8809833461773335</v>
      </c>
      <c r="BP99" s="91">
        <f>'貼り付けシート（日別）'!C98</f>
        <v>7.2012040973599998</v>
      </c>
      <c r="BQ99" s="91">
        <f>'貼り付けシート（日別）'!D98</f>
        <v>3.1205217755226666</v>
      </c>
      <c r="BR99" s="91">
        <f>'貼り付けシート（日別）'!E98</f>
        <v>0</v>
      </c>
      <c r="BS99" s="91">
        <f>'貼り付けシート（日別）'!F98</f>
        <v>10.801806146040001</v>
      </c>
      <c r="BT99" s="91">
        <f>'貼り付けシート（日別）'!G98</f>
        <v>0</v>
      </c>
      <c r="BU99" s="91">
        <f>'貼り付けシート（日別）'!H98</f>
        <v>1.3471875</v>
      </c>
      <c r="BV99" s="91">
        <f>'貼り付けシート（日別）'!I98</f>
        <v>49</v>
      </c>
      <c r="BW99" s="91">
        <f>'貼り付けシート（日別）'!J98</f>
        <v>60</v>
      </c>
      <c r="BX99" s="91">
        <f>'貼り付けシート（日別）'!K98</f>
        <v>26</v>
      </c>
      <c r="BY99" s="91">
        <f>'貼り付けシート（日別）'!L98</f>
        <v>0</v>
      </c>
      <c r="BZ99" s="91">
        <f>'貼り付けシート（日別）'!M98</f>
        <v>90</v>
      </c>
      <c r="CA99" s="91">
        <f>'貼り付けシート（日別）'!N98</f>
        <v>0</v>
      </c>
      <c r="CB99" s="91">
        <f>'貼り付けシート（日別）'!O98</f>
        <v>14.741666666666665</v>
      </c>
      <c r="CC99" s="91">
        <f>'貼り付けシート（日別）'!Q98</f>
        <v>0</v>
      </c>
      <c r="CD99" s="126"/>
    </row>
    <row r="100" spans="1:82" x14ac:dyDescent="0.15">
      <c r="A100" s="30">
        <v>41733</v>
      </c>
      <c r="B100" s="93">
        <f t="shared" si="36"/>
        <v>0.11612696759259258</v>
      </c>
      <c r="C100" s="93">
        <f t="shared" si="37"/>
        <v>0</v>
      </c>
      <c r="D100" s="93">
        <f t="shared" si="63"/>
        <v>21.558675993503773</v>
      </c>
      <c r="E100" s="96">
        <v>0</v>
      </c>
      <c r="F100" s="90">
        <f>IF(OR(計算過程!$CJ$4&lt;=4,計算過程!$CJ$4=8),G100+H100+I100,0)</f>
        <v>0.11612696759259258</v>
      </c>
      <c r="G100" s="90">
        <f>IF(AND($CJ$4&gt;4,$CJ$4&lt;&gt;8),0,((VLOOKUP(入力データと計算結果!$F$6,バックデータ一覧!$V$12:$AA$15,2)*CB100+VLOOKUP(入力データと計算結果!$F$6,バックデータ一覧!$V$12:$AA$15,3)*(BV100+BW100+BX100+BY100+CA100)+(VLOOKUP(入力データと計算結果!$F$6,バックデータ一覧!$V$12:$AA$15,4)))*10^3/3600))</f>
        <v>0.11612696759259258</v>
      </c>
      <c r="H100" s="90">
        <f>IF(AND(OR($CJ$4&gt;4,$CJ$4&lt;&gt;8),入力データと計算結果!$F$7&lt;&gt;バックデータ一覧!$A$20,BZ100&gt;0),0.07*10^3/3600,0)</f>
        <v>0</v>
      </c>
      <c r="I100" s="90">
        <f>IF(AND(OR($CJ$4&lt;=4),入力データと計算結果!$F$7=バックデータ一覧!$A$22,BU100&gt;0),(VLOOKUP(入力データと計算結果!$F$6,バックデータ一覧!$V$12:$AA$15,5,FALSE)*BU100+VLOOKUP(入力データと計算結果!$F$6,バックデータ一覧!$V$12:$AA$15,6,FALSE))*10^3/3600,0)</f>
        <v>0</v>
      </c>
      <c r="J100" s="90">
        <f>IF(OR(計算過程!$CJ$4&lt;=2,計算過程!$CJ$4=8),IF(入力データと計算結果!$F$7=バックデータ一覧!$A$20,BO100/L100+BP100/M100+BQ100/N100+BR100/O100+BT100/Q100,IF(入力データと計算結果!$F$7=バックデータ一覧!$A$21,BO100/L100+BP100/M100+BQ100/N100+BS100/P100+BT100/Q100,BO100/L100+BP100/M100+BQ100/N100+BS100/P100+BU100/R100)),0)</f>
        <v>0</v>
      </c>
      <c r="K100" s="90">
        <f>IF(OR(計算過程!$CJ$4=3,計算過程!$CJ$4=4),IF(入力データと計算結果!$F$7=バックデータ一覧!$A$20,BO100/L100+BP100/M100+BQ100/N100+BR100/O100+BT100/Q100,IF(入力データと計算結果!$F$7=バックデータ一覧!$A$21,BO100/L100+BP100/M100+BQ100/N100+BS100/P100+BT100/Q100,BO100/L100+BP100/M100+BQ100/N100+BS100/P100+BU100/R100)),0)</f>
        <v>21.558675993503773</v>
      </c>
      <c r="L100" s="167">
        <f>IFERROR(MIN(1,$CJ$6*CB100+計算過程!$CJ$13*(BO100+BQ100)+$CJ$20),"-")</f>
        <v>0.7061095720359819</v>
      </c>
      <c r="M100" s="167">
        <f t="shared" si="38"/>
        <v>0.80737555427579577</v>
      </c>
      <c r="N100" s="167">
        <f t="shared" si="39"/>
        <v>0.7061095720359819</v>
      </c>
      <c r="O100" s="134">
        <f t="shared" si="40"/>
        <v>0.90236153670854247</v>
      </c>
      <c r="P100" s="134">
        <f t="shared" si="41"/>
        <v>0.88826526187185906</v>
      </c>
      <c r="Q100" s="134">
        <f t="shared" si="42"/>
        <v>0.90236153670854247</v>
      </c>
      <c r="R100" s="134">
        <f t="shared" si="43"/>
        <v>0.47897175747969001</v>
      </c>
      <c r="S100" s="26">
        <f t="shared" si="44"/>
        <v>0</v>
      </c>
      <c r="T100" s="26">
        <f>'貼り付けシート（日別）'!P99</f>
        <v>11.6625</v>
      </c>
      <c r="U100" s="26">
        <f t="shared" si="64"/>
        <v>1</v>
      </c>
      <c r="V100" s="26">
        <f t="shared" si="65"/>
        <v>1</v>
      </c>
      <c r="W100" s="26">
        <f t="shared" si="58"/>
        <v>16.477581192799999</v>
      </c>
      <c r="X100" s="26">
        <f t="shared" si="45"/>
        <v>0</v>
      </c>
      <c r="Y100" s="26">
        <f>IF(AND(入力データと計算結果!$F$6=バックデータ一覧!$A$7,入力データと計算結果!$F$27="種類を選択することで評価する"),MAX((($CJ$44*CB100+$CJ$45*SUM(BO100:BQ100,BS100)+$CJ$46)*Z100+(0.01723*BU100+0.06099))*10^3/3600,0),0)</f>
        <v>0</v>
      </c>
      <c r="Z100" s="26">
        <f t="shared" si="59"/>
        <v>1</v>
      </c>
      <c r="AA100" s="26">
        <f>IF(AND(入力データと計算結果!$F$6=バックデータ一覧!$A$7,入力データと計算結果!$F$27="種類を選択することで評価する"),MAX(($CJ$47*CB100+$CJ$48*SUM(BO100:BQ100,BS100)+$CJ$49)*AC100+BU100/AB100,0),0)</f>
        <v>0</v>
      </c>
      <c r="AB100" s="26">
        <f t="shared" si="46"/>
        <v>0.81555999999999995</v>
      </c>
      <c r="AC100" s="26">
        <f t="shared" si="60"/>
        <v>1</v>
      </c>
      <c r="AD100" s="91">
        <f>IF(AND(入力データと計算結果!$F$6=バックデータ一覧!$A$7,入力データと計算結果!$F$27="仕様を入力することで評価する"),AE100+AF100+AG100,0)</f>
        <v>0</v>
      </c>
      <c r="AE100" s="91">
        <f t="shared" si="61"/>
        <v>1.0593709058775034</v>
      </c>
      <c r="AF100" s="91">
        <f t="shared" si="47"/>
        <v>7.2501304774666819E-2</v>
      </c>
      <c r="AG100" s="190">
        <f>IF(AND(入力データと計算結果!$F$7&lt;&gt;バックデータ一覧!$A$22,CA100&gt;0),(0.000393*計算過程!CA100)*10^3/3600,IF(AND(入力データと計算結果!$F$7=バックデータ一覧!$A$22,AX100&gt;0),(0.01723*計算過程!AX100+0.06099)*10^3/3600,0))</f>
        <v>0</v>
      </c>
      <c r="AH100" s="91">
        <f>IF(OR(入力データと計算結果!$F$6&lt;&gt;バックデータ一覧!$A$7,入力データと計算結果!$F$27&lt;&gt;"仕様を入力することで評価する"),0,IF(入力データと計算結果!$F$7=バックデータ一覧!$A$20,計算過程!AR100/計算過程!AI100+計算過程!AS100/計算過程!AJ100+計算過程!AT100/計算過程!AK100+計算過程!AU100/計算過程!AL100+計算過程!AW100/計算過程!AN100,IF(入力データと計算結果!$F$7=バックデータ一覧!$A$21,計算過程!AR100/計算過程!AI100+計算過程!AS100/計算過程!AJ100+計算過程!AT100/計算過程!AK100+計算過程!AV100/計算過程!AM100+計算過程!AW100/計算過程!AN100,計算過程!AR100/計算過程!AI100+計算過程!AS100/計算過程!AJ100+計算過程!AT100/計算過程!AK100+計算過程!AV100/計算過程!AM100+計算過程!AX100/計算過程!AO100)))</f>
        <v>0</v>
      </c>
      <c r="AI100" s="191" t="str">
        <f>IF(AND(入力データと計算結果!$F$6=バックデータ一覧!$A$7,入力データと計算結果!$F$27="仕様を入力することで評価する"),$CJ$65*CB100+$CJ$72*(AR100+AT100)+$CJ$79,"-")</f>
        <v>-</v>
      </c>
      <c r="AJ100" s="191" t="str">
        <f>IF(AND(入力データと計算結果!$F$6=バックデータ一覧!$A$7,入力データと計算結果!$F$27="仕様を入力することで評価する"),$CJ$66*CB100+$CJ$73*AS100+$CJ$80,"-")</f>
        <v>-</v>
      </c>
      <c r="AK100" s="191" t="str">
        <f>IF(AND(入力データと計算結果!$F$6=バックデータ一覧!$A$7,入力データと計算結果!$F$27="仕様を入力することで評価する"),$CJ$67*CB100+$CJ$74*(AR100+AT100)+$CJ$81,"-")</f>
        <v>-</v>
      </c>
      <c r="AL100" s="191" t="str">
        <f>IF(AND(入力データと計算結果!$F$6=バックデータ一覧!$A$7,入力データと計算結果!$F$27="仕様を入力することで評価する"),$CJ$68*CB100+$CJ$75*AU100+$CJ$82,"-")</f>
        <v>-</v>
      </c>
      <c r="AM100" s="191" t="str">
        <f>IF(AND(入力データと計算結果!$F$6=バックデータ一覧!$A$7,入力データと計算結果!$F$27="仕様を入力することで評価する"),$CJ$69*CB100+$CJ$76*AV100+$CJ$83,"-")</f>
        <v>-</v>
      </c>
      <c r="AN100" s="191" t="str">
        <f>IF(AND(入力データと計算結果!$F$6=バックデータ一覧!$A$7,入力データと計算結果!$F$27="仕様を入力することで評価する"),$CJ$70*CB100+$CJ$77*AW100+$CJ$84,"-")</f>
        <v>-</v>
      </c>
      <c r="AO100" s="191" t="str">
        <f>IF(AND(入力データと計算結果!$F$6=バックデータ一覧!$A$7,入力データと計算結果!$F$27="仕様を入力することで評価する"),$CJ$71*CB100+$CJ$78*AX100+$CJ$85,"-")</f>
        <v>-</v>
      </c>
      <c r="AP100" s="91">
        <f t="shared" si="48"/>
        <v>19.06258726643027</v>
      </c>
      <c r="AQ100" s="91">
        <f t="shared" si="49"/>
        <v>4.9984033922263027</v>
      </c>
      <c r="AR100" s="91">
        <f t="shared" si="50"/>
        <v>0</v>
      </c>
      <c r="AS100" s="91">
        <f t="shared" si="51"/>
        <v>0</v>
      </c>
      <c r="AT100" s="91">
        <f t="shared" si="52"/>
        <v>0</v>
      </c>
      <c r="AU100" s="91">
        <f t="shared" si="53"/>
        <v>0</v>
      </c>
      <c r="AV100" s="91">
        <f t="shared" si="54"/>
        <v>0</v>
      </c>
      <c r="AW100" s="91">
        <f t="shared" si="55"/>
        <v>0</v>
      </c>
      <c r="AX100" s="91">
        <f t="shared" si="56"/>
        <v>0</v>
      </c>
      <c r="AY100" s="158">
        <f t="shared" si="57"/>
        <v>16.477581192799999</v>
      </c>
      <c r="AZ100" s="91">
        <f t="shared" si="62"/>
        <v>16.477581192799999</v>
      </c>
      <c r="BA100" s="26">
        <f>IF(計算過程!$CJ$4=9,((BF100*CB100+BG100*(BO100+BP100+BQ100+BS100)+BH100*BN100+BI100)*BB100+(0.01723*BU100+0.06099))*10^3/3600,0)</f>
        <v>0</v>
      </c>
      <c r="BB100" s="26">
        <f>IF(7&lt;='貼り付けシート（日別）'!O99,1,1+(7-'貼り付けシート（日別）'!O99)*0.0091)</f>
        <v>1</v>
      </c>
      <c r="BC100" s="26">
        <f>IF(計算過程!$CJ$4=9,((BJ100*計算過程!CB100+BK100*(BO100+BP100+BQ100+BS100)+BL100*BN100+BM100)*BE100+BU100/BD100),0)</f>
        <v>0</v>
      </c>
      <c r="BD100" s="26">
        <f>計算過程!$CJ$88*'貼り付けシート（日別）'!O99+計算過程!$CJ$89*BU100+計算過程!$CJ$90</f>
        <v>0.81555999999999995</v>
      </c>
      <c r="BE100" s="26">
        <f>IF(7&lt;='貼り付けシート（日別）'!O99,1,1+(7-'貼り付けシート（日別）'!O99)*0.0205)</f>
        <v>1</v>
      </c>
      <c r="BF100" s="89">
        <f>IF($BN100&gt;0,バックデータ一覧!$S$4,バックデータ一覧!$T$4)</f>
        <v>-0.51375000000000004</v>
      </c>
      <c r="BG100" s="89">
        <f>IF($BN100&gt;0,バックデータ一覧!$S$5,バックデータ一覧!$T$5)</f>
        <v>-1.7819999999999999E-2</v>
      </c>
      <c r="BH100" s="89">
        <f>IF($BN100&gt;0,バックデータ一覧!$S$6,バックデータ一覧!$T$6)</f>
        <v>0.27639999999999998</v>
      </c>
      <c r="BI100" s="89">
        <f>IF($BN100&gt;0,バックデータ一覧!$S$7,バックデータ一覧!$T$7)</f>
        <v>9.4067100000000003</v>
      </c>
      <c r="BJ100" s="89">
        <f>IF($BN100&gt;0,バックデータ一覧!$S$12,バックデータ一覧!$T$12)</f>
        <v>-0.19841</v>
      </c>
      <c r="BK100" s="89">
        <f>IF($BN100&gt;0,バックデータ一覧!$S$13,バックデータ一覧!$T$13)</f>
        <v>1.10632</v>
      </c>
      <c r="BL100" s="89">
        <f>IF($BN100&gt;0,バックデータ一覧!$S$14,バックデータ一覧!$T$14)</f>
        <v>0.19306999999999999</v>
      </c>
      <c r="BM100" s="132">
        <f>IF($BN100&gt;0,バックデータ一覧!$S$15,バックデータ一覧!$T$15)</f>
        <v>-10.36669</v>
      </c>
      <c r="BN100" s="26">
        <f>SUMIF('貼り付けシート（時刻別）'!$A$6:$A$8765,$A100,'貼り付けシート（時刻別）'!$C$6:$C$8765)</f>
        <v>2400</v>
      </c>
      <c r="BO100" s="91">
        <f>'貼り付けシート（日別）'!B99</f>
        <v>4.5901833322800005</v>
      </c>
      <c r="BP100" s="91">
        <f>'貼り付けシート（日別）'!C99</f>
        <v>10.004245724199999</v>
      </c>
      <c r="BQ100" s="91">
        <f>'貼り付けシート（日別）'!D99</f>
        <v>1.8831521363199999</v>
      </c>
      <c r="BR100" s="91">
        <f>'貼り付けシート（日別）'!E99</f>
        <v>0</v>
      </c>
      <c r="BS100" s="91">
        <f>'貼り付けシート（日別）'!F99</f>
        <v>0</v>
      </c>
      <c r="BT100" s="91">
        <f>'貼り付けシート（日別）'!G99</f>
        <v>0</v>
      </c>
      <c r="BU100" s="91">
        <f>'貼り付けシート（日別）'!H99</f>
        <v>0</v>
      </c>
      <c r="BV100" s="91">
        <f>'貼り付けシート（日別）'!I99</f>
        <v>39</v>
      </c>
      <c r="BW100" s="91">
        <f>'貼り付けシート（日別）'!J99</f>
        <v>85</v>
      </c>
      <c r="BX100" s="91">
        <f>'貼り付けシート（日別）'!K99</f>
        <v>16</v>
      </c>
      <c r="BY100" s="91">
        <f>'貼り付けシート（日別）'!L99</f>
        <v>0</v>
      </c>
      <c r="BZ100" s="91">
        <f>'貼り付けシート（日別）'!M99</f>
        <v>0</v>
      </c>
      <c r="CA100" s="91">
        <f>'貼り付けシート（日別）'!N99</f>
        <v>0</v>
      </c>
      <c r="CB100" s="91">
        <f>'貼り付けシート（日別）'!O99</f>
        <v>12.741666666666667</v>
      </c>
      <c r="CC100" s="91">
        <f>'貼り付けシート（日別）'!Q99</f>
        <v>0</v>
      </c>
      <c r="CD100" s="126"/>
    </row>
    <row r="101" spans="1:82" x14ac:dyDescent="0.15">
      <c r="A101" s="30">
        <v>41734</v>
      </c>
      <c r="B101" s="93">
        <f t="shared" si="36"/>
        <v>0.17602122685185187</v>
      </c>
      <c r="C101" s="93">
        <f t="shared" si="37"/>
        <v>0</v>
      </c>
      <c r="D101" s="93">
        <f t="shared" si="63"/>
        <v>48.615017667068628</v>
      </c>
      <c r="E101" s="96">
        <v>0</v>
      </c>
      <c r="F101" s="90">
        <f>IF(OR(計算過程!$CJ$4&lt;=4,計算過程!$CJ$4=8),G101+H101+I101,0)</f>
        <v>0.17602122685185187</v>
      </c>
      <c r="G101" s="90">
        <f>IF(AND($CJ$4&gt;4,$CJ$4&lt;&gt;8),0,((VLOOKUP(入力データと計算結果!$F$6,バックデータ一覧!$V$12:$AA$15,2)*CB101+VLOOKUP(入力データと計算結果!$F$6,バックデータ一覧!$V$12:$AA$15,3)*(BV101+BW101+BX101+BY101+CA101)+(VLOOKUP(入力データと計算結果!$F$6,バックデータ一覧!$V$12:$AA$15,4)))*10^3/3600))</f>
        <v>0.1129212962962963</v>
      </c>
      <c r="H101" s="90">
        <f>IF(AND(OR($CJ$4&gt;4,$CJ$4&lt;&gt;8),入力データと計算結果!$F$7&lt;&gt;バックデータ一覧!$A$20,BZ101&gt;0),0.07*10^3/3600,0)</f>
        <v>1.9444444444444445E-2</v>
      </c>
      <c r="I101" s="90">
        <f>IF(AND(OR($CJ$4&lt;=4),入力データと計算結果!$F$7=バックデータ一覧!$A$22,BU101&gt;0),(VLOOKUP(入力データと計算結果!$F$6,バックデータ一覧!$V$12:$AA$15,5,FALSE)*BU101+VLOOKUP(入力データと計算結果!$F$6,バックデータ一覧!$V$12:$AA$15,6,FALSE))*10^3/3600,0)</f>
        <v>4.3655486111111107E-2</v>
      </c>
      <c r="J101" s="90">
        <f>IF(OR(計算過程!$CJ$4&lt;=2,計算過程!$CJ$4=8),IF(入力データと計算結果!$F$7=バックデータ一覧!$A$20,BO101/L101+BP101/M101+BQ101/N101+BR101/O101+BT101/Q101,IF(入力データと計算結果!$F$7=バックデータ一覧!$A$21,BO101/L101+BP101/M101+BQ101/N101+BS101/P101+BT101/Q101,BO101/L101+BP101/M101+BQ101/N101+BS101/P101+BU101/R101)),0)</f>
        <v>0</v>
      </c>
      <c r="K101" s="90">
        <f>IF(OR(計算過程!$CJ$4=3,計算過程!$CJ$4=4),IF(入力データと計算結果!$F$7=バックデータ一覧!$A$20,BO101/L101+BP101/M101+BQ101/N101+BR101/O101+BT101/Q101,IF(入力データと計算結果!$F$7=バックデータ一覧!$A$21,BO101/L101+BP101/M101+BQ101/N101+BS101/P101+BT101/Q101,BO101/L101+BP101/M101+BQ101/N101+BS101/P101+BU101/R101)),0)</f>
        <v>48.615017667068628</v>
      </c>
      <c r="L101" s="167">
        <f>IFERROR(MIN(1,$CJ$6*CB101+計算過程!$CJ$13*(BO101+BQ101)+$CJ$20),"-")</f>
        <v>0.71695735771563618</v>
      </c>
      <c r="M101" s="167">
        <f t="shared" si="38"/>
        <v>0.80137740388513246</v>
      </c>
      <c r="N101" s="167">
        <f t="shared" si="39"/>
        <v>0.71695735771563618</v>
      </c>
      <c r="O101" s="134">
        <f t="shared" si="40"/>
        <v>0.90236153670854247</v>
      </c>
      <c r="P101" s="134">
        <f t="shared" si="41"/>
        <v>0.83712823609976694</v>
      </c>
      <c r="Q101" s="134">
        <f t="shared" si="42"/>
        <v>0.90236153670854247</v>
      </c>
      <c r="R101" s="134">
        <f t="shared" si="43"/>
        <v>0.55176835316258366</v>
      </c>
      <c r="S101" s="26">
        <f t="shared" si="44"/>
        <v>0</v>
      </c>
      <c r="T101" s="26">
        <f>'貼り付けシート（日別）'!P100</f>
        <v>12.762499999999999</v>
      </c>
      <c r="U101" s="26">
        <f t="shared" si="64"/>
        <v>1</v>
      </c>
      <c r="V101" s="26">
        <f t="shared" si="65"/>
        <v>1</v>
      </c>
      <c r="W101" s="26">
        <f t="shared" si="58"/>
        <v>38.067748280306667</v>
      </c>
      <c r="X101" s="26">
        <f t="shared" si="45"/>
        <v>0</v>
      </c>
      <c r="Y101" s="26">
        <f>IF(AND(入力データと計算結果!$F$6=バックデータ一覧!$A$7,入力データと計算結果!$F$27="種類を選択することで評価する"),MAX((($CJ$44*CB101+$CJ$45*SUM(BO101:BQ101,BS101)+$CJ$46)*Z101+(0.01723*BU101+0.06099))*10^3/3600,0),0)</f>
        <v>0</v>
      </c>
      <c r="Z101" s="26">
        <f t="shared" si="59"/>
        <v>1</v>
      </c>
      <c r="AA101" s="26">
        <f>IF(AND(入力データと計算結果!$F$6=バックデータ一覧!$A$7,入力データと計算結果!$F$27="種類を選択することで評価する"),MAX(($CJ$47*CB101+$CJ$48*SUM(BO101:BQ101,BS101)+$CJ$49)*AC101+BU101/AB101,0),0)</f>
        <v>0</v>
      </c>
      <c r="AB101" s="26">
        <f t="shared" si="46"/>
        <v>0.83137499999999998</v>
      </c>
      <c r="AC101" s="26">
        <f t="shared" si="60"/>
        <v>1</v>
      </c>
      <c r="AD101" s="91">
        <f>IF(AND(入力データと計算結果!$F$6=バックデータ一覧!$A$7,入力データと計算結果!$F$27="仕様を入力することで評価する"),AE101+AF101+AG101,0)</f>
        <v>0</v>
      </c>
      <c r="AE101" s="91">
        <f t="shared" si="61"/>
        <v>1.7438200178469223</v>
      </c>
      <c r="AF101" s="91">
        <f t="shared" si="47"/>
        <v>8.9317569823294807E-2</v>
      </c>
      <c r="AG101" s="190">
        <f>IF(AND(入力データと計算結果!$F$7&lt;&gt;バックデータ一覧!$A$22,CA101&gt;0),(0.000393*計算過程!CA101)*10^3/3600,IF(AND(入力データと計算結果!$F$7=バックデータ一覧!$A$22,AX101&gt;0),(0.01723*計算過程!AX101+0.06099)*10^3/3600,0))</f>
        <v>2.3462743055555558E-2</v>
      </c>
      <c r="AH101" s="91">
        <f>IF(OR(入力データと計算結果!$F$6&lt;&gt;バックデータ一覧!$A$7,入力データと計算結果!$F$27&lt;&gt;"仕様を入力することで評価する"),0,IF(入力データと計算結果!$F$7=バックデータ一覧!$A$20,計算過程!AR101/計算過程!AI101+計算過程!AS101/計算過程!AJ101+計算過程!AT101/計算過程!AK101+計算過程!AU101/計算過程!AL101+計算過程!AW101/計算過程!AN101,IF(入力データと計算結果!$F$7=バックデータ一覧!$A$21,計算過程!AR101/計算過程!AI101+計算過程!AS101/計算過程!AJ101+計算過程!AT101/計算過程!AK101+計算過程!AV101/計算過程!AM101+計算過程!AW101/計算過程!AN101,計算過程!AR101/計算過程!AI101+計算過程!AS101/計算過程!AJ101+計算過程!AT101/計算過程!AK101+計算過程!AV101/計算過程!AM101+計算過程!AX101/計算過程!AO101)))</f>
        <v>0</v>
      </c>
      <c r="AI101" s="191" t="str">
        <f>IF(AND(入力データと計算結果!$F$6=バックデータ一覧!$A$7,入力データと計算結果!$F$27="仕様を入力することで評価する"),$CJ$65*CB101+$CJ$72*(AR101+AT101)+$CJ$79,"-")</f>
        <v>-</v>
      </c>
      <c r="AJ101" s="191" t="str">
        <f>IF(AND(入力データと計算結果!$F$6=バックデータ一覧!$A$7,入力データと計算結果!$F$27="仕様を入力することで評価する"),$CJ$66*CB101+$CJ$73*AS101+$CJ$80,"-")</f>
        <v>-</v>
      </c>
      <c r="AK101" s="191" t="str">
        <f>IF(AND(入力データと計算結果!$F$6=バックデータ一覧!$A$7,入力データと計算結果!$F$27="仕様を入力することで評価する"),$CJ$67*CB101+$CJ$74*(AR101+AT101)+$CJ$81,"-")</f>
        <v>-</v>
      </c>
      <c r="AL101" s="191" t="str">
        <f>IF(AND(入力データと計算結果!$F$6=バックデータ一覧!$A$7,入力データと計算結果!$F$27="仕様を入力することで評価する"),$CJ$68*CB101+$CJ$75*AU101+$CJ$82,"-")</f>
        <v>-</v>
      </c>
      <c r="AM101" s="191" t="str">
        <f>IF(AND(入力データと計算結果!$F$6=バックデータ一覧!$A$7,入力データと計算結果!$F$27="仕様を入力することで評価する"),$CJ$69*CB101+$CJ$76*AV101+$CJ$83,"-")</f>
        <v>-</v>
      </c>
      <c r="AN101" s="191" t="str">
        <f>IF(AND(入力データと計算結果!$F$6=バックデータ一覧!$A$7,入力データと計算結果!$F$27="仕様を入力することで評価する"),$CJ$70*CB101+$CJ$77*AW101+$CJ$84,"-")</f>
        <v>-</v>
      </c>
      <c r="AO101" s="191" t="str">
        <f>IF(AND(入力データと計算結果!$F$6=バックデータ一覧!$A$7,入力データと計算結果!$F$27="仕様を入力することで評価する"),$CJ$71*CB101+$CJ$78*AX101+$CJ$85,"-")</f>
        <v>-</v>
      </c>
      <c r="AP101" s="91">
        <f t="shared" si="48"/>
        <v>32.256749560488878</v>
      </c>
      <c r="AQ101" s="91">
        <f t="shared" si="49"/>
        <v>5.1382643389482316</v>
      </c>
      <c r="AR101" s="91">
        <f t="shared" si="50"/>
        <v>1.7360827731990405</v>
      </c>
      <c r="AS101" s="91">
        <f t="shared" si="51"/>
        <v>1.2807167999009321</v>
      </c>
      <c r="AT101" s="91">
        <f t="shared" si="52"/>
        <v>0.68304895994716386</v>
      </c>
      <c r="AU101" s="91">
        <f t="shared" si="53"/>
        <v>0</v>
      </c>
      <c r="AV101" s="91">
        <f t="shared" si="54"/>
        <v>5.1228671996037285</v>
      </c>
      <c r="AW101" s="91">
        <f t="shared" si="55"/>
        <v>0</v>
      </c>
      <c r="AX101" s="91">
        <f t="shared" si="56"/>
        <v>1.3625000000000003</v>
      </c>
      <c r="AY101" s="158">
        <f t="shared" si="57"/>
        <v>27.882532547655806</v>
      </c>
      <c r="AZ101" s="91">
        <f t="shared" si="62"/>
        <v>36.70524828030667</v>
      </c>
      <c r="BA101" s="26">
        <f>IF(計算過程!$CJ$4=9,((BF101*CB101+BG101*(BO101+BP101+BQ101+BS101)+BH101*BN101+BI101)*BB101+(0.01723*BU101+0.06099))*10^3/3600,0)</f>
        <v>0</v>
      </c>
      <c r="BB101" s="26">
        <f>IF(7&lt;='貼り付けシート（日別）'!O100,1,1+(7-'貼り付けシート（日別）'!O100)*0.0091)</f>
        <v>1</v>
      </c>
      <c r="BC101" s="26">
        <f>IF(計算過程!$CJ$4=9,((BJ101*計算過程!CB101+BK101*(BO101+BP101+BQ101+BS101)+BL101*BN101+BM101)*BE101+BU101/BD101),0)</f>
        <v>0</v>
      </c>
      <c r="BD101" s="26">
        <f>計算過程!$CJ$88*'貼り付けシート（日別）'!O100+計算過程!$CJ$89*BU101+計算過程!$CJ$90</f>
        <v>0.83137499999999998</v>
      </c>
      <c r="BE101" s="26">
        <f>IF(7&lt;='貼り付けシート（日別）'!O100,1,1+(7-'貼り付けシート（日別）'!O100)*0.0205)</f>
        <v>1</v>
      </c>
      <c r="BF101" s="89">
        <f>IF($BN101&gt;0,バックデータ一覧!$S$4,バックデータ一覧!$T$4)</f>
        <v>-0.51375000000000004</v>
      </c>
      <c r="BG101" s="89">
        <f>IF($BN101&gt;0,バックデータ一覧!$S$5,バックデータ一覧!$T$5)</f>
        <v>-1.7819999999999999E-2</v>
      </c>
      <c r="BH101" s="89">
        <f>IF($BN101&gt;0,バックデータ一覧!$S$6,バックデータ一覧!$T$6)</f>
        <v>0.27639999999999998</v>
      </c>
      <c r="BI101" s="89">
        <f>IF($BN101&gt;0,バックデータ一覧!$S$7,バックデータ一覧!$T$7)</f>
        <v>9.4067100000000003</v>
      </c>
      <c r="BJ101" s="89">
        <f>IF($BN101&gt;0,バックデータ一覧!$S$12,バックデータ一覧!$T$12)</f>
        <v>-0.19841</v>
      </c>
      <c r="BK101" s="89">
        <f>IF($BN101&gt;0,バックデータ一覧!$S$13,バックデータ一覧!$T$13)</f>
        <v>1.10632</v>
      </c>
      <c r="BL101" s="89">
        <f>IF($BN101&gt;0,バックデータ一覧!$S$14,バックデータ一覧!$T$14)</f>
        <v>0.19306999999999999</v>
      </c>
      <c r="BM101" s="132">
        <f>IF($BN101&gt;0,バックデータ一覧!$S$15,バックデータ一覧!$T$15)</f>
        <v>-10.36669</v>
      </c>
      <c r="BN101" s="26">
        <f>SUMIF('貼り付けシート（時刻別）'!$A$6:$A$8765,$A101,'貼り付けシート（時刻別）'!$C$6:$C$8765)</f>
        <v>2400</v>
      </c>
      <c r="BO101" s="91">
        <f>'貼り付けシート（日別）'!B100</f>
        <v>7.2226456293506676</v>
      </c>
      <c r="BP101" s="91">
        <f>'貼り付けシート（日別）'!C100</f>
        <v>5.3281812019800014</v>
      </c>
      <c r="BQ101" s="91">
        <f>'貼り付けシート（日別）'!D100</f>
        <v>2.8416966410560005</v>
      </c>
      <c r="BR101" s="91">
        <f>'貼り付けシート（日別）'!E100</f>
        <v>0</v>
      </c>
      <c r="BS101" s="91">
        <f>'貼り付けシート（日別）'!F100</f>
        <v>21.312724807920002</v>
      </c>
      <c r="BT101" s="91">
        <f>'貼り付けシート（日別）'!G100</f>
        <v>0</v>
      </c>
      <c r="BU101" s="91">
        <f>'貼り付けシート（日別）'!H100</f>
        <v>1.3625000000000003</v>
      </c>
      <c r="BV101" s="91">
        <f>'貼り付けシート（日別）'!I100</f>
        <v>61</v>
      </c>
      <c r="BW101" s="91">
        <f>'貼り付けシート（日別）'!J100</f>
        <v>45</v>
      </c>
      <c r="BX101" s="91">
        <f>'貼り付けシート（日別）'!K100</f>
        <v>24</v>
      </c>
      <c r="BY101" s="91">
        <f>'貼り付けシート（日別）'!L100</f>
        <v>0</v>
      </c>
      <c r="BZ101" s="91">
        <f>'貼り付けシート（日別）'!M100</f>
        <v>180</v>
      </c>
      <c r="CA101" s="91">
        <f>'貼り付けシート（日別）'!N100</f>
        <v>0</v>
      </c>
      <c r="CB101" s="91">
        <f>'貼り付けシート（日別）'!O100</f>
        <v>14.333333333333329</v>
      </c>
      <c r="CC101" s="91">
        <f>'貼り付けシート（日別）'!Q100</f>
        <v>0</v>
      </c>
      <c r="CD101" s="126"/>
    </row>
    <row r="102" spans="1:82" x14ac:dyDescent="0.15">
      <c r="A102" s="30">
        <v>41735</v>
      </c>
      <c r="B102" s="93">
        <f t="shared" si="36"/>
        <v>0.11473981481481481</v>
      </c>
      <c r="C102" s="93">
        <f t="shared" si="37"/>
        <v>0</v>
      </c>
      <c r="D102" s="93">
        <f t="shared" si="63"/>
        <v>21.350468811724639</v>
      </c>
      <c r="E102" s="96">
        <v>0</v>
      </c>
      <c r="F102" s="90">
        <f>IF(OR(計算過程!$CJ$4&lt;=4,計算過程!$CJ$4=8),G102+H102+I102,0)</f>
        <v>0.11473981481481481</v>
      </c>
      <c r="G102" s="90">
        <f>IF(AND($CJ$4&gt;4,$CJ$4&lt;&gt;8),0,((VLOOKUP(入力データと計算結果!$F$6,バックデータ一覧!$V$12:$AA$15,2)*CB102+VLOOKUP(入力データと計算結果!$F$6,バックデータ一覧!$V$12:$AA$15,3)*(BV102+BW102+BX102+BY102+CA102)+(VLOOKUP(入力データと計算結果!$F$6,バックデータ一覧!$V$12:$AA$15,4)))*10^3/3600))</f>
        <v>0.11473981481481481</v>
      </c>
      <c r="H102" s="90">
        <f>IF(AND(OR($CJ$4&gt;4,$CJ$4&lt;&gt;8),入力データと計算結果!$F$7&lt;&gt;バックデータ一覧!$A$20,BZ102&gt;0),0.07*10^3/3600,0)</f>
        <v>0</v>
      </c>
      <c r="I102" s="90">
        <f>IF(AND(OR($CJ$4&lt;=4),入力データと計算結果!$F$7=バックデータ一覧!$A$22,BU102&gt;0),(VLOOKUP(入力データと計算結果!$F$6,バックデータ一覧!$V$12:$AA$15,5,FALSE)*BU102+VLOOKUP(入力データと計算結果!$F$6,バックデータ一覧!$V$12:$AA$15,6,FALSE))*10^3/3600,0)</f>
        <v>0</v>
      </c>
      <c r="J102" s="90">
        <f>IF(OR(計算過程!$CJ$4&lt;=2,計算過程!$CJ$4=8),IF(入力データと計算結果!$F$7=バックデータ一覧!$A$20,BO102/L102+BP102/M102+BQ102/N102+BR102/O102+BT102/Q102,IF(入力データと計算結果!$F$7=バックデータ一覧!$A$21,BO102/L102+BP102/M102+BQ102/N102+BS102/P102+BT102/Q102,BO102/L102+BP102/M102+BQ102/N102+BS102/P102+BU102/R102)),0)</f>
        <v>0</v>
      </c>
      <c r="K102" s="90">
        <f>IF(OR(計算過程!$CJ$4=3,計算過程!$CJ$4=4),IF(入力データと計算結果!$F$7=バックデータ一覧!$A$20,BO102/L102+BP102/M102+BQ102/N102+BR102/O102+BT102/Q102,IF(入力データと計算結果!$F$7=バックデータ一覧!$A$21,BO102/L102+BP102/M102+BQ102/N102+BS102/P102+BT102/Q102,BO102/L102+BP102/M102+BQ102/N102+BS102/P102+BU102/R102)),0)</f>
        <v>21.350468811724639</v>
      </c>
      <c r="L102" s="167">
        <f>IFERROR(MIN(1,$CJ$6*CB102+計算過程!$CJ$13*(BO102+BQ102)+$CJ$20),"-")</f>
        <v>0.7070707144376529</v>
      </c>
      <c r="M102" s="167">
        <f t="shared" si="38"/>
        <v>0.81235704957186383</v>
      </c>
      <c r="N102" s="167">
        <f t="shared" si="39"/>
        <v>0.7070707144376529</v>
      </c>
      <c r="O102" s="134">
        <f t="shared" si="40"/>
        <v>0.90236153670854247</v>
      </c>
      <c r="P102" s="134">
        <f t="shared" si="41"/>
        <v>0.88826526187185906</v>
      </c>
      <c r="Q102" s="134">
        <f t="shared" si="42"/>
        <v>0.90236153670854247</v>
      </c>
      <c r="R102" s="134">
        <f t="shared" si="43"/>
        <v>0.4921432766976549</v>
      </c>
      <c r="S102" s="26">
        <f t="shared" si="44"/>
        <v>0</v>
      </c>
      <c r="T102" s="26">
        <f>'貼り付けシート（日別）'!P101</f>
        <v>9.4625000000000004</v>
      </c>
      <c r="U102" s="26">
        <f t="shared" si="64"/>
        <v>1</v>
      </c>
      <c r="V102" s="26">
        <f t="shared" si="65"/>
        <v>1</v>
      </c>
      <c r="W102" s="26">
        <f t="shared" si="58"/>
        <v>16.385668828013333</v>
      </c>
      <c r="X102" s="26">
        <f t="shared" si="45"/>
        <v>0</v>
      </c>
      <c r="Y102" s="26">
        <f>IF(AND(入力データと計算結果!$F$6=バックデータ一覧!$A$7,入力データと計算結果!$F$27="種類を選択することで評価する"),MAX((($CJ$44*CB102+$CJ$45*SUM(BO102:BQ102,BS102)+$CJ$46)*Z102+(0.01723*BU102+0.06099))*10^3/3600,0),0)</f>
        <v>0</v>
      </c>
      <c r="Z102" s="26">
        <f t="shared" si="59"/>
        <v>1</v>
      </c>
      <c r="AA102" s="26">
        <f>IF(AND(入力データと計算結果!$F$6=バックデータ一覧!$A$7,入力データと計算結果!$F$27="種類を選択することで評価する"),MAX(($CJ$47*CB102+$CJ$48*SUM(BO102:BQ102,BS102)+$CJ$49)*AC102+BU102/AB102,0),0)</f>
        <v>0</v>
      </c>
      <c r="AB102" s="26">
        <f t="shared" si="46"/>
        <v>0.82575999999999994</v>
      </c>
      <c r="AC102" s="26">
        <f t="shared" si="60"/>
        <v>1</v>
      </c>
      <c r="AD102" s="91">
        <f>IF(AND(入力データと計算結果!$F$6=バックデータ一覧!$A$7,入力データと計算結果!$F$27="仕様を入力することで評価する"),AE102+AF102+AG102,0)</f>
        <v>0</v>
      </c>
      <c r="AE102" s="91">
        <f t="shared" si="61"/>
        <v>1.0155247516020374</v>
      </c>
      <c r="AF102" s="91">
        <f t="shared" si="47"/>
        <v>7.2424893457394682E-2</v>
      </c>
      <c r="AG102" s="190">
        <f>IF(AND(入力データと計算結果!$F$7&lt;&gt;バックデータ一覧!$A$22,CA102&gt;0),(0.000393*計算過程!CA102)*10^3/3600,IF(AND(入力データと計算結果!$F$7=バックデータ一覧!$A$22,AX102&gt;0),(0.01723*計算過程!AX102+0.06099)*10^3/3600,0))</f>
        <v>0</v>
      </c>
      <c r="AH102" s="91">
        <f>IF(OR(入力データと計算結果!$F$6&lt;&gt;バックデータ一覧!$A$7,入力データと計算結果!$F$27&lt;&gt;"仕様を入力することで評価する"),0,IF(入力データと計算結果!$F$7=バックデータ一覧!$A$20,計算過程!AR102/計算過程!AI102+計算過程!AS102/計算過程!AJ102+計算過程!AT102/計算過程!AK102+計算過程!AU102/計算過程!AL102+計算過程!AW102/計算過程!AN102,IF(入力データと計算結果!$F$7=バックデータ一覧!$A$21,計算過程!AR102/計算過程!AI102+計算過程!AS102/計算過程!AJ102+計算過程!AT102/計算過程!AK102+計算過程!AV102/計算過程!AM102+計算過程!AW102/計算過程!AN102,計算過程!AR102/計算過程!AI102+計算過程!AS102/計算過程!AJ102+計算過程!AT102/計算過程!AK102+計算過程!AV102/計算過程!AM102+計算過程!AX102/計算過程!AO102)))</f>
        <v>0</v>
      </c>
      <c r="AI102" s="191" t="str">
        <f>IF(AND(入力データと計算結果!$F$6=バックデータ一覧!$A$7,入力データと計算結果!$F$27="仕様を入力することで評価する"),$CJ$65*CB102+$CJ$72*(AR102+AT102)+$CJ$79,"-")</f>
        <v>-</v>
      </c>
      <c r="AJ102" s="191" t="str">
        <f>IF(AND(入力データと計算結果!$F$6=バックデータ一覧!$A$7,入力データと計算結果!$F$27="仕様を入力することで評価する"),$CJ$66*CB102+$CJ$73*AS102+$CJ$80,"-")</f>
        <v>-</v>
      </c>
      <c r="AK102" s="191" t="str">
        <f>IF(AND(入力データと計算結果!$F$6=バックデータ一覧!$A$7,入力データと計算結果!$F$27="仕様を入力することで評価する"),$CJ$67*CB102+$CJ$74*(AR102+AT102)+$CJ$81,"-")</f>
        <v>-</v>
      </c>
      <c r="AL102" s="191" t="str">
        <f>IF(AND(入力データと計算結果!$F$6=バックデータ一覧!$A$7,入力データと計算結果!$F$27="仕様を入力することで評価する"),$CJ$68*CB102+$CJ$75*AU102+$CJ$82,"-")</f>
        <v>-</v>
      </c>
      <c r="AM102" s="191" t="str">
        <f>IF(AND(入力データと計算結果!$F$6=バックデータ一覧!$A$7,入力データと計算結果!$F$27="仕様を入力することで評価する"),$CJ$69*CB102+$CJ$76*AV102+$CJ$83,"-")</f>
        <v>-</v>
      </c>
      <c r="AN102" s="191" t="str">
        <f>IF(AND(入力データと計算結果!$F$6=バックデータ一覧!$A$7,入力データと計算結果!$F$27="仕様を入力することで評価する"),$CJ$70*CB102+$CJ$77*AW102+$CJ$84,"-")</f>
        <v>-</v>
      </c>
      <c r="AO102" s="191" t="str">
        <f>IF(AND(入力データと計算結果!$F$6=バックデータ一覧!$A$7,入力データと計算結果!$F$27="仕様を入力することで評価する"),$CJ$71*CB102+$CJ$78*AX102+$CJ$85,"-")</f>
        <v>-</v>
      </c>
      <c r="AP102" s="91">
        <f t="shared" si="48"/>
        <v>18.956255672362605</v>
      </c>
      <c r="AQ102" s="91">
        <f t="shared" si="49"/>
        <v>5.1851287399440622</v>
      </c>
      <c r="AR102" s="91">
        <f t="shared" si="50"/>
        <v>0</v>
      </c>
      <c r="AS102" s="91">
        <f t="shared" si="51"/>
        <v>0</v>
      </c>
      <c r="AT102" s="91">
        <f t="shared" si="52"/>
        <v>0</v>
      </c>
      <c r="AU102" s="91">
        <f t="shared" si="53"/>
        <v>0</v>
      </c>
      <c r="AV102" s="91">
        <f t="shared" si="54"/>
        <v>0</v>
      </c>
      <c r="AW102" s="91">
        <f t="shared" si="55"/>
        <v>0</v>
      </c>
      <c r="AX102" s="91">
        <f t="shared" si="56"/>
        <v>0</v>
      </c>
      <c r="AY102" s="158">
        <f t="shared" si="57"/>
        <v>16.385668828013333</v>
      </c>
      <c r="AZ102" s="91">
        <f t="shared" si="62"/>
        <v>16.385668828013333</v>
      </c>
      <c r="BA102" s="26">
        <f>IF(計算過程!$CJ$4=9,((BF102*CB102+BG102*(BO102+BP102+BQ102+BS102)+BH102*BN102+BI102)*BB102+(0.01723*BU102+0.06099))*10^3/3600,0)</f>
        <v>0</v>
      </c>
      <c r="BB102" s="26">
        <f>IF(7&lt;='貼り付けシート（日別）'!O101,1,1+(7-'貼り付けシート（日別）'!O101)*0.0091)</f>
        <v>1</v>
      </c>
      <c r="BC102" s="26">
        <f>IF(計算過程!$CJ$4=9,((BJ102*計算過程!CB102+BK102*(BO102+BP102+BQ102+BS102)+BL102*BN102+BM102)*BE102+BU102/BD102),0)</f>
        <v>0</v>
      </c>
      <c r="BD102" s="26">
        <f>計算過程!$CJ$88*'貼り付けシート（日別）'!O101+計算過程!$CJ$89*BU102+計算過程!$CJ$90</f>
        <v>0.82575999999999994</v>
      </c>
      <c r="BE102" s="26">
        <f>IF(7&lt;='貼り付けシート（日別）'!O101,1,1+(7-'貼り付けシート（日別）'!O101)*0.0205)</f>
        <v>1</v>
      </c>
      <c r="BF102" s="89">
        <f>IF($BN102&gt;0,バックデータ一覧!$S$4,バックデータ一覧!$T$4)</f>
        <v>-0.51375000000000004</v>
      </c>
      <c r="BG102" s="89">
        <f>IF($BN102&gt;0,バックデータ一覧!$S$5,バックデータ一覧!$T$5)</f>
        <v>-1.7819999999999999E-2</v>
      </c>
      <c r="BH102" s="89">
        <f>IF($BN102&gt;0,バックデータ一覧!$S$6,バックデータ一覧!$T$6)</f>
        <v>0.27639999999999998</v>
      </c>
      <c r="BI102" s="89">
        <f>IF($BN102&gt;0,バックデータ一覧!$S$7,バックデータ一覧!$T$7)</f>
        <v>9.4067100000000003</v>
      </c>
      <c r="BJ102" s="89">
        <f>IF($BN102&gt;0,バックデータ一覧!$S$12,バックデータ一覧!$T$12)</f>
        <v>-0.19841</v>
      </c>
      <c r="BK102" s="89">
        <f>IF($BN102&gt;0,バックデータ一覧!$S$13,バックデータ一覧!$T$13)</f>
        <v>1.10632</v>
      </c>
      <c r="BL102" s="89">
        <f>IF($BN102&gt;0,バックデータ一覧!$S$14,バックデータ一覧!$T$14)</f>
        <v>0.19306999999999999</v>
      </c>
      <c r="BM102" s="132">
        <f>IF($BN102&gt;0,バックデータ一覧!$S$15,バックデータ一覧!$T$15)</f>
        <v>-10.36669</v>
      </c>
      <c r="BN102" s="26">
        <f>SUMIF('貼り付けシート（時刻別）'!$A$6:$A$8765,$A102,'貼り付けシート（時刻別）'!$C$6:$C$8765)</f>
        <v>2400</v>
      </c>
      <c r="BO102" s="91">
        <f>'貼り付けシート（日別）'!B101</f>
        <v>4.5645791735180001</v>
      </c>
      <c r="BP102" s="91">
        <f>'貼り付けシート（日別）'!C101</f>
        <v>9.9484417884366678</v>
      </c>
      <c r="BQ102" s="91">
        <f>'貼り付けシート（日別）'!D101</f>
        <v>1.8726478660586665</v>
      </c>
      <c r="BR102" s="91">
        <f>'貼り付けシート（日別）'!E101</f>
        <v>0</v>
      </c>
      <c r="BS102" s="91">
        <f>'貼り付けシート（日別）'!F101</f>
        <v>0</v>
      </c>
      <c r="BT102" s="91">
        <f>'貼り付けシート（日別）'!G101</f>
        <v>0</v>
      </c>
      <c r="BU102" s="91">
        <f>'貼り付けシート（日別）'!H101</f>
        <v>0</v>
      </c>
      <c r="BV102" s="91">
        <f>'貼り付けシート（日別）'!I101</f>
        <v>39</v>
      </c>
      <c r="BW102" s="91">
        <f>'貼り付けシート（日別）'!J101</f>
        <v>85</v>
      </c>
      <c r="BX102" s="91">
        <f>'貼り付けシート（日別）'!K101</f>
        <v>16</v>
      </c>
      <c r="BY102" s="91">
        <f>'貼り付けシート（日別）'!L101</f>
        <v>0</v>
      </c>
      <c r="BZ102" s="91">
        <f>'貼り付けシート（日別）'!M101</f>
        <v>0</v>
      </c>
      <c r="CA102" s="91">
        <f>'貼り付けシート（日別）'!N101</f>
        <v>0</v>
      </c>
      <c r="CB102" s="91">
        <f>'貼り付けシート（日別）'!O101</f>
        <v>14.866666666666669</v>
      </c>
      <c r="CC102" s="91">
        <f>'貼り付けシート（日別）'!Q101</f>
        <v>0</v>
      </c>
      <c r="CD102" s="126"/>
    </row>
    <row r="103" spans="1:82" x14ac:dyDescent="0.15">
      <c r="A103" s="30">
        <v>41736</v>
      </c>
      <c r="B103" s="93">
        <f t="shared" si="36"/>
        <v>0.17658515075231479</v>
      </c>
      <c r="C103" s="93">
        <f t="shared" si="37"/>
        <v>0</v>
      </c>
      <c r="D103" s="93">
        <f t="shared" si="63"/>
        <v>34.929005366972348</v>
      </c>
      <c r="E103" s="96">
        <v>0</v>
      </c>
      <c r="F103" s="90">
        <f>IF(OR(計算過程!$CJ$4&lt;=4,計算過程!$CJ$4=8),G103+H103+I103,0)</f>
        <v>0.17658515075231479</v>
      </c>
      <c r="G103" s="90">
        <f>IF(AND($CJ$4&gt;4,$CJ$4&lt;&gt;8),0,((VLOOKUP(入力データと計算結果!$F$6,バックデータ一覧!$V$12:$AA$15,2)*CB103+VLOOKUP(入力データと計算結果!$F$6,バックデータ一覧!$V$12:$AA$15,3)*(BV103+BW103+BX103+BY103+CA103)+(VLOOKUP(入力データと計算結果!$F$6,バックデータ一覧!$V$12:$AA$15,4)))*10^3/3600))</f>
        <v>0.11361568287037037</v>
      </c>
      <c r="H103" s="90">
        <f>IF(AND(OR($CJ$4&gt;4,$CJ$4&lt;&gt;8),入力データと計算結果!$F$7&lt;&gt;バックデータ一覧!$A$20,BZ103&gt;0),0.07*10^3/3600,0)</f>
        <v>1.9444444444444445E-2</v>
      </c>
      <c r="I103" s="90">
        <f>IF(AND(OR($CJ$4&lt;=4),入力データと計算結果!$F$7=バックデータ一覧!$A$22,BU103&gt;0),(VLOOKUP(入力データと計算結果!$F$6,バックデータ一覧!$V$12:$AA$15,5,FALSE)*BU103+VLOOKUP(入力データと計算結果!$F$6,バックデータ一覧!$V$12:$AA$15,6,FALSE))*10^3/3600,0)</f>
        <v>4.3525023437499991E-2</v>
      </c>
      <c r="J103" s="90">
        <f>IF(OR(計算過程!$CJ$4&lt;=2,計算過程!$CJ$4=8),IF(入力データと計算結果!$F$7=バックデータ一覧!$A$20,BO103/L103+BP103/M103+BQ103/N103+BR103/O103+BT103/Q103,IF(入力データと計算結果!$F$7=バックデータ一覧!$A$21,BO103/L103+BP103/M103+BQ103/N103+BS103/P103+BT103/Q103,BO103/L103+BP103/M103+BQ103/N103+BS103/P103+BU103/R103)),0)</f>
        <v>0</v>
      </c>
      <c r="K103" s="90">
        <f>IF(OR(計算過程!$CJ$4=3,計算過程!$CJ$4=4),IF(入力データと計算結果!$F$7=バックデータ一覧!$A$20,BO103/L103+BP103/M103+BQ103/N103+BR103/O103+BT103/Q103,IF(入力データと計算結果!$F$7=バックデータ一覧!$A$21,BO103/L103+BP103/M103+BQ103/N103+BS103/P103+BT103/Q103,BO103/L103+BP103/M103+BQ103/N103+BS103/P103+BU103/R103)),0)</f>
        <v>34.929005366972348</v>
      </c>
      <c r="L103" s="167">
        <f>IFERROR(MIN(1,$CJ$6*CB103+計算過程!$CJ$13*(BO103+BQ103)+$CJ$20),"-")</f>
        <v>0.71313091713714671</v>
      </c>
      <c r="M103" s="167">
        <f t="shared" si="38"/>
        <v>0.80604986253872635</v>
      </c>
      <c r="N103" s="167">
        <f t="shared" si="39"/>
        <v>0.71313091713714671</v>
      </c>
      <c r="O103" s="134">
        <f t="shared" si="40"/>
        <v>0.90236153670854247</v>
      </c>
      <c r="P103" s="134">
        <f t="shared" si="41"/>
        <v>0.86352972900073277</v>
      </c>
      <c r="Q103" s="134">
        <f t="shared" si="42"/>
        <v>0.90236153670854247</v>
      </c>
      <c r="R103" s="134">
        <f t="shared" si="43"/>
        <v>0.55442953531982431</v>
      </c>
      <c r="S103" s="26">
        <f t="shared" si="44"/>
        <v>0</v>
      </c>
      <c r="T103" s="26">
        <f>'貼り付けシート（日別）'!P102</f>
        <v>13.525000000000002</v>
      </c>
      <c r="U103" s="26">
        <f t="shared" si="64"/>
        <v>1</v>
      </c>
      <c r="V103" s="26">
        <f t="shared" si="65"/>
        <v>1</v>
      </c>
      <c r="W103" s="26">
        <f t="shared" si="58"/>
        <v>27.113145444225001</v>
      </c>
      <c r="X103" s="26">
        <f t="shared" si="45"/>
        <v>0</v>
      </c>
      <c r="Y103" s="26">
        <f>IF(AND(入力データと計算結果!$F$6=バックデータ一覧!$A$7,入力データと計算結果!$F$27="種類を選択することで評価する"),MAX((($CJ$44*CB103+$CJ$45*SUM(BO103:BQ103,BS103)+$CJ$46)*Z103+(0.01723*BU103+0.06099))*10^3/3600,0),0)</f>
        <v>0</v>
      </c>
      <c r="Z103" s="26">
        <f t="shared" si="59"/>
        <v>1</v>
      </c>
      <c r="AA103" s="26">
        <f>IF(AND(入力データと計算結果!$F$6=バックデータ一覧!$A$7,入力データと計算結果!$F$27="種類を選択することで評価する"),MAX(($CJ$47*CB103+$CJ$48*SUM(BO103:BQ103,BS103)+$CJ$49)*AC103+BU103/AB103,0),0)</f>
        <v>0</v>
      </c>
      <c r="AB103" s="26">
        <f t="shared" si="46"/>
        <v>0.83410093749999992</v>
      </c>
      <c r="AC103" s="26">
        <f t="shared" si="60"/>
        <v>1</v>
      </c>
      <c r="AD103" s="91">
        <f>IF(AND(入力データと計算結果!$F$6=バックデータ一覧!$A$7,入力データと計算結果!$F$27="仕様を入力することで評価する"),AE103+AF103+AG103,0)</f>
        <v>0</v>
      </c>
      <c r="AE103" s="91">
        <f t="shared" si="61"/>
        <v>1.4062815293844992</v>
      </c>
      <c r="AF103" s="91">
        <f t="shared" si="47"/>
        <v>8.0229039466506072E-2</v>
      </c>
      <c r="AG103" s="190">
        <f>IF(AND(入力データと計算結果!$F$7&lt;&gt;バックデータ一覧!$A$22,CA103&gt;0),(0.000393*計算過程!CA103)*10^3/3600,IF(AND(入力データと計算結果!$F$7=バックデータ一覧!$A$22,AX103&gt;0),(0.01723*計算過程!AX103+0.06099)*10^3/3600,0))</f>
        <v>2.3355803385416669E-2</v>
      </c>
      <c r="AH103" s="91">
        <f>IF(OR(入力データと計算結果!$F$6&lt;&gt;バックデータ一覧!$A$7,入力データと計算結果!$F$27&lt;&gt;"仕様を入力することで評価する"),0,IF(入力データと計算結果!$F$7=バックデータ一覧!$A$20,計算過程!AR103/計算過程!AI103+計算過程!AS103/計算過程!AJ103+計算過程!AT103/計算過程!AK103+計算過程!AU103/計算過程!AL103+計算過程!AW103/計算過程!AN103,IF(入力データと計算結果!$F$7=バックデータ一覧!$A$21,計算過程!AR103/計算過程!AI103+計算過程!AS103/計算過程!AJ103+計算過程!AT103/計算過程!AK103+計算過程!AV103/計算過程!AM103+計算過程!AW103/計算過程!AN103,計算過程!AR103/計算過程!AI103+計算過程!AS103/計算過程!AJ103+計算過程!AT103/計算過程!AK103+計算過程!AV103/計算過程!AM103+計算過程!AX103/計算過程!AO103)))</f>
        <v>0</v>
      </c>
      <c r="AI103" s="191" t="str">
        <f>IF(AND(入力データと計算結果!$F$6=バックデータ一覧!$A$7,入力データと計算結果!$F$27="仕様を入力することで評価する"),$CJ$65*CB103+$CJ$72*(AR103+AT103)+$CJ$79,"-")</f>
        <v>-</v>
      </c>
      <c r="AJ103" s="191" t="str">
        <f>IF(AND(入力データと計算結果!$F$6=バックデータ一覧!$A$7,入力データと計算結果!$F$27="仕様を入力することで評価する"),$CJ$66*CB103+$CJ$73*AS103+$CJ$80,"-")</f>
        <v>-</v>
      </c>
      <c r="AK103" s="191" t="str">
        <f>IF(AND(入力データと計算結果!$F$6=バックデータ一覧!$A$7,入力データと計算結果!$F$27="仕様を入力することで評価する"),$CJ$67*CB103+$CJ$74*(AR103+AT103)+$CJ$81,"-")</f>
        <v>-</v>
      </c>
      <c r="AL103" s="191" t="str">
        <f>IF(AND(入力データと計算結果!$F$6=バックデータ一覧!$A$7,入力データと計算結果!$F$27="仕様を入力することで評価する"),$CJ$68*CB103+$CJ$75*AU103+$CJ$82,"-")</f>
        <v>-</v>
      </c>
      <c r="AM103" s="191" t="str">
        <f>IF(AND(入力データと計算結果!$F$6=バックデータ一覧!$A$7,入力データと計算結果!$F$27="仕様を入力することで評価する"),$CJ$69*CB103+$CJ$76*AV103+$CJ$83,"-")</f>
        <v>-</v>
      </c>
      <c r="AN103" s="191" t="str">
        <f>IF(AND(入力データと計算結果!$F$6=バックデータ一覧!$A$7,入力データと計算結果!$F$27="仕様を入力することで評価する"),$CJ$70*CB103+$CJ$77*AW103+$CJ$84,"-")</f>
        <v>-</v>
      </c>
      <c r="AO103" s="191" t="str">
        <f>IF(AND(入力データと計算結果!$F$6=バックデータ一覧!$A$7,入力データと計算結果!$F$27="仕様を入力することで評価する"),$CJ$71*CB103+$CJ$78*AX103+$CJ$85,"-")</f>
        <v>-</v>
      </c>
      <c r="AP103" s="91">
        <f t="shared" si="48"/>
        <v>26.278106266518492</v>
      </c>
      <c r="AQ103" s="91">
        <f t="shared" si="49"/>
        <v>5.1906206619357604</v>
      </c>
      <c r="AR103" s="91">
        <f t="shared" si="50"/>
        <v>0.66604252044896128</v>
      </c>
      <c r="AS103" s="91">
        <f t="shared" si="51"/>
        <v>0.81556226993750336</v>
      </c>
      <c r="AT103" s="91">
        <f t="shared" si="52"/>
        <v>0.35341031697291792</v>
      </c>
      <c r="AU103" s="91">
        <f t="shared" si="53"/>
        <v>0</v>
      </c>
      <c r="AV103" s="91">
        <f t="shared" si="54"/>
        <v>1.2233434049062559</v>
      </c>
      <c r="AW103" s="91">
        <f t="shared" si="55"/>
        <v>0</v>
      </c>
      <c r="AX103" s="91">
        <f t="shared" si="56"/>
        <v>1.3401562499999999</v>
      </c>
      <c r="AY103" s="158">
        <f t="shared" si="57"/>
        <v>22.714630681959363</v>
      </c>
      <c r="AZ103" s="91">
        <f t="shared" si="62"/>
        <v>25.772989194225001</v>
      </c>
      <c r="BA103" s="26">
        <f>IF(計算過程!$CJ$4=9,((BF103*CB103+BG103*(BO103+BP103+BQ103+BS103)+BH103*BN103+BI103)*BB103+(0.01723*BU103+0.06099))*10^3/3600,0)</f>
        <v>0</v>
      </c>
      <c r="BB103" s="26">
        <f>IF(7&lt;='貼り付けシート（日別）'!O102,1,1+(7-'貼り付けシート（日別）'!O102)*0.0091)</f>
        <v>1</v>
      </c>
      <c r="BC103" s="26">
        <f>IF(計算過程!$CJ$4=9,((BJ103*計算過程!CB103+BK103*(BO103+BP103+BQ103+BS103)+BL103*BN103+BM103)*BE103+BU103/BD103),0)</f>
        <v>0</v>
      </c>
      <c r="BD103" s="26">
        <f>計算過程!$CJ$88*'貼り付けシート（日別）'!O102+計算過程!$CJ$89*BU103+計算過程!$CJ$90</f>
        <v>0.83410093749999992</v>
      </c>
      <c r="BE103" s="26">
        <f>IF(7&lt;='貼り付けシート（日別）'!O102,1,1+(7-'貼り付けシート（日別）'!O102)*0.0205)</f>
        <v>1</v>
      </c>
      <c r="BF103" s="89">
        <f>IF($BN103&gt;0,バックデータ一覧!$S$4,バックデータ一覧!$T$4)</f>
        <v>-0.51375000000000004</v>
      </c>
      <c r="BG103" s="89">
        <f>IF($BN103&gt;0,バックデータ一覧!$S$5,バックデータ一覧!$T$5)</f>
        <v>-1.7819999999999999E-2</v>
      </c>
      <c r="BH103" s="89">
        <f>IF($BN103&gt;0,バックデータ一覧!$S$6,バックデータ一覧!$T$6)</f>
        <v>0.27639999999999998</v>
      </c>
      <c r="BI103" s="89">
        <f>IF($BN103&gt;0,バックデータ一覧!$S$7,バックデータ一覧!$T$7)</f>
        <v>9.4067100000000003</v>
      </c>
      <c r="BJ103" s="89">
        <f>IF($BN103&gt;0,バックデータ一覧!$S$12,バックデータ一覧!$T$12)</f>
        <v>-0.19841</v>
      </c>
      <c r="BK103" s="89">
        <f>IF($BN103&gt;0,バックデータ一覧!$S$13,バックデータ一覧!$T$13)</f>
        <v>1.10632</v>
      </c>
      <c r="BL103" s="89">
        <f>IF($BN103&gt;0,バックデータ一覧!$S$14,バックデータ一覧!$T$14)</f>
        <v>0.19306999999999999</v>
      </c>
      <c r="BM103" s="132">
        <f>IF($BN103&gt;0,バックデータ一覧!$S$15,バックデータ一覧!$T$15)</f>
        <v>-10.36669</v>
      </c>
      <c r="BN103" s="26">
        <f>SUMIF('貼り付けシート（時刻別）'!$A$6:$A$8765,$A103,'貼り付けシート（時刻別）'!$C$6:$C$8765)</f>
        <v>2400</v>
      </c>
      <c r="BO103" s="91">
        <f>'貼り付けシート（日別）'!B102</f>
        <v>5.6127843134089996</v>
      </c>
      <c r="BP103" s="91">
        <f>'貼り付けシート（日別）'!C102</f>
        <v>6.8727971184600003</v>
      </c>
      <c r="BQ103" s="91">
        <f>'貼り付けシート（日別）'!D102</f>
        <v>2.9782120846659996</v>
      </c>
      <c r="BR103" s="91">
        <f>'貼り付けシート（日別）'!E102</f>
        <v>0</v>
      </c>
      <c r="BS103" s="91">
        <f>'貼り付けシート（日別）'!F102</f>
        <v>10.309195677690001</v>
      </c>
      <c r="BT103" s="91">
        <f>'貼り付けシート（日別）'!G102</f>
        <v>0</v>
      </c>
      <c r="BU103" s="91">
        <f>'貼り付けシート（日別）'!H102</f>
        <v>1.3401562499999999</v>
      </c>
      <c r="BV103" s="91">
        <f>'貼り付けシート（日別）'!I102</f>
        <v>49</v>
      </c>
      <c r="BW103" s="91">
        <f>'貼り付けシート（日別）'!J102</f>
        <v>60</v>
      </c>
      <c r="BX103" s="91">
        <f>'貼り付けシート（日別）'!K102</f>
        <v>26</v>
      </c>
      <c r="BY103" s="91">
        <f>'貼り付けシート（日別）'!L102</f>
        <v>0</v>
      </c>
      <c r="BZ103" s="91">
        <f>'貼り付けシート（日別）'!M102</f>
        <v>90</v>
      </c>
      <c r="CA103" s="91">
        <f>'貼り付けシート（日別）'!N102</f>
        <v>0</v>
      </c>
      <c r="CB103" s="91">
        <f>'貼り付けシート（日別）'!O102</f>
        <v>14.929166666666665</v>
      </c>
      <c r="CC103" s="91">
        <f>'貼り付けシート（日別）'!Q102</f>
        <v>0</v>
      </c>
      <c r="CD103" s="126"/>
    </row>
    <row r="104" spans="1:82" x14ac:dyDescent="0.15">
      <c r="A104" s="30">
        <v>41737</v>
      </c>
      <c r="B104" s="93">
        <f t="shared" si="36"/>
        <v>0.17639534693287037</v>
      </c>
      <c r="C104" s="93">
        <f t="shared" si="37"/>
        <v>0</v>
      </c>
      <c r="D104" s="93">
        <f t="shared" si="63"/>
        <v>46.083706258157896</v>
      </c>
      <c r="E104" s="96">
        <v>0</v>
      </c>
      <c r="F104" s="90">
        <f>IF(OR(計算過程!$CJ$4&lt;=4,計算過程!$CJ$4=8),G104+H104+I104,0)</f>
        <v>0.17639534693287037</v>
      </c>
      <c r="G104" s="90">
        <f>IF(AND($CJ$4&gt;4,$CJ$4&lt;&gt;8),0,((VLOOKUP(入力データと計算結果!$F$6,バックデータ一覧!$V$12:$AA$15,2)*CB104+VLOOKUP(入力データと計算結果!$F$6,バックデータ一覧!$V$12:$AA$15,3)*(BV104+BW104+BX104+BY104+CA104)+(VLOOKUP(入力データと計算結果!$F$6,バックデータ一覧!$V$12:$AA$15,4)))*10^3/3600))</f>
        <v>0.11320144675925926</v>
      </c>
      <c r="H104" s="90">
        <f>IF(AND(OR($CJ$4&gt;4,$CJ$4&lt;&gt;8),入力データと計算結果!$F$7&lt;&gt;バックデータ一覧!$A$20,BZ104&gt;0),0.07*10^3/3600,0)</f>
        <v>1.9444444444444445E-2</v>
      </c>
      <c r="I104" s="90">
        <f>IF(AND(OR($CJ$4&lt;=4),入力データと計算結果!$F$7=バックデータ一覧!$A$22,BU104&gt;0),(VLOOKUP(入力データと計算結果!$F$6,バックデータ一覧!$V$12:$AA$15,5,FALSE)*BU104+VLOOKUP(入力データと計算結果!$F$6,バックデータ一覧!$V$12:$AA$15,6,FALSE))*10^3/3600,0)</f>
        <v>4.3749455729166671E-2</v>
      </c>
      <c r="J104" s="90">
        <f>IF(OR(計算過程!$CJ$4&lt;=2,計算過程!$CJ$4=8),IF(入力データと計算結果!$F$7=バックデータ一覧!$A$20,BO104/L104+BP104/M104+BQ104/N104+BR104/O104+BT104/Q104,IF(入力データと計算結果!$F$7=バックデータ一覧!$A$21,BO104/L104+BP104/M104+BQ104/N104+BS104/P104+BT104/Q104,BO104/L104+BP104/M104+BQ104/N104+BS104/P104+BU104/R104)),0)</f>
        <v>0</v>
      </c>
      <c r="K104" s="90">
        <f>IF(OR(計算過程!$CJ$4=3,計算過程!$CJ$4=4),IF(入力データと計算結果!$F$7=バックデータ一覧!$A$20,BO104/L104+BP104/M104+BQ104/N104+BR104/O104+BT104/Q104,IF(入力データと計算結果!$F$7=バックデータ一覧!$A$21,BO104/L104+BP104/M104+BQ104/N104+BS104/P104+BT104/Q104,BO104/L104+BP104/M104+BQ104/N104+BS104/P104+BU104/R104)),0)</f>
        <v>46.083706258157896</v>
      </c>
      <c r="L104" s="167">
        <f>IFERROR(MIN(1,$CJ$6*CB104+計算過程!$CJ$13*(BO104+BQ104)+$CJ$20),"-")</f>
        <v>0.71519557714128268</v>
      </c>
      <c r="M104" s="167">
        <f t="shared" si="38"/>
        <v>0.79973332518062401</v>
      </c>
      <c r="N104" s="167">
        <f t="shared" si="39"/>
        <v>0.71519557714128268</v>
      </c>
      <c r="O104" s="134">
        <f t="shared" si="40"/>
        <v>0.90236153670854247</v>
      </c>
      <c r="P104" s="134">
        <f t="shared" si="41"/>
        <v>0.83993669702030505</v>
      </c>
      <c r="Q104" s="134">
        <f t="shared" si="42"/>
        <v>0.90236153670854247</v>
      </c>
      <c r="R104" s="134">
        <f t="shared" si="43"/>
        <v>0.54985155762275295</v>
      </c>
      <c r="S104" s="26">
        <f t="shared" si="44"/>
        <v>0</v>
      </c>
      <c r="T104" s="26">
        <f>'貼り付けシート（日別）'!P103</f>
        <v>8.8000000000000007</v>
      </c>
      <c r="U104" s="26">
        <f t="shared" si="64"/>
        <v>1</v>
      </c>
      <c r="V104" s="26">
        <f t="shared" si="65"/>
        <v>1</v>
      </c>
      <c r="W104" s="26">
        <f t="shared" si="58"/>
        <v>36.067978694153332</v>
      </c>
      <c r="X104" s="26">
        <f t="shared" si="45"/>
        <v>0</v>
      </c>
      <c r="Y104" s="26">
        <f>IF(AND(入力データと計算結果!$F$6=バックデータ一覧!$A$7,入力データと計算結果!$F$27="種類を選択することで評価する"),MAX((($CJ$44*CB104+$CJ$45*SUM(BO104:BQ104,BS104)+$CJ$46)*Z104+(0.01723*BU104+0.06099))*10^3/3600,0),0)</f>
        <v>0</v>
      </c>
      <c r="Z104" s="26">
        <f t="shared" si="59"/>
        <v>1</v>
      </c>
      <c r="AA104" s="26">
        <f>IF(AND(入力データと計算結果!$F$6=バックデータ一覧!$A$7,入力データと計算結果!$F$27="種類を選択することで評価する"),MAX(($CJ$47*CB104+$CJ$48*SUM(BO104:BQ104,BS104)+$CJ$49)*AC104+BU104/AB104,0),0)</f>
        <v>0</v>
      </c>
      <c r="AB104" s="26">
        <f t="shared" si="46"/>
        <v>0.82941156249999992</v>
      </c>
      <c r="AC104" s="26">
        <f t="shared" si="60"/>
        <v>1</v>
      </c>
      <c r="AD104" s="91">
        <f>IF(AND(入力データと計算結果!$F$6=バックデータ一覧!$A$7,入力データと計算結果!$F$27="仕様を入力することで評価する"),AE104+AF104+AG104,0)</f>
        <v>0</v>
      </c>
      <c r="AE104" s="91">
        <f t="shared" si="61"/>
        <v>1.6966739583981671</v>
      </c>
      <c r="AF104" s="91">
        <f t="shared" si="47"/>
        <v>8.7641682435198362E-2</v>
      </c>
      <c r="AG104" s="190">
        <f>IF(AND(入力データと計算結果!$F$7&lt;&gt;バックデータ一覧!$A$22,CA104&gt;0),(0.000393*計算過程!CA104)*10^3/3600,IF(AND(入力データと計算結果!$F$7=バックデータ一覧!$A$22,AX104&gt;0),(0.01723*計算過程!AX104+0.06099)*10^3/3600,0))</f>
        <v>2.3539769531250001E-2</v>
      </c>
      <c r="AH104" s="91">
        <f>IF(OR(入力データと計算結果!$F$6&lt;&gt;バックデータ一覧!$A$7,入力データと計算結果!$F$27&lt;&gt;"仕様を入力することで評価する"),0,IF(入力データと計算結果!$F$7=バックデータ一覧!$A$20,計算過程!AR104/計算過程!AI104+計算過程!AS104/計算過程!AJ104+計算過程!AT104/計算過程!AK104+計算過程!AU104/計算過程!AL104+計算過程!AW104/計算過程!AN104,IF(入力データと計算結果!$F$7=バックデータ一覧!$A$21,計算過程!AR104/計算過程!AI104+計算過程!AS104/計算過程!AJ104+計算過程!AT104/計算過程!AK104+計算過程!AV104/計算過程!AM104+計算過程!AW104/計算過程!AN104,計算過程!AR104/計算過程!AI104+計算過程!AS104/計算過程!AJ104+計算過程!AT104/計算過程!AK104+計算過程!AV104/計算過程!AM104+計算過程!AX104/計算過程!AO104)))</f>
        <v>0</v>
      </c>
      <c r="AI104" s="191" t="str">
        <f>IF(AND(入力データと計算結果!$F$6=バックデータ一覧!$A$7,入力データと計算結果!$F$27="仕様を入力することで評価する"),$CJ$65*CB104+$CJ$72*(AR104+AT104)+$CJ$79,"-")</f>
        <v>-</v>
      </c>
      <c r="AJ104" s="191" t="str">
        <f>IF(AND(入力データと計算結果!$F$6=バックデータ一覧!$A$7,入力データと計算結果!$F$27="仕様を入力することで評価する"),$CJ$66*CB104+$CJ$73*AS104+$CJ$80,"-")</f>
        <v>-</v>
      </c>
      <c r="AK104" s="191" t="str">
        <f>IF(AND(入力データと計算結果!$F$6=バックデータ一覧!$A$7,入力データと計算結果!$F$27="仕様を入力することで評価する"),$CJ$67*CB104+$CJ$74*(AR104+AT104)+$CJ$81,"-")</f>
        <v>-</v>
      </c>
      <c r="AL104" s="191" t="str">
        <f>IF(AND(入力データと計算結果!$F$6=バックデータ一覧!$A$7,入力データと計算結果!$F$27="仕様を入力することで評価する"),$CJ$68*CB104+$CJ$75*AU104+$CJ$82,"-")</f>
        <v>-</v>
      </c>
      <c r="AM104" s="191" t="str">
        <f>IF(AND(入力データと計算結果!$F$6=バックデータ一覧!$A$7,入力データと計算結果!$F$27="仕様を入力することで評価する"),$CJ$69*CB104+$CJ$76*AV104+$CJ$83,"-")</f>
        <v>-</v>
      </c>
      <c r="AN104" s="191" t="str">
        <f>IF(AND(入力データと計算結果!$F$6=バックデータ一覧!$A$7,入力データと計算結果!$F$27="仕様を入力することで評価する"),$CJ$70*CB104+$CJ$77*AW104+$CJ$84,"-")</f>
        <v>-</v>
      </c>
      <c r="AO104" s="191" t="str">
        <f>IF(AND(入力データと計算結果!$F$6=バックデータ一覧!$A$7,入力データと計算結果!$F$27="仕様を入力することで評価する"),$CJ$71*CB104+$CJ$78*AX104+$CJ$85,"-")</f>
        <v>-</v>
      </c>
      <c r="AP104" s="91">
        <f t="shared" si="48"/>
        <v>31.154312477599209</v>
      </c>
      <c r="AQ104" s="91">
        <f t="shared" si="49"/>
        <v>5.1005531412719005</v>
      </c>
      <c r="AR104" s="91">
        <f t="shared" si="50"/>
        <v>1.5269268355288226</v>
      </c>
      <c r="AS104" s="91">
        <f t="shared" si="51"/>
        <v>1.1264214360458524</v>
      </c>
      <c r="AT104" s="91">
        <f t="shared" si="52"/>
        <v>0.60075809922445478</v>
      </c>
      <c r="AU104" s="91">
        <f t="shared" si="53"/>
        <v>0</v>
      </c>
      <c r="AV104" s="91">
        <f t="shared" si="54"/>
        <v>4.5056857441834097</v>
      </c>
      <c r="AW104" s="91">
        <f t="shared" si="55"/>
        <v>0</v>
      </c>
      <c r="AX104" s="91">
        <f t="shared" si="56"/>
        <v>1.3785937500000001</v>
      </c>
      <c r="AY104" s="158">
        <f t="shared" si="57"/>
        <v>26.929592829170794</v>
      </c>
      <c r="AZ104" s="91">
        <f t="shared" si="62"/>
        <v>34.689384944153332</v>
      </c>
      <c r="BA104" s="26">
        <f>IF(計算過程!$CJ$4=9,((BF104*CB104+BG104*(BO104+BP104+BQ104+BS104)+BH104*BN104+BI104)*BB104+(0.01723*BU104+0.06099))*10^3/3600,0)</f>
        <v>0</v>
      </c>
      <c r="BB104" s="26">
        <f>IF(7&lt;='貼り付けシート（日別）'!O103,1,1+(7-'貼り付けシート（日別）'!O103)*0.0091)</f>
        <v>1</v>
      </c>
      <c r="BC104" s="26">
        <f>IF(計算過程!$CJ$4=9,((BJ104*計算過程!CB104+BK104*(BO104+BP104+BQ104+BS104)+BL104*BN104+BM104)*BE104+BU104/BD104),0)</f>
        <v>0</v>
      </c>
      <c r="BD104" s="26">
        <f>計算過程!$CJ$88*'貼り付けシート（日別）'!O103+計算過程!$CJ$89*BU104+計算過程!$CJ$90</f>
        <v>0.82941156249999992</v>
      </c>
      <c r="BE104" s="26">
        <f>IF(7&lt;='貼り付けシート（日別）'!O103,1,1+(7-'貼り付けシート（日別）'!O103)*0.0205)</f>
        <v>1</v>
      </c>
      <c r="BF104" s="89">
        <f>IF($BN104&gt;0,バックデータ一覧!$S$4,バックデータ一覧!$T$4)</f>
        <v>-0.51375000000000004</v>
      </c>
      <c r="BG104" s="89">
        <f>IF($BN104&gt;0,バックデータ一覧!$S$5,バックデータ一覧!$T$5)</f>
        <v>-1.7819999999999999E-2</v>
      </c>
      <c r="BH104" s="89">
        <f>IF($BN104&gt;0,バックデータ一覧!$S$6,バックデータ一覧!$T$6)</f>
        <v>0.27639999999999998</v>
      </c>
      <c r="BI104" s="89">
        <f>IF($BN104&gt;0,バックデータ一覧!$S$7,バックデータ一覧!$T$7)</f>
        <v>9.4067100000000003</v>
      </c>
      <c r="BJ104" s="89">
        <f>IF($BN104&gt;0,バックデータ一覧!$S$12,バックデータ一覧!$T$12)</f>
        <v>-0.19841</v>
      </c>
      <c r="BK104" s="89">
        <f>IF($BN104&gt;0,バックデータ一覧!$S$13,バックデータ一覧!$T$13)</f>
        <v>1.10632</v>
      </c>
      <c r="BL104" s="89">
        <f>IF($BN104&gt;0,バックデータ一覧!$S$14,バックデータ一覧!$T$14)</f>
        <v>0.19306999999999999</v>
      </c>
      <c r="BM104" s="132">
        <f>IF($BN104&gt;0,バックデータ一覧!$S$15,バックデータ一覧!$T$15)</f>
        <v>-10.36669</v>
      </c>
      <c r="BN104" s="26">
        <f>SUMIF('貼り付けシート（時刻別）'!$A$6:$A$8765,$A104,'貼り付けシート（時刻別）'!$C$6:$C$8765)</f>
        <v>2400</v>
      </c>
      <c r="BO104" s="91">
        <f>'貼り付けシート（日別）'!B103</f>
        <v>6.8259757470753337</v>
      </c>
      <c r="BP104" s="91">
        <f>'貼り付けシート（日別）'!C103</f>
        <v>5.0355558789899995</v>
      </c>
      <c r="BQ104" s="91">
        <f>'貼り付けシート（日別）'!D103</f>
        <v>2.6856298021280001</v>
      </c>
      <c r="BR104" s="91">
        <f>'貼り付けシート（日別）'!E103</f>
        <v>0</v>
      </c>
      <c r="BS104" s="91">
        <f>'貼り付けシート（日別）'!F103</f>
        <v>20.142223515959998</v>
      </c>
      <c r="BT104" s="91">
        <f>'貼り付けシート（日別）'!G103</f>
        <v>0</v>
      </c>
      <c r="BU104" s="91">
        <f>'貼り付けシート（日別）'!H103</f>
        <v>1.3785937500000001</v>
      </c>
      <c r="BV104" s="91">
        <f>'貼り付けシート（日別）'!I103</f>
        <v>61</v>
      </c>
      <c r="BW104" s="91">
        <f>'貼り付けシート（日別）'!J103</f>
        <v>45</v>
      </c>
      <c r="BX104" s="91">
        <f>'貼り付けシート（日別）'!K103</f>
        <v>24</v>
      </c>
      <c r="BY104" s="91">
        <f>'貼り付けシート（日別）'!L103</f>
        <v>0</v>
      </c>
      <c r="BZ104" s="91">
        <f>'貼り付けシート（日別）'!M103</f>
        <v>180</v>
      </c>
      <c r="CA104" s="91">
        <f>'貼り付けシート（日別）'!N103</f>
        <v>0</v>
      </c>
      <c r="CB104" s="91">
        <f>'貼り付けシート（日別）'!O103</f>
        <v>13.904166666666667</v>
      </c>
      <c r="CC104" s="91">
        <f>'貼り付けシート（日別）'!Q103</f>
        <v>0</v>
      </c>
      <c r="CD104" s="126"/>
    </row>
    <row r="105" spans="1:82" x14ac:dyDescent="0.15">
      <c r="A105" s="30">
        <v>41738</v>
      </c>
      <c r="B105" s="93">
        <f t="shared" si="36"/>
        <v>0.1920370238715278</v>
      </c>
      <c r="C105" s="93">
        <f t="shared" si="37"/>
        <v>0</v>
      </c>
      <c r="D105" s="93">
        <f t="shared" si="63"/>
        <v>56.649569064703833</v>
      </c>
      <c r="E105" s="96">
        <v>0</v>
      </c>
      <c r="F105" s="90">
        <f>IF(OR(計算過程!$CJ$4&lt;=4,計算過程!$CJ$4=8),G105+H105+I105,0)</f>
        <v>0.1920370238715278</v>
      </c>
      <c r="G105" s="90">
        <f>IF(AND($CJ$4&gt;4,$CJ$4&lt;&gt;8),0,((VLOOKUP(入力データと計算結果!$F$6,バックデータ一覧!$V$12:$AA$15,2)*CB105+VLOOKUP(入力データと計算結果!$F$6,バックデータ一覧!$V$12:$AA$15,3)*(BV105+BW105+BX105+BY105+CA105)+(VLOOKUP(入力データと計算結果!$F$6,バックデータ一覧!$V$12:$AA$15,4)))*10^3/3600))</f>
        <v>0.12975225694444445</v>
      </c>
      <c r="H105" s="90">
        <f>IF(AND(OR($CJ$4&gt;4,$CJ$4&lt;&gt;8),入力データと計算結果!$F$7&lt;&gt;バックデータ一覧!$A$20,BZ105&gt;0),0.07*10^3/3600,0)</f>
        <v>1.9444444444444445E-2</v>
      </c>
      <c r="I105" s="90">
        <f>IF(AND(OR($CJ$4&lt;=4),入力データと計算結果!$F$7=バックデータ一覧!$A$22,BU105&gt;0),(VLOOKUP(入力データと計算結果!$F$6,バックデータ一覧!$V$12:$AA$15,5,FALSE)*BU105+VLOOKUP(入力データと計算結果!$F$6,バックデータ一覧!$V$12:$AA$15,6,FALSE))*10^3/3600,0)</f>
        <v>4.2840322482638887E-2</v>
      </c>
      <c r="J105" s="90">
        <f>IF(OR(計算過程!$CJ$4&lt;=2,計算過程!$CJ$4=8),IF(入力データと計算結果!$F$7=バックデータ一覧!$A$20,BO105/L105+BP105/M105+BQ105/N105+BR105/O105+BT105/Q105,IF(入力データと計算結果!$F$7=バックデータ一覧!$A$21,BO105/L105+BP105/M105+BQ105/N105+BS105/P105+BT105/Q105,BO105/L105+BP105/M105+BQ105/N105+BS105/P105+BU105/R105)),0)</f>
        <v>0</v>
      </c>
      <c r="K105" s="90">
        <f>IF(OR(計算過程!$CJ$4=3,計算過程!$CJ$4=4),IF(入力データと計算結果!$F$7=バックデータ一覧!$A$20,BO105/L105+BP105/M105+BQ105/N105+BR105/O105+BT105/Q105,IF(入力データと計算結果!$F$7=バックデータ一覧!$A$21,BO105/L105+BP105/M105+BQ105/N105+BS105/P105+BT105/Q105,BO105/L105+BP105/M105+BQ105/N105+BS105/P105+BU105/R105)),0)</f>
        <v>56.649569064703833</v>
      </c>
      <c r="L105" s="167">
        <f>IFERROR(MIN(1,$CJ$6*CB105+計算過程!$CJ$13*(BO105+BQ105)+$CJ$20),"-")</f>
        <v>0.72394496825372756</v>
      </c>
      <c r="M105" s="167">
        <f t="shared" si="38"/>
        <v>0.82032193316695767</v>
      </c>
      <c r="N105" s="167">
        <f t="shared" si="39"/>
        <v>0.72394496825372756</v>
      </c>
      <c r="O105" s="134">
        <f t="shared" si="40"/>
        <v>0.90236153670854247</v>
      </c>
      <c r="P105" s="134">
        <f t="shared" si="41"/>
        <v>0.84065260437236544</v>
      </c>
      <c r="Q105" s="134">
        <f t="shared" si="42"/>
        <v>0.90236153670854247</v>
      </c>
      <c r="R105" s="134">
        <f t="shared" si="43"/>
        <v>0.56037695841098256</v>
      </c>
      <c r="S105" s="26">
        <f t="shared" si="44"/>
        <v>0</v>
      </c>
      <c r="T105" s="26">
        <f>'貼り付けシート（日別）'!P104</f>
        <v>12.612499999999999</v>
      </c>
      <c r="U105" s="26">
        <f t="shared" si="64"/>
        <v>1</v>
      </c>
      <c r="V105" s="26">
        <f t="shared" si="65"/>
        <v>1</v>
      </c>
      <c r="W105" s="26">
        <f t="shared" si="58"/>
        <v>44.76911691917666</v>
      </c>
      <c r="X105" s="26">
        <f t="shared" si="45"/>
        <v>0</v>
      </c>
      <c r="Y105" s="26">
        <f>IF(AND(入力データと計算結果!$F$6=バックデータ一覧!$A$7,入力データと計算結果!$F$27="種類を選択することで評価する"),MAX((($CJ$44*CB105+$CJ$45*SUM(BO105:BQ105,BS105)+$CJ$46)*Z105+(0.01723*BU105+0.06099))*10^3/3600,0),0)</f>
        <v>0</v>
      </c>
      <c r="Z105" s="26">
        <f t="shared" si="59"/>
        <v>1</v>
      </c>
      <c r="AA105" s="26">
        <f>IF(AND(入力データと計算結果!$F$6=バックデータ一覧!$A$7,入力データと計算結果!$F$27="種類を選択することで評価する"),MAX(($CJ$47*CB105+$CJ$48*SUM(BO105:BQ105,BS105)+$CJ$49)*AC105+BU105/AB105,0),0)</f>
        <v>0</v>
      </c>
      <c r="AB105" s="26">
        <f t="shared" si="46"/>
        <v>0.84219734374999999</v>
      </c>
      <c r="AC105" s="26">
        <f t="shared" si="60"/>
        <v>1</v>
      </c>
      <c r="AD105" s="91">
        <f>IF(AND(入力データと計算結果!$F$6=バックデータ一覧!$A$7,入力データと計算結果!$F$27="仕様を入力することで評価する"),AE105+AF105+AG105,0)</f>
        <v>0</v>
      </c>
      <c r="AE105" s="91">
        <f t="shared" si="61"/>
        <v>1.8684527505396926</v>
      </c>
      <c r="AF105" s="91">
        <f t="shared" si="47"/>
        <v>9.5004814871149437E-2</v>
      </c>
      <c r="AG105" s="190">
        <f>IF(AND(入力データと計算結果!$F$7&lt;&gt;バックデータ一覧!$A$22,CA105&gt;0),(0.000393*計算過程!CA105)*10^3/3600,IF(AND(入力データと計算結果!$F$7=バックデータ一覧!$A$22,AX105&gt;0),(0.01723*計算過程!AX105+0.06099)*10^3/3600,0))</f>
        <v>2.279455707465278E-2</v>
      </c>
      <c r="AH105" s="91">
        <f>IF(OR(入力データと計算結果!$F$6&lt;&gt;バックデータ一覧!$A$7,入力データと計算結果!$F$27&lt;&gt;"仕様を入力することで評価する"),0,IF(入力データと計算結果!$F$7=バックデータ一覧!$A$20,計算過程!AR105/計算過程!AI105+計算過程!AS105/計算過程!AJ105+計算過程!AT105/計算過程!AK105+計算過程!AU105/計算過程!AL105+計算過程!AW105/計算過程!AN105,IF(入力データと計算結果!$F$7=バックデータ一覧!$A$21,計算過程!AR105/計算過程!AI105+計算過程!AS105/計算過程!AJ105+計算過程!AT105/計算過程!AK105+計算過程!AV105/計算過程!AM105+計算過程!AW105/計算過程!AN105,計算過程!AR105/計算過程!AI105+計算過程!AS105/計算過程!AJ105+計算過程!AT105/計算過程!AK105+計算過程!AV105/計算過程!AM105+計算過程!AX105/計算過程!AO105)))</f>
        <v>0</v>
      </c>
      <c r="AI105" s="191" t="str">
        <f>IF(AND(入力データと計算結果!$F$6=バックデータ一覧!$A$7,入力データと計算結果!$F$27="仕様を入力することで評価する"),$CJ$65*CB105+$CJ$72*(AR105+AT105)+$CJ$79,"-")</f>
        <v>-</v>
      </c>
      <c r="AJ105" s="191" t="str">
        <f>IF(AND(入力データと計算結果!$F$6=バックデータ一覧!$A$7,入力データと計算結果!$F$27="仕様を入力することで評価する"),$CJ$66*CB105+$CJ$73*AS105+$CJ$80,"-")</f>
        <v>-</v>
      </c>
      <c r="AK105" s="191" t="str">
        <f>IF(AND(入力データと計算結果!$F$6=バックデータ一覧!$A$7,入力データと計算結果!$F$27="仕様を入力することで評価する"),$CJ$67*CB105+$CJ$74*(AR105+AT105)+$CJ$81,"-")</f>
        <v>-</v>
      </c>
      <c r="AL105" s="191" t="str">
        <f>IF(AND(入力データと計算結果!$F$6=バックデータ一覧!$A$7,入力データと計算結果!$F$27="仕様を入力することで評価する"),$CJ$68*CB105+$CJ$75*AU105+$CJ$82,"-")</f>
        <v>-</v>
      </c>
      <c r="AM105" s="191" t="str">
        <f>IF(AND(入力データと計算結果!$F$6=バックデータ一覧!$A$7,入力データと計算結果!$F$27="仕様を入力することで評価する"),$CJ$69*CB105+$CJ$76*AV105+$CJ$83,"-")</f>
        <v>-</v>
      </c>
      <c r="AN105" s="191" t="str">
        <f>IF(AND(入力データと計算結果!$F$6=バックデータ一覧!$A$7,入力データと計算結果!$F$27="仕様を入力することで評価する"),$CJ$70*CB105+$CJ$77*AW105+$CJ$84,"-")</f>
        <v>-</v>
      </c>
      <c r="AO105" s="191" t="str">
        <f>IF(AND(入力データと計算結果!$F$6=バックデータ一覧!$A$7,入力データと計算結果!$F$27="仕様を入力することで評価する"),$CJ$71*CB105+$CJ$78*AX105+$CJ$85,"-")</f>
        <v>-</v>
      </c>
      <c r="AP105" s="91">
        <f t="shared" si="48"/>
        <v>35.997949527007592</v>
      </c>
      <c r="AQ105" s="91">
        <f t="shared" si="49"/>
        <v>5.3517170403589249</v>
      </c>
      <c r="AR105" s="91">
        <f t="shared" si="50"/>
        <v>2.4544968708824184</v>
      </c>
      <c r="AS105" s="91">
        <f t="shared" si="51"/>
        <v>3.304130403110948</v>
      </c>
      <c r="AT105" s="91">
        <f t="shared" si="52"/>
        <v>1.0069730752338129</v>
      </c>
      <c r="AU105" s="91">
        <f t="shared" si="53"/>
        <v>0</v>
      </c>
      <c r="AV105" s="91">
        <f t="shared" si="54"/>
        <v>5.664223548190197</v>
      </c>
      <c r="AW105" s="91">
        <f t="shared" si="55"/>
        <v>0</v>
      </c>
      <c r="AX105" s="91">
        <f t="shared" si="56"/>
        <v>1.2228906249999998</v>
      </c>
      <c r="AY105" s="158">
        <f t="shared" si="57"/>
        <v>31.116402396759288</v>
      </c>
      <c r="AZ105" s="91">
        <f t="shared" si="62"/>
        <v>43.546226294176662</v>
      </c>
      <c r="BA105" s="26">
        <f>IF(計算過程!$CJ$4=9,((BF105*CB105+BG105*(BO105+BP105+BQ105+BS105)+BH105*BN105+BI105)*BB105+(0.01723*BU105+0.06099))*10^3/3600,0)</f>
        <v>0</v>
      </c>
      <c r="BB105" s="26">
        <f>IF(7&lt;='貼り付けシート（日別）'!O104,1,1+(7-'貼り付けシート（日別）'!O104)*0.0091)</f>
        <v>1</v>
      </c>
      <c r="BC105" s="26">
        <f>IF(計算過程!$CJ$4=9,((BJ105*計算過程!CB105+BK105*(BO105+BP105+BQ105+BS105)+BL105*BN105+BM105)*BE105+BU105/BD105),0)</f>
        <v>0</v>
      </c>
      <c r="BD105" s="26">
        <f>計算過程!$CJ$88*'貼り付けシート（日別）'!O104+計算過程!$CJ$89*BU105+計算過程!$CJ$90</f>
        <v>0.84219734374999999</v>
      </c>
      <c r="BE105" s="26">
        <f>IF(7&lt;='貼り付けシート（日別）'!O104,1,1+(7-'貼り付けシート（日別）'!O104)*0.0205)</f>
        <v>1</v>
      </c>
      <c r="BF105" s="89">
        <f>IF($BN105&gt;0,バックデータ一覧!$S$4,バックデータ一覧!$T$4)</f>
        <v>-0.51375000000000004</v>
      </c>
      <c r="BG105" s="89">
        <f>IF($BN105&gt;0,バックデータ一覧!$S$5,バックデータ一覧!$T$5)</f>
        <v>-1.7819999999999999E-2</v>
      </c>
      <c r="BH105" s="89">
        <f>IF($BN105&gt;0,バックデータ一覧!$S$6,バックデータ一覧!$T$6)</f>
        <v>0.27639999999999998</v>
      </c>
      <c r="BI105" s="89">
        <f>IF($BN105&gt;0,バックデータ一覧!$S$7,バックデータ一覧!$T$7)</f>
        <v>9.4067100000000003</v>
      </c>
      <c r="BJ105" s="89">
        <f>IF($BN105&gt;0,バックデータ一覧!$S$12,バックデータ一覧!$T$12)</f>
        <v>-0.19841</v>
      </c>
      <c r="BK105" s="89">
        <f>IF($BN105&gt;0,バックデータ一覧!$S$13,バックデータ一覧!$T$13)</f>
        <v>1.10632</v>
      </c>
      <c r="BL105" s="89">
        <f>IF($BN105&gt;0,バックデータ一覧!$S$14,バックデータ一覧!$T$14)</f>
        <v>0.19306999999999999</v>
      </c>
      <c r="BM105" s="132">
        <f>IF($BN105&gt;0,バックデータ一覧!$S$15,バックデータ一覧!$T$15)</f>
        <v>-10.36669</v>
      </c>
      <c r="BN105" s="26">
        <f>SUMIF('貼り付けシート（時刻別）'!$A$6:$A$8765,$A105,'貼り付けシート（時刻別）'!$C$6:$C$8765)</f>
        <v>2400</v>
      </c>
      <c r="BO105" s="91">
        <f>'貼り付けシート（日別）'!B104</f>
        <v>8.5990016479640001</v>
      </c>
      <c r="BP105" s="91">
        <f>'貼り付けシート（日別）'!C104</f>
        <v>11.57557914149</v>
      </c>
      <c r="BQ105" s="91">
        <f>'貼り付けシート（日別）'!D104</f>
        <v>3.5277955478826666</v>
      </c>
      <c r="BR105" s="91">
        <f>'貼り付けシート（日別）'!E104</f>
        <v>0</v>
      </c>
      <c r="BS105" s="91">
        <f>'貼り付けシート（日別）'!F104</f>
        <v>19.84384995684</v>
      </c>
      <c r="BT105" s="91">
        <f>'貼り付けシート（日別）'!G104</f>
        <v>0</v>
      </c>
      <c r="BU105" s="91">
        <f>'貼り付けシート（日別）'!H104</f>
        <v>1.2228906249999998</v>
      </c>
      <c r="BV105" s="91">
        <f>'貼り付けシート（日別）'!I104</f>
        <v>78</v>
      </c>
      <c r="BW105" s="91">
        <f>'貼り付けシート（日別）'!J104</f>
        <v>105</v>
      </c>
      <c r="BX105" s="91">
        <f>'貼り付けシート（日別）'!K104</f>
        <v>32</v>
      </c>
      <c r="BY105" s="91">
        <f>'貼り付けシート（日別）'!L104</f>
        <v>0</v>
      </c>
      <c r="BZ105" s="91">
        <f>'貼り付けシート（日別）'!M104</f>
        <v>180</v>
      </c>
      <c r="CA105" s="91">
        <f>'貼り付けシート（日別）'!N104</f>
        <v>0</v>
      </c>
      <c r="CB105" s="91">
        <f>'貼り付けシート（日別）'!O104</f>
        <v>16.762499999999999</v>
      </c>
      <c r="CC105" s="91">
        <f>'貼り付けシート（日別）'!Q104</f>
        <v>0</v>
      </c>
      <c r="CD105" s="126"/>
    </row>
    <row r="106" spans="1:82" x14ac:dyDescent="0.15">
      <c r="A106" s="30">
        <v>41739</v>
      </c>
      <c r="B106" s="93">
        <f t="shared" si="36"/>
        <v>0.17516537369791665</v>
      </c>
      <c r="C106" s="93">
        <f t="shared" si="37"/>
        <v>0</v>
      </c>
      <c r="D106" s="93">
        <f t="shared" si="63"/>
        <v>32.786055973016531</v>
      </c>
      <c r="E106" s="96">
        <v>0</v>
      </c>
      <c r="F106" s="90">
        <f>IF(OR(計算過程!$CJ$4&lt;=4,計算過程!$CJ$4=8),G106+H106+I106,0)</f>
        <v>0.17516537369791665</v>
      </c>
      <c r="G106" s="90">
        <f>IF(AND($CJ$4&gt;4,$CJ$4&lt;&gt;8),0,((VLOOKUP(入力データと計算結果!$F$6,バックデータ一覧!$V$12:$AA$15,2)*CB106+VLOOKUP(入力データと計算結果!$F$6,バックデータ一覧!$V$12:$AA$15,3)*(BV106+BW106+BX106+BY106+CA106)+(VLOOKUP(入力データと計算結果!$F$6,バックデータ一覧!$V$12:$AA$15,4)))*10^3/3600))</f>
        <v>0.11275075231481481</v>
      </c>
      <c r="H106" s="90">
        <f>IF(AND(OR($CJ$4&gt;4,$CJ$4&lt;&gt;8),入力データと計算結果!$F$7&lt;&gt;バックデータ一覧!$A$20,BZ106&gt;0),0.07*10^3/3600,0)</f>
        <v>1.9444444444444445E-2</v>
      </c>
      <c r="I106" s="90">
        <f>IF(AND(OR($CJ$4&lt;=4),入力データと計算結果!$F$7=バックデータ一覧!$A$22,BU106&gt;0),(VLOOKUP(入力データと計算結果!$F$6,バックデータ一覧!$V$12:$AA$15,5,FALSE)*BU106+VLOOKUP(入力データと計算結果!$F$6,バックデータ一覧!$V$12:$AA$15,6,FALSE))*10^3/3600,0)</f>
        <v>4.2970176938657401E-2</v>
      </c>
      <c r="J106" s="90">
        <f>IF(OR(計算過程!$CJ$4&lt;=2,計算過程!$CJ$4=8),IF(入力データと計算結果!$F$7=バックデータ一覧!$A$20,BO106/L106+BP106/M106+BQ106/N106+BR106/O106+BT106/Q106,IF(入力データと計算結果!$F$7=バックデータ一覧!$A$21,BO106/L106+BP106/M106+BQ106/N106+BS106/P106+BT106/Q106,BO106/L106+BP106/M106+BQ106/N106+BS106/P106+BU106/R106)),0)</f>
        <v>0</v>
      </c>
      <c r="K106" s="90">
        <f>IF(OR(計算過程!$CJ$4=3,計算過程!$CJ$4=4),IF(入力データと計算結果!$F$7=バックデータ一覧!$A$20,BO106/L106+BP106/M106+BQ106/N106+BR106/O106+BT106/Q106,IF(入力データと計算結果!$F$7=バックデータ一覧!$A$21,BO106/L106+BP106/M106+BQ106/N106+BS106/P106+BT106/Q106,BO106/L106+BP106/M106+BQ106/N106+BS106/P106+BU106/R106)),0)</f>
        <v>32.786055973016531</v>
      </c>
      <c r="L106" s="167">
        <f>IFERROR(MIN(1,$CJ$6*CB106+計算過程!$CJ$13*(BO106+BQ106)+$CJ$20),"-")</f>
        <v>0.71236845710874441</v>
      </c>
      <c r="M106" s="167">
        <f t="shared" si="38"/>
        <v>0.80837415139637092</v>
      </c>
      <c r="N106" s="167">
        <f t="shared" si="39"/>
        <v>0.71236845710874441</v>
      </c>
      <c r="O106" s="134">
        <f t="shared" si="40"/>
        <v>0.90236153670854247</v>
      </c>
      <c r="P106" s="134">
        <f t="shared" si="41"/>
        <v>0.86499522214211455</v>
      </c>
      <c r="Q106" s="134">
        <f t="shared" si="42"/>
        <v>0.90236153670854247</v>
      </c>
      <c r="R106" s="134">
        <f t="shared" si="43"/>
        <v>0.55825332169886599</v>
      </c>
      <c r="S106" s="26">
        <f t="shared" si="44"/>
        <v>0</v>
      </c>
      <c r="T106" s="26">
        <f>'貼り付けシート（日別）'!P105</f>
        <v>16</v>
      </c>
      <c r="U106" s="26">
        <f t="shared" si="64"/>
        <v>1</v>
      </c>
      <c r="V106" s="26">
        <f t="shared" si="65"/>
        <v>1</v>
      </c>
      <c r="W106" s="26">
        <f t="shared" si="58"/>
        <v>25.49116063058333</v>
      </c>
      <c r="X106" s="26">
        <f t="shared" si="45"/>
        <v>0</v>
      </c>
      <c r="Y106" s="26">
        <f>IF(AND(入力データと計算結果!$F$6=バックデータ一覧!$A$7,入力データと計算結果!$F$27="種類を選択することで評価する"),MAX((($CJ$44*CB106+$CJ$45*SUM(BO106:BQ106,BS106)+$CJ$46)*Z106+(0.01723*BU106+0.06099))*10^3/3600,0),0)</f>
        <v>0</v>
      </c>
      <c r="Z106" s="26">
        <f t="shared" si="59"/>
        <v>1</v>
      </c>
      <c r="AA106" s="26">
        <f>IF(AND(入力データと計算結果!$F$6=バックデータ一覧!$A$7,入力データと計算結果!$F$27="種類を選択することで評価する"),MAX(($CJ$47*CB106+$CJ$48*SUM(BO106:BQ106,BS106)+$CJ$49)*AC106+BU106/AB106,0),0)</f>
        <v>0</v>
      </c>
      <c r="AB106" s="26">
        <f t="shared" si="46"/>
        <v>0.83989078124999994</v>
      </c>
      <c r="AC106" s="26">
        <f t="shared" si="60"/>
        <v>1</v>
      </c>
      <c r="AD106" s="91">
        <f>IF(AND(入力データと計算結果!$F$6=バックデータ一覧!$A$7,入力データと計算結果!$F$27="仕様を入力することで評価する"),AE106+AF106+AG106,0)</f>
        <v>0</v>
      </c>
      <c r="AE106" s="91">
        <f t="shared" si="61"/>
        <v>1.3317214612573389</v>
      </c>
      <c r="AF106" s="91">
        <f t="shared" si="47"/>
        <v>7.8959602743191665E-2</v>
      </c>
      <c r="AG106" s="190">
        <f>IF(AND(入力データと計算結果!$F$7&lt;&gt;バックデータ一覧!$A$22,CA106&gt;0),(0.000393*計算過程!CA106)*10^3/3600,IF(AND(入力データと計算結果!$F$7=バックデータ一覧!$A$22,AX106&gt;0),(0.01723*計算過程!AX106+0.06099)*10^3/3600,0))</f>
        <v>2.2900998191550923E-2</v>
      </c>
      <c r="AH106" s="91">
        <f>IF(OR(入力データと計算結果!$F$6&lt;&gt;バックデータ一覧!$A$7,入力データと計算結果!$F$27&lt;&gt;"仕様を入力することで評価する"),0,IF(入力データと計算結果!$F$7=バックデータ一覧!$A$20,計算過程!AR106/計算過程!AI106+計算過程!AS106/計算過程!AJ106+計算過程!AT106/計算過程!AK106+計算過程!AU106/計算過程!AL106+計算過程!AW106/計算過程!AN106,IF(入力データと計算結果!$F$7=バックデータ一覧!$A$21,計算過程!AR106/計算過程!AI106+計算過程!AS106/計算過程!AJ106+計算過程!AT106/計算過程!AK106+計算過程!AV106/計算過程!AM106+計算過程!AW106/計算過程!AN106,計算過程!AR106/計算過程!AI106+計算過程!AS106/計算過程!AJ106+計算過程!AT106/計算過程!AK106+計算過程!AV106/計算過程!AM106+計算過程!AX106/計算過程!AO106)))</f>
        <v>0</v>
      </c>
      <c r="AI106" s="191" t="str">
        <f>IF(AND(入力データと計算結果!$F$6=バックデータ一覧!$A$7,入力データと計算結果!$F$27="仕様を入力することで評価する"),$CJ$65*CB106+$CJ$72*(AR106+AT106)+$CJ$79,"-")</f>
        <v>-</v>
      </c>
      <c r="AJ106" s="191" t="str">
        <f>IF(AND(入力データと計算結果!$F$6=バックデータ一覧!$A$7,入力データと計算結果!$F$27="仕様を入力することで評価する"),$CJ$66*CB106+$CJ$73*AS106+$CJ$80,"-")</f>
        <v>-</v>
      </c>
      <c r="AK106" s="191" t="str">
        <f>IF(AND(入力データと計算結果!$F$6=バックデータ一覧!$A$7,入力データと計算結果!$F$27="仕様を入力することで評価する"),$CJ$67*CB106+$CJ$74*(AR106+AT106)+$CJ$81,"-")</f>
        <v>-</v>
      </c>
      <c r="AL106" s="191" t="str">
        <f>IF(AND(入力データと計算結果!$F$6=バックデータ一覧!$A$7,入力データと計算結果!$F$27="仕様を入力することで評価する"),$CJ$68*CB106+$CJ$75*AU106+$CJ$82,"-")</f>
        <v>-</v>
      </c>
      <c r="AM106" s="191" t="str">
        <f>IF(AND(入力データと計算結果!$F$6=バックデータ一覧!$A$7,入力データと計算結果!$F$27="仕様を入力することで評価する"),$CJ$69*CB106+$CJ$76*AV106+$CJ$83,"-")</f>
        <v>-</v>
      </c>
      <c r="AN106" s="191" t="str">
        <f>IF(AND(入力データと計算結果!$F$6=バックデータ一覧!$A$7,入力データと計算結果!$F$27="仕様を入力することで評価する"),$CJ$70*CB106+$CJ$77*AW106+$CJ$84,"-")</f>
        <v>-</v>
      </c>
      <c r="AO106" s="191" t="str">
        <f>IF(AND(入力データと計算結果!$F$6=バックデータ一覧!$A$7,入力データと計算結果!$F$27="仕様を入力することで評価する"),$CJ$71*CB106+$CJ$78*AX106+$CJ$85,"-")</f>
        <v>-</v>
      </c>
      <c r="AP106" s="91">
        <f t="shared" si="48"/>
        <v>25.443041734077958</v>
      </c>
      <c r="AQ106" s="91">
        <f t="shared" si="49"/>
        <v>5.3070494081597754</v>
      </c>
      <c r="AR106" s="91">
        <f t="shared" si="50"/>
        <v>0.49070218059190207</v>
      </c>
      <c r="AS106" s="91">
        <f t="shared" si="51"/>
        <v>0.60085981296967628</v>
      </c>
      <c r="AT106" s="91">
        <f t="shared" si="52"/>
        <v>0.26037258562019261</v>
      </c>
      <c r="AU106" s="91">
        <f t="shared" si="53"/>
        <v>0</v>
      </c>
      <c r="AV106" s="91">
        <f t="shared" si="54"/>
        <v>0.90128971945451219</v>
      </c>
      <c r="AW106" s="91">
        <f t="shared" si="55"/>
        <v>0</v>
      </c>
      <c r="AX106" s="91">
        <f t="shared" si="56"/>
        <v>1.2451302083333331</v>
      </c>
      <c r="AY106" s="158">
        <f t="shared" si="57"/>
        <v>21.992806123613715</v>
      </c>
      <c r="AZ106" s="91">
        <f t="shared" si="62"/>
        <v>24.246030422249998</v>
      </c>
      <c r="BA106" s="26">
        <f>IF(計算過程!$CJ$4=9,((BF106*CB106+BG106*(BO106+BP106+BQ106+BS106)+BH106*BN106+BI106)*BB106+(0.01723*BU106+0.06099))*10^3/3600,0)</f>
        <v>0</v>
      </c>
      <c r="BB106" s="26">
        <f>IF(7&lt;='貼り付けシート（日別）'!O105,1,1+(7-'貼り付けシート（日別）'!O105)*0.0091)</f>
        <v>1</v>
      </c>
      <c r="BC106" s="26">
        <f>IF(計算過程!$CJ$4=9,((BJ106*計算過程!CB106+BK106*(BO106+BP106+BQ106+BS106)+BL106*BN106+BM106)*BE106+BU106/BD106),0)</f>
        <v>0</v>
      </c>
      <c r="BD106" s="26">
        <f>計算過程!$CJ$88*'貼り付けシート（日別）'!O105+計算過程!$CJ$89*BU106+計算過程!$CJ$90</f>
        <v>0.83989078124999994</v>
      </c>
      <c r="BE106" s="26">
        <f>IF(7&lt;='貼り付けシート（日別）'!O105,1,1+(7-'貼り付けシート（日別）'!O105)*0.0205)</f>
        <v>1</v>
      </c>
      <c r="BF106" s="89">
        <f>IF($BN106&gt;0,バックデータ一覧!$S$4,バックデータ一覧!$T$4)</f>
        <v>-0.51375000000000004</v>
      </c>
      <c r="BG106" s="89">
        <f>IF($BN106&gt;0,バックデータ一覧!$S$5,バックデータ一覧!$T$5)</f>
        <v>-1.7819999999999999E-2</v>
      </c>
      <c r="BH106" s="89">
        <f>IF($BN106&gt;0,バックデータ一覧!$S$6,バックデータ一覧!$T$6)</f>
        <v>0.27639999999999998</v>
      </c>
      <c r="BI106" s="89">
        <f>IF($BN106&gt;0,バックデータ一覧!$S$7,バックデータ一覧!$T$7)</f>
        <v>9.4067100000000003</v>
      </c>
      <c r="BJ106" s="89">
        <f>IF($BN106&gt;0,バックデータ一覧!$S$12,バックデータ一覧!$T$12)</f>
        <v>-0.19841</v>
      </c>
      <c r="BK106" s="89">
        <f>IF($BN106&gt;0,バックデータ一覧!$S$13,バックデータ一覧!$T$13)</f>
        <v>1.10632</v>
      </c>
      <c r="BL106" s="89">
        <f>IF($BN106&gt;0,バックデータ一覧!$S$14,バックデータ一覧!$T$14)</f>
        <v>0.19306999999999999</v>
      </c>
      <c r="BM106" s="132">
        <f>IF($BN106&gt;0,バックデータ一覧!$S$15,バックデータ一覧!$T$15)</f>
        <v>-10.36669</v>
      </c>
      <c r="BN106" s="26">
        <f>SUMIF('貼り付けシート（時刻別）'!$A$6:$A$8765,$A106,'貼り付けシート（時刻別）'!$C$6:$C$8765)</f>
        <v>2400</v>
      </c>
      <c r="BO106" s="91">
        <f>'貼り付けシート（日別）'!B105</f>
        <v>5.2802466252900002</v>
      </c>
      <c r="BP106" s="91">
        <f>'貼り付けシート（日別）'!C105</f>
        <v>6.4656081126</v>
      </c>
      <c r="BQ106" s="91">
        <f>'貼り付けシート（日別）'!D105</f>
        <v>2.8017635154600002</v>
      </c>
      <c r="BR106" s="91">
        <f>'貼り付けシート（日別）'!E105</f>
        <v>0</v>
      </c>
      <c r="BS106" s="91">
        <f>'貼り付けシート（日別）'!F105</f>
        <v>9.6984121688999991</v>
      </c>
      <c r="BT106" s="91">
        <f>'貼り付けシート（日別）'!G105</f>
        <v>0</v>
      </c>
      <c r="BU106" s="91">
        <f>'貼り付けシート（日別）'!H105</f>
        <v>1.2451302083333331</v>
      </c>
      <c r="BV106" s="91">
        <f>'貼り付けシート（日別）'!I105</f>
        <v>49</v>
      </c>
      <c r="BW106" s="91">
        <f>'貼り付けシート（日別）'!J105</f>
        <v>60</v>
      </c>
      <c r="BX106" s="91">
        <f>'貼り付けシート（日別）'!K105</f>
        <v>26</v>
      </c>
      <c r="BY106" s="91">
        <f>'貼り付けシート（日別）'!L105</f>
        <v>0</v>
      </c>
      <c r="BZ106" s="91">
        <f>'貼り付けシート（日別）'!M105</f>
        <v>90</v>
      </c>
      <c r="CA106" s="91">
        <f>'貼り付けシート（日別）'!N105</f>
        <v>0</v>
      </c>
      <c r="CB106" s="91">
        <f>'貼り付けシート（日別）'!O105</f>
        <v>16.25416666666667</v>
      </c>
      <c r="CC106" s="91">
        <f>'貼り付けシート（日別）'!Q105</f>
        <v>0</v>
      </c>
      <c r="CD106" s="126"/>
    </row>
    <row r="107" spans="1:82" x14ac:dyDescent="0.15">
      <c r="A107" s="30">
        <v>41740</v>
      </c>
      <c r="B107" s="93">
        <f t="shared" si="36"/>
        <v>0.11589849537037036</v>
      </c>
      <c r="C107" s="93">
        <f t="shared" si="37"/>
        <v>0</v>
      </c>
      <c r="D107" s="93">
        <f t="shared" si="63"/>
        <v>19.1800213872502</v>
      </c>
      <c r="E107" s="96">
        <v>0</v>
      </c>
      <c r="F107" s="90">
        <f>IF(OR(計算過程!$CJ$4&lt;=4,計算過程!$CJ$4=8),G107+H107+I107,0)</f>
        <v>0.11589849537037036</v>
      </c>
      <c r="G107" s="90">
        <f>IF(AND($CJ$4&gt;4,$CJ$4&lt;&gt;8),0,((VLOOKUP(入力データと計算結果!$F$6,バックデータ一覧!$V$12:$AA$15,2)*CB107+VLOOKUP(入力データと計算結果!$F$6,バックデータ一覧!$V$12:$AA$15,3)*(BV107+BW107+BX107+BY107+CA107)+(VLOOKUP(入力データと計算結果!$F$6,バックデータ一覧!$V$12:$AA$15,4)))*10^3/3600))</f>
        <v>0.11589849537037036</v>
      </c>
      <c r="H107" s="90">
        <f>IF(AND(OR($CJ$4&gt;4,$CJ$4&lt;&gt;8),入力データと計算結果!$F$7&lt;&gt;バックデータ一覧!$A$20,BZ107&gt;0),0.07*10^3/3600,0)</f>
        <v>0</v>
      </c>
      <c r="I107" s="90">
        <f>IF(AND(OR($CJ$4&lt;=4),入力データと計算結果!$F$7=バックデータ一覧!$A$22,BU107&gt;0),(VLOOKUP(入力データと計算結果!$F$6,バックデータ一覧!$V$12:$AA$15,5,FALSE)*BU107+VLOOKUP(入力データと計算結果!$F$6,バックデータ一覧!$V$12:$AA$15,6,FALSE))*10^3/3600,0)</f>
        <v>0</v>
      </c>
      <c r="J107" s="90">
        <f>IF(OR(計算過程!$CJ$4&lt;=2,計算過程!$CJ$4=8),IF(入力データと計算結果!$F$7=バックデータ一覧!$A$20,BO107/L107+BP107/M107+BQ107/N107+BR107/O107+BT107/Q107,IF(入力データと計算結果!$F$7=バックデータ一覧!$A$21,BO107/L107+BP107/M107+BQ107/N107+BS107/P107+BT107/Q107,BO107/L107+BP107/M107+BQ107/N107+BS107/P107+BU107/R107)),0)</f>
        <v>0</v>
      </c>
      <c r="K107" s="90">
        <f>IF(OR(計算過程!$CJ$4=3,計算過程!$CJ$4=4),IF(入力データと計算結果!$F$7=バックデータ一覧!$A$20,BO107/L107+BP107/M107+BQ107/N107+BR107/O107+BT107/Q107,IF(入力データと計算結果!$F$7=バックデータ一覧!$A$21,BO107/L107+BP107/M107+BQ107/N107+BS107/P107+BT107/Q107,BO107/L107+BP107/M107+BQ107/N107+BS107/P107+BU107/R107)),0)</f>
        <v>19.1800213872502</v>
      </c>
      <c r="L107" s="167">
        <f>IFERROR(MIN(1,$CJ$6*CB107+計算過程!$CJ$13*(BO107+BQ107)+$CJ$20),"-")</f>
        <v>0.70424972451636259</v>
      </c>
      <c r="M107" s="167">
        <f t="shared" si="38"/>
        <v>0.80585681267954845</v>
      </c>
      <c r="N107" s="167">
        <f t="shared" si="39"/>
        <v>0.70424972451636259</v>
      </c>
      <c r="O107" s="134">
        <f t="shared" si="40"/>
        <v>0.90236153670854247</v>
      </c>
      <c r="P107" s="134">
        <f t="shared" si="41"/>
        <v>0.88826526187185906</v>
      </c>
      <c r="Q107" s="134">
        <f t="shared" si="42"/>
        <v>0.90236153670854247</v>
      </c>
      <c r="R107" s="134">
        <f t="shared" si="43"/>
        <v>0.48114118417441365</v>
      </c>
      <c r="S107" s="26">
        <f t="shared" si="44"/>
        <v>0</v>
      </c>
      <c r="T107" s="26">
        <f>'貼り付けシート（日別）'!P106</f>
        <v>14.4125</v>
      </c>
      <c r="U107" s="26">
        <f t="shared" si="64"/>
        <v>1</v>
      </c>
      <c r="V107" s="26">
        <f t="shared" si="65"/>
        <v>1</v>
      </c>
      <c r="W107" s="26">
        <f t="shared" si="58"/>
        <v>14.627272998520001</v>
      </c>
      <c r="X107" s="26">
        <f t="shared" si="45"/>
        <v>0</v>
      </c>
      <c r="Y107" s="26">
        <f>IF(AND(入力データと計算結果!$F$6=バックデータ一覧!$A$7,入力データと計算結果!$F$27="種類を選択することで評価する"),MAX((($CJ$44*CB107+$CJ$45*SUM(BO107:BQ107,BS107)+$CJ$46)*Z107+(0.01723*BU107+0.06099))*10^3/3600,0),0)</f>
        <v>0</v>
      </c>
      <c r="Z107" s="26">
        <f t="shared" si="59"/>
        <v>1</v>
      </c>
      <c r="AA107" s="26">
        <f>IF(AND(入力データと計算結果!$F$6=バックデータ一覧!$A$7,入力データと計算結果!$F$27="種類を選択することで評価する"),MAX(($CJ$47*CB107+$CJ$48*SUM(BO107:BQ107,BS107)+$CJ$49)*AC107+BU107/AB107,0),0)</f>
        <v>0</v>
      </c>
      <c r="AB107" s="26">
        <f t="shared" si="46"/>
        <v>0.81723999999999997</v>
      </c>
      <c r="AC107" s="26">
        <f t="shared" si="60"/>
        <v>1</v>
      </c>
      <c r="AD107" s="91">
        <f>IF(AND(入力データと計算結果!$F$6=バックデータ一覧!$A$7,入力データと計算結果!$F$27="仕様を入力することで評価する"),AE107+AF107+AG107,0)</f>
        <v>0</v>
      </c>
      <c r="AE107" s="91">
        <f t="shared" si="61"/>
        <v>0.93466064673097704</v>
      </c>
      <c r="AF107" s="91">
        <f t="shared" si="47"/>
        <v>7.0963051604785526E-2</v>
      </c>
      <c r="AG107" s="190">
        <f>IF(AND(入力データと計算結果!$F$7&lt;&gt;バックデータ一覧!$A$22,CA107&gt;0),(0.000393*計算過程!CA107)*10^3/3600,IF(AND(入力データと計算結果!$F$7=バックデータ一覧!$A$22,AX107&gt;0),(0.01723*計算過程!AX107+0.06099)*10^3/3600,0))</f>
        <v>0</v>
      </c>
      <c r="AH107" s="91">
        <f>IF(OR(入力データと計算結果!$F$6&lt;&gt;バックデータ一覧!$A$7,入力データと計算結果!$F$27&lt;&gt;"仕様を入力することで評価する"),0,IF(入力データと計算結果!$F$7=バックデータ一覧!$A$20,計算過程!AR107/計算過程!AI107+計算過程!AS107/計算過程!AJ107+計算過程!AT107/計算過程!AK107+計算過程!AU107/計算過程!AL107+計算過程!AW107/計算過程!AN107,IF(入力データと計算結果!$F$7=バックデータ一覧!$A$21,計算過程!AR107/計算過程!AI107+計算過程!AS107/計算過程!AJ107+計算過程!AT107/計算過程!AK107+計算過程!AV107/計算過程!AM107+計算過程!AW107/計算過程!AN107,計算過程!AR107/計算過程!AI107+計算過程!AS107/計算過程!AJ107+計算過程!AT107/計算過程!AK107+計算過程!AV107/計算過程!AM107+計算過程!AX107/計算過程!AO107)))</f>
        <v>0</v>
      </c>
      <c r="AI107" s="191" t="str">
        <f>IF(AND(入力データと計算結果!$F$6=バックデータ一覧!$A$7,入力データと計算結果!$F$27="仕様を入力することで評価する"),$CJ$65*CB107+$CJ$72*(AR107+AT107)+$CJ$79,"-")</f>
        <v>-</v>
      </c>
      <c r="AJ107" s="191" t="str">
        <f>IF(AND(入力データと計算結果!$F$6=バックデータ一覧!$A$7,入力データと計算結果!$F$27="仕様を入力することで評価する"),$CJ$66*CB107+$CJ$73*AS107+$CJ$80,"-")</f>
        <v>-</v>
      </c>
      <c r="AK107" s="191" t="str">
        <f>IF(AND(入力データと計算結果!$F$6=バックデータ一覧!$A$7,入力データと計算結果!$F$27="仕様を入力することで評価する"),$CJ$67*CB107+$CJ$74*(AR107+AT107)+$CJ$81,"-")</f>
        <v>-</v>
      </c>
      <c r="AL107" s="191" t="str">
        <f>IF(AND(入力データと計算結果!$F$6=バックデータ一覧!$A$7,入力データと計算結果!$F$27="仕様を入力することで評価する"),$CJ$68*CB107+$CJ$75*AU107+$CJ$82,"-")</f>
        <v>-</v>
      </c>
      <c r="AM107" s="191" t="str">
        <f>IF(AND(入力データと計算結果!$F$6=バックデータ一覧!$A$7,入力データと計算結果!$F$27="仕様を入力することで評価する"),$CJ$69*CB107+$CJ$76*AV107+$CJ$83,"-")</f>
        <v>-</v>
      </c>
      <c r="AN107" s="191" t="str">
        <f>IF(AND(入力データと計算結果!$F$6=バックデータ一覧!$A$7,入力データと計算結果!$F$27="仕様を入力することで評価する"),$CJ$70*CB107+$CJ$77*AW107+$CJ$84,"-")</f>
        <v>-</v>
      </c>
      <c r="AO107" s="191" t="str">
        <f>IF(AND(入力データと計算結果!$F$6=バックデータ一覧!$A$7,入力データと計算結果!$F$27="仕様を入力することで評価する"),$CJ$71*CB107+$CJ$78*AX107+$CJ$85,"-")</f>
        <v>-</v>
      </c>
      <c r="AP107" s="91">
        <f t="shared" si="48"/>
        <v>16.9220023704708</v>
      </c>
      <c r="AQ107" s="91">
        <f t="shared" si="49"/>
        <v>5.0291581553798164</v>
      </c>
      <c r="AR107" s="91">
        <f t="shared" si="50"/>
        <v>0</v>
      </c>
      <c r="AS107" s="91">
        <f t="shared" si="51"/>
        <v>0</v>
      </c>
      <c r="AT107" s="91">
        <f t="shared" si="52"/>
        <v>0</v>
      </c>
      <c r="AU107" s="91">
        <f t="shared" si="53"/>
        <v>0</v>
      </c>
      <c r="AV107" s="91">
        <f t="shared" si="54"/>
        <v>0</v>
      </c>
      <c r="AW107" s="91">
        <f t="shared" si="55"/>
        <v>0</v>
      </c>
      <c r="AX107" s="91">
        <f t="shared" si="56"/>
        <v>0</v>
      </c>
      <c r="AY107" s="158">
        <f t="shared" si="57"/>
        <v>14.627272998520001</v>
      </c>
      <c r="AZ107" s="91">
        <f t="shared" si="62"/>
        <v>14.627272998520001</v>
      </c>
      <c r="BA107" s="26">
        <f>IF(計算過程!$CJ$4=9,((BF107*CB107+BG107*(BO107+BP107+BQ107+BS107)+BH107*BN107+BI107)*BB107+(0.01723*BU107+0.06099))*10^3/3600,0)</f>
        <v>0</v>
      </c>
      <c r="BB107" s="26">
        <f>IF(7&lt;='貼り付けシート（日別）'!O106,1,1+(7-'貼り付けシート（日別）'!O106)*0.0091)</f>
        <v>1</v>
      </c>
      <c r="BC107" s="26">
        <f>IF(計算過程!$CJ$4=9,((BJ107*計算過程!CB107+BK107*(BO107+BP107+BQ107+BS107)+BL107*BN107+BM107)*BE107+BU107/BD107),0)</f>
        <v>0</v>
      </c>
      <c r="BD107" s="26">
        <f>計算過程!$CJ$88*'貼り付けシート（日別）'!O106+計算過程!$CJ$89*BU107+計算過程!$CJ$90</f>
        <v>0.81723999999999997</v>
      </c>
      <c r="BE107" s="26">
        <f>IF(7&lt;='貼り付けシート（日別）'!O106,1,1+(7-'貼り付けシート（日別）'!O106)*0.0205)</f>
        <v>1</v>
      </c>
      <c r="BF107" s="89">
        <f>IF($BN107&gt;0,バックデータ一覧!$S$4,バックデータ一覧!$T$4)</f>
        <v>-0.51375000000000004</v>
      </c>
      <c r="BG107" s="89">
        <f>IF($BN107&gt;0,バックデータ一覧!$S$5,バックデータ一覧!$T$5)</f>
        <v>-1.7819999999999999E-2</v>
      </c>
      <c r="BH107" s="89">
        <f>IF($BN107&gt;0,バックデータ一覧!$S$6,バックデータ一覧!$T$6)</f>
        <v>0.27639999999999998</v>
      </c>
      <c r="BI107" s="89">
        <f>IF($BN107&gt;0,バックデータ一覧!$S$7,バックデータ一覧!$T$7)</f>
        <v>9.4067100000000003</v>
      </c>
      <c r="BJ107" s="89">
        <f>IF($BN107&gt;0,バックデータ一覧!$S$12,バックデータ一覧!$T$12)</f>
        <v>-0.19841</v>
      </c>
      <c r="BK107" s="89">
        <f>IF($BN107&gt;0,バックデータ一覧!$S$13,バックデータ一覧!$T$13)</f>
        <v>1.10632</v>
      </c>
      <c r="BL107" s="89">
        <f>IF($BN107&gt;0,バックデータ一覧!$S$14,バックデータ一覧!$T$14)</f>
        <v>0.19306999999999999</v>
      </c>
      <c r="BM107" s="132">
        <f>IF($BN107&gt;0,バックデータ一覧!$S$15,バックデータ一覧!$T$15)</f>
        <v>-10.36669</v>
      </c>
      <c r="BN107" s="26">
        <f>SUMIF('貼り付けシート（時刻別）'!$A$6:$A$8765,$A107,'貼り付けシート（時刻別）'!$C$6:$C$8765)</f>
        <v>2400</v>
      </c>
      <c r="BO107" s="91">
        <f>'貼り付けシート（日別）'!B106</f>
        <v>4.0747403353019997</v>
      </c>
      <c r="BP107" s="91">
        <f>'貼り付けシート（日別）'!C106</f>
        <v>8.8808443205300005</v>
      </c>
      <c r="BQ107" s="91">
        <f>'貼り付けシート（日別）'!D106</f>
        <v>1.6716883426880003</v>
      </c>
      <c r="BR107" s="91">
        <f>'貼り付けシート（日別）'!E106</f>
        <v>0</v>
      </c>
      <c r="BS107" s="91">
        <f>'貼り付けシート（日別）'!F106</f>
        <v>0</v>
      </c>
      <c r="BT107" s="91">
        <f>'貼り付けシート（日別）'!G106</f>
        <v>0</v>
      </c>
      <c r="BU107" s="91">
        <f>'貼り付けシート（日別）'!H106</f>
        <v>0</v>
      </c>
      <c r="BV107" s="91">
        <f>'貼り付けシート（日別）'!I106</f>
        <v>39</v>
      </c>
      <c r="BW107" s="91">
        <f>'貼り付けシート（日別）'!J106</f>
        <v>85</v>
      </c>
      <c r="BX107" s="91">
        <f>'貼り付けシート（日別）'!K106</f>
        <v>16</v>
      </c>
      <c r="BY107" s="91">
        <f>'貼り付けシート（日別）'!L106</f>
        <v>0</v>
      </c>
      <c r="BZ107" s="91">
        <f>'貼り付けシート（日別）'!M106</f>
        <v>0</v>
      </c>
      <c r="CA107" s="91">
        <f>'貼り付けシート（日別）'!N106</f>
        <v>0</v>
      </c>
      <c r="CB107" s="91">
        <f>'貼り付けシート（日別）'!O106</f>
        <v>13.091666666666667</v>
      </c>
      <c r="CC107" s="91">
        <f>'貼り付けシート（日別）'!Q106</f>
        <v>0</v>
      </c>
      <c r="CD107" s="126"/>
    </row>
    <row r="108" spans="1:82" x14ac:dyDescent="0.15">
      <c r="A108" s="30">
        <v>41741</v>
      </c>
      <c r="B108" s="93">
        <f t="shared" si="36"/>
        <v>0.18193543113425925</v>
      </c>
      <c r="C108" s="93">
        <f t="shared" si="37"/>
        <v>0</v>
      </c>
      <c r="D108" s="93">
        <f t="shared" si="63"/>
        <v>32.816216436788473</v>
      </c>
      <c r="E108" s="96">
        <v>0</v>
      </c>
      <c r="F108" s="90">
        <f>IF(OR(計算過程!$CJ$4&lt;=4,計算過程!$CJ$4=8),G108+H108+I108,0)</f>
        <v>0.18193543113425925</v>
      </c>
      <c r="G108" s="90">
        <f>IF(AND($CJ$4&gt;4,$CJ$4&lt;&gt;8),0,((VLOOKUP(入力データと計算結果!$F$6,バックデータ一覧!$V$12:$AA$15,2)*CB108+VLOOKUP(入力データと計算結果!$F$6,バックデータ一覧!$V$12:$AA$15,3)*(BV108+BW108+BX108+BY108+CA108)+(VLOOKUP(入力データと計算結果!$F$6,バックデータ一覧!$V$12:$AA$15,4)))*10^3/3600))</f>
        <v>0.11762210648148147</v>
      </c>
      <c r="H108" s="90">
        <f>IF(AND(OR($CJ$4&gt;4,$CJ$4&lt;&gt;8),入力データと計算結果!$F$7&lt;&gt;バックデータ一覧!$A$20,BZ108&gt;0),0.07*10^3/3600,0)</f>
        <v>1.9444444444444445E-2</v>
      </c>
      <c r="I108" s="90">
        <f>IF(AND(OR($CJ$4&lt;=4),入力データと計算結果!$F$7=バックデータ一覧!$A$22,BU108&gt;0),(VLOOKUP(入力データと計算結果!$F$6,バックデータ一覧!$V$12:$AA$15,5,FALSE)*BU108+VLOOKUP(入力データと計算結果!$F$6,バックデータ一覧!$V$12:$AA$15,6,FALSE))*10^3/3600,0)</f>
        <v>4.4868880208333337E-2</v>
      </c>
      <c r="J108" s="90">
        <f>IF(OR(計算過程!$CJ$4&lt;=2,計算過程!$CJ$4=8),IF(入力データと計算結果!$F$7=バックデータ一覧!$A$20,BO108/L108+BP108/M108+BQ108/N108+BR108/O108+BT108/Q108,IF(入力データと計算結果!$F$7=バックデータ一覧!$A$21,BO108/L108+BP108/M108+BQ108/N108+BS108/P108+BT108/Q108,BO108/L108+BP108/M108+BQ108/N108+BS108/P108+BU108/R108)),0)</f>
        <v>0</v>
      </c>
      <c r="K108" s="90">
        <f>IF(OR(計算過程!$CJ$4=3,計算過程!$CJ$4=4),IF(入力データと計算結果!$F$7=バックデータ一覧!$A$20,BO108/L108+BP108/M108+BQ108/N108+BR108/O108+BT108/Q108,IF(入力データと計算結果!$F$7=バックデータ一覧!$A$21,BO108/L108+BP108/M108+BQ108/N108+BS108/P108+BT108/Q108,BO108/L108+BP108/M108+BQ108/N108+BS108/P108+BU108/R108)),0)</f>
        <v>32.816216436788473</v>
      </c>
      <c r="L108" s="167">
        <f>IFERROR(MIN(1,$CJ$6*CB108+計算過程!$CJ$13*(BO108+BQ108)+$CJ$20),"-")</f>
        <v>0.70792845100845903</v>
      </c>
      <c r="M108" s="167">
        <f t="shared" si="38"/>
        <v>0.79004303801744968</v>
      </c>
      <c r="N108" s="167">
        <f t="shared" si="39"/>
        <v>0.70792845100845903</v>
      </c>
      <c r="O108" s="134">
        <f t="shared" si="40"/>
        <v>0.90236153670854247</v>
      </c>
      <c r="P108" s="134">
        <f t="shared" si="41"/>
        <v>0.86572524236312232</v>
      </c>
      <c r="Q108" s="134">
        <f t="shared" si="42"/>
        <v>0.90236153670854247</v>
      </c>
      <c r="R108" s="134">
        <f t="shared" si="43"/>
        <v>0.52701749813370224</v>
      </c>
      <c r="S108" s="26">
        <f t="shared" si="44"/>
        <v>0</v>
      </c>
      <c r="T108" s="26">
        <f>'貼り付けシート（日別）'!P107</f>
        <v>7.9250000000000007</v>
      </c>
      <c r="U108" s="26">
        <f t="shared" si="64"/>
        <v>1</v>
      </c>
      <c r="V108" s="26">
        <f t="shared" si="65"/>
        <v>1</v>
      </c>
      <c r="W108" s="26">
        <f t="shared" si="58"/>
        <v>25.055704234349999</v>
      </c>
      <c r="X108" s="26">
        <f t="shared" si="45"/>
        <v>0</v>
      </c>
      <c r="Y108" s="26">
        <f>IF(AND(入力データと計算結果!$F$6=バックデータ一覧!$A$7,入力データと計算結果!$F$27="種類を選択することで評価する"),MAX((($CJ$44*CB108+$CJ$45*SUM(BO108:BQ108,BS108)+$CJ$46)*Z108+(0.01723*BU108+0.06099))*10^3/3600,0),0)</f>
        <v>0</v>
      </c>
      <c r="Z108" s="26">
        <f t="shared" si="59"/>
        <v>1</v>
      </c>
      <c r="AA108" s="26">
        <f>IF(AND(入力データと計算結果!$F$6=バックデータ一覧!$A$7,入力データと計算結果!$F$27="種類を選択することで評価する"),MAX(($CJ$47*CB108+$CJ$48*SUM(BO108:BQ108,BS108)+$CJ$49)*AC108+BU108/AB108,0),0)</f>
        <v>0</v>
      </c>
      <c r="AB108" s="26">
        <f t="shared" si="46"/>
        <v>0.806021875</v>
      </c>
      <c r="AC108" s="26">
        <f t="shared" si="60"/>
        <v>1</v>
      </c>
      <c r="AD108" s="91">
        <f>IF(AND(入力データと計算結果!$F$6=バックデータ一覧!$A$7,入力データと計算結果!$F$27="仕様を入力することで評価する"),AE108+AF108+AG108,0)</f>
        <v>0</v>
      </c>
      <c r="AE108" s="91">
        <f t="shared" si="61"/>
        <v>1.4946232522850258</v>
      </c>
      <c r="AF108" s="91">
        <f t="shared" si="47"/>
        <v>7.8327245995049047E-2</v>
      </c>
      <c r="AG108" s="190">
        <f>IF(AND(入力データと計算結果!$F$7&lt;&gt;バックデータ一覧!$A$22,CA108&gt;0),(0.000393*計算過程!CA108)*10^3/3600,IF(AND(入力データと計算結果!$F$7=バックデータ一覧!$A$22,AX108&gt;0),(0.01723*計算過程!AX108+0.06099)*10^3/3600,0))</f>
        <v>2.4457356770833331E-2</v>
      </c>
      <c r="AH108" s="91">
        <f>IF(OR(入力データと計算結果!$F$6&lt;&gt;バックデータ一覧!$A$7,入力データと計算結果!$F$27&lt;&gt;"仕様を入力することで評価する"),0,IF(入力データと計算結果!$F$7=バックデータ一覧!$A$20,計算過程!AR108/計算過程!AI108+計算過程!AS108/計算過程!AJ108+計算過程!AT108/計算過程!AK108+計算過程!AU108/計算過程!AL108+計算過程!AW108/計算過程!AN108,IF(入力データと計算結果!$F$7=バックデータ一覧!$A$21,計算過程!AR108/計算過程!AI108+計算過程!AS108/計算過程!AJ108+計算過程!AT108/計算過程!AK108+計算過程!AV108/計算過程!AM108+計算過程!AW108/計算過程!AN108,計算過程!AR108/計算過程!AI108+計算過程!AS108/計算過程!AJ108+計算過程!AT108/計算過程!AK108+計算過程!AV108/計算過程!AM108+計算過程!AX108/計算過程!AO108)))</f>
        <v>0</v>
      </c>
      <c r="AI108" s="191" t="str">
        <f>IF(AND(入力データと計算結果!$F$6=バックデータ一覧!$A$7,入力データと計算結果!$F$27="仕様を入力することで評価する"),$CJ$65*CB108+$CJ$72*(AR108+AT108)+$CJ$79,"-")</f>
        <v>-</v>
      </c>
      <c r="AJ108" s="191" t="str">
        <f>IF(AND(入力データと計算結果!$F$6=バックデータ一覧!$A$7,入力データと計算結果!$F$27="仕様を入力することで評価する"),$CJ$66*CB108+$CJ$73*AS108+$CJ$80,"-")</f>
        <v>-</v>
      </c>
      <c r="AK108" s="191" t="str">
        <f>IF(AND(入力データと計算結果!$F$6=バックデータ一覧!$A$7,入力データと計算結果!$F$27="仕様を入力することで評価する"),$CJ$67*CB108+$CJ$74*(AR108+AT108)+$CJ$81,"-")</f>
        <v>-</v>
      </c>
      <c r="AL108" s="191" t="str">
        <f>IF(AND(入力データと計算結果!$F$6=バックデータ一覧!$A$7,入力データと計算結果!$F$27="仕様を入力することで評価する"),$CJ$68*CB108+$CJ$75*AU108+$CJ$82,"-")</f>
        <v>-</v>
      </c>
      <c r="AM108" s="191" t="str">
        <f>IF(AND(入力データと計算結果!$F$6=バックデータ一覧!$A$7,入力データと計算結果!$F$27="仕様を入力することで評価する"),$CJ$69*CB108+$CJ$76*AV108+$CJ$83,"-")</f>
        <v>-</v>
      </c>
      <c r="AN108" s="191" t="str">
        <f>IF(AND(入力データと計算結果!$F$6=バックデータ一覧!$A$7,入力データと計算結果!$F$27="仕様を入力することで評価する"),$CJ$70*CB108+$CJ$77*AW108+$CJ$84,"-")</f>
        <v>-</v>
      </c>
      <c r="AO108" s="191" t="str">
        <f>IF(AND(入力データと計算結果!$F$6=バックデータ一覧!$A$7,入力データと計算結果!$F$27="仕様を入力することで評価する"),$CJ$71*CB108+$CJ$78*AX108+$CJ$85,"-")</f>
        <v>-</v>
      </c>
      <c r="AP108" s="91">
        <f t="shared" si="48"/>
        <v>25.027062991282016</v>
      </c>
      <c r="AQ108" s="91">
        <f t="shared" si="49"/>
        <v>4.6513139223509397</v>
      </c>
      <c r="AR108" s="91">
        <f t="shared" si="50"/>
        <v>0.40335820739981099</v>
      </c>
      <c r="AS108" s="91">
        <f t="shared" si="51"/>
        <v>0.49390800906099397</v>
      </c>
      <c r="AT108" s="91">
        <f t="shared" si="52"/>
        <v>0.21402680392643036</v>
      </c>
      <c r="AU108" s="91">
        <f t="shared" si="53"/>
        <v>0</v>
      </c>
      <c r="AV108" s="91">
        <f t="shared" si="54"/>
        <v>0.74086201359149051</v>
      </c>
      <c r="AW108" s="91">
        <f t="shared" si="55"/>
        <v>0</v>
      </c>
      <c r="AX108" s="91">
        <f t="shared" si="56"/>
        <v>1.5703125</v>
      </c>
      <c r="AY108" s="158">
        <f t="shared" si="57"/>
        <v>21.633236700371274</v>
      </c>
      <c r="AZ108" s="91">
        <f t="shared" si="62"/>
        <v>23.485391734349999</v>
      </c>
      <c r="BA108" s="26">
        <f>IF(計算過程!$CJ$4=9,((BF108*CB108+BG108*(BO108+BP108+BQ108+BS108)+BH108*BN108+BI108)*BB108+(0.01723*BU108+0.06099))*10^3/3600,0)</f>
        <v>0</v>
      </c>
      <c r="BB108" s="26">
        <f>IF(7&lt;='貼り付けシート（日別）'!O107,1,1+(7-'貼り付けシート（日別）'!O107)*0.0091)</f>
        <v>1</v>
      </c>
      <c r="BC108" s="26">
        <f>IF(計算過程!$CJ$4=9,((BJ108*計算過程!CB108+BK108*(BO108+BP108+BQ108+BS108)+BL108*BN108+BM108)*BE108+BU108/BD108),0)</f>
        <v>0</v>
      </c>
      <c r="BD108" s="26">
        <f>計算過程!$CJ$88*'貼り付けシート（日別）'!O107+計算過程!$CJ$89*BU108+計算過程!$CJ$90</f>
        <v>0.806021875</v>
      </c>
      <c r="BE108" s="26">
        <f>IF(7&lt;='貼り付けシート（日別）'!O107,1,1+(7-'貼り付けシート（日別）'!O107)*0.0205)</f>
        <v>1</v>
      </c>
      <c r="BF108" s="89">
        <f>IF($BN108&gt;0,バックデータ一覧!$S$4,バックデータ一覧!$T$4)</f>
        <v>-0.51375000000000004</v>
      </c>
      <c r="BG108" s="89">
        <f>IF($BN108&gt;0,バックデータ一覧!$S$5,バックデータ一覧!$T$5)</f>
        <v>-1.7819999999999999E-2</v>
      </c>
      <c r="BH108" s="89">
        <f>IF($BN108&gt;0,バックデータ一覧!$S$6,バックデータ一覧!$T$6)</f>
        <v>0.27639999999999998</v>
      </c>
      <c r="BI108" s="89">
        <f>IF($BN108&gt;0,バックデータ一覧!$S$7,バックデータ一覧!$T$7)</f>
        <v>9.4067100000000003</v>
      </c>
      <c r="BJ108" s="89">
        <f>IF($BN108&gt;0,バックデータ一覧!$S$12,バックデータ一覧!$T$12)</f>
        <v>-0.19841</v>
      </c>
      <c r="BK108" s="89">
        <f>IF($BN108&gt;0,バックデータ一覧!$S$13,バックデータ一覧!$T$13)</f>
        <v>1.10632</v>
      </c>
      <c r="BL108" s="89">
        <f>IF($BN108&gt;0,バックデータ一覧!$S$14,バックデータ一覧!$T$14)</f>
        <v>0.19306999999999999</v>
      </c>
      <c r="BM108" s="132">
        <f>IF($BN108&gt;0,バックデータ一覧!$S$15,バックデータ一覧!$T$15)</f>
        <v>-10.36669</v>
      </c>
      <c r="BN108" s="26">
        <f>SUMIF('貼り付けシート（時刻別）'!$A$6:$A$8765,$A108,'貼り付けシート（時刻別）'!$C$6:$C$8765)</f>
        <v>2400</v>
      </c>
      <c r="BO108" s="91">
        <f>'貼り付けシート（日別）'!B107</f>
        <v>5.1145964221473328</v>
      </c>
      <c r="BP108" s="91">
        <f>'貼り付けシート（日別）'!C107</f>
        <v>6.2627711291599999</v>
      </c>
      <c r="BQ108" s="91">
        <f>'貼り付けシート（日別）'!D107</f>
        <v>2.7138674893026664</v>
      </c>
      <c r="BR108" s="91">
        <f>'貼り付けシート（日別）'!E107</f>
        <v>0</v>
      </c>
      <c r="BS108" s="91">
        <f>'貼り付けシート（日別）'!F107</f>
        <v>9.3941566937399994</v>
      </c>
      <c r="BT108" s="91">
        <f>'貼り付けシート（日別）'!G107</f>
        <v>0</v>
      </c>
      <c r="BU108" s="91">
        <f>'貼り付けシート（日別）'!H107</f>
        <v>1.5703125</v>
      </c>
      <c r="BV108" s="91">
        <f>'貼り付けシート（日別）'!I107</f>
        <v>49</v>
      </c>
      <c r="BW108" s="91">
        <f>'貼り付けシート（日別）'!J107</f>
        <v>60</v>
      </c>
      <c r="BX108" s="91">
        <f>'貼り付けシート（日別）'!K107</f>
        <v>26</v>
      </c>
      <c r="BY108" s="91">
        <f>'貼り付けシート（日別）'!L107</f>
        <v>0</v>
      </c>
      <c r="BZ108" s="91">
        <f>'貼り付けシート（日別）'!M107</f>
        <v>90</v>
      </c>
      <c r="CA108" s="91">
        <f>'貼り付けシート（日別）'!N107</f>
        <v>0</v>
      </c>
      <c r="CB108" s="91">
        <f>'貼り付けシート（日別）'!O107</f>
        <v>8.7916666666666661</v>
      </c>
      <c r="CC108" s="91">
        <f>'貼り付けシート（日別）'!Q107</f>
        <v>0</v>
      </c>
      <c r="CD108" s="126"/>
    </row>
    <row r="109" spans="1:82" x14ac:dyDescent="0.15">
      <c r="A109" s="30">
        <v>41742</v>
      </c>
      <c r="B109" s="93">
        <f t="shared" si="36"/>
        <v>0.18174655497685183</v>
      </c>
      <c r="C109" s="93">
        <f t="shared" si="37"/>
        <v>0</v>
      </c>
      <c r="D109" s="93">
        <f t="shared" si="63"/>
        <v>33.541607724930159</v>
      </c>
      <c r="E109" s="96">
        <v>0</v>
      </c>
      <c r="F109" s="90">
        <f>IF(OR(計算過程!$CJ$4&lt;=4,計算過程!$CJ$4=8),G109+H109+I109,0)</f>
        <v>0.18174655497685183</v>
      </c>
      <c r="G109" s="90">
        <f>IF(AND($CJ$4&gt;4,$CJ$4&lt;&gt;8),0,((VLOOKUP(入力データと計算結果!$F$6,バックデータ一覧!$V$12:$AA$15,2)*CB109+VLOOKUP(入力データと計算結果!$F$6,バックデータ一覧!$V$12:$AA$15,3)*(BV109+BW109+BX109+BY109+CA109)+(VLOOKUP(入力データと計算結果!$F$6,バックデータ一覧!$V$12:$AA$15,4)))*10^3/3600))</f>
        <v>0.11748067129629629</v>
      </c>
      <c r="H109" s="90">
        <f>IF(AND(OR($CJ$4&gt;4,$CJ$4&lt;&gt;8),入力データと計算結果!$F$7&lt;&gt;バックデータ一覧!$A$20,BZ109&gt;0),0.07*10^3/3600,0)</f>
        <v>1.9444444444444445E-2</v>
      </c>
      <c r="I109" s="90">
        <f>IF(AND(OR($CJ$4&lt;=4),入力データと計算結果!$F$7=バックデータ一覧!$A$22,BU109&gt;0),(VLOOKUP(入力データと計算結果!$F$6,バックデータ一覧!$V$12:$AA$15,5,FALSE)*BU109+VLOOKUP(入力データと計算結果!$F$6,バックデータ一覧!$V$12:$AA$15,6,FALSE))*10^3/3600,0)</f>
        <v>4.4821439236111107E-2</v>
      </c>
      <c r="J109" s="90">
        <f>IF(OR(計算過程!$CJ$4&lt;=2,計算過程!$CJ$4=8),IF(入力データと計算結果!$F$7=バックデータ一覧!$A$20,BO109/L109+BP109/M109+BQ109/N109+BR109/O109+BT109/Q109,IF(入力データと計算結果!$F$7=バックデータ一覧!$A$21,BO109/L109+BP109/M109+BQ109/N109+BS109/P109+BT109/Q109,BO109/L109+BP109/M109+BQ109/N109+BS109/P109+BU109/R109)),0)</f>
        <v>0</v>
      </c>
      <c r="K109" s="90">
        <f>IF(OR(計算過程!$CJ$4=3,計算過程!$CJ$4=4),IF(入力データと計算結果!$F$7=バックデータ一覧!$A$20,BO109/L109+BP109/M109+BQ109/N109+BR109/O109+BT109/Q109,IF(入力データと計算結果!$F$7=バックデータ一覧!$A$21,BO109/L109+BP109/M109+BQ109/N109+BS109/P109+BT109/Q109,BO109/L109+BP109/M109+BQ109/N109+BS109/P109+BU109/R109)),0)</f>
        <v>33.541607724930159</v>
      </c>
      <c r="L109" s="167">
        <f>IFERROR(MIN(1,$CJ$6*CB109+計算過程!$CJ$13*(BO109+BQ109)+$CJ$20),"-")</f>
        <v>0.7085936972848943</v>
      </c>
      <c r="M109" s="167">
        <f t="shared" si="38"/>
        <v>0.79089706557414008</v>
      </c>
      <c r="N109" s="167">
        <f t="shared" si="39"/>
        <v>0.7085936972848943</v>
      </c>
      <c r="O109" s="134">
        <f t="shared" si="40"/>
        <v>0.90236153670854247</v>
      </c>
      <c r="P109" s="134">
        <f t="shared" si="41"/>
        <v>0.86515238818266538</v>
      </c>
      <c r="Q109" s="134">
        <f t="shared" si="42"/>
        <v>0.90236153670854247</v>
      </c>
      <c r="R109" s="134">
        <f t="shared" si="43"/>
        <v>0.52798520073633526</v>
      </c>
      <c r="S109" s="26">
        <f t="shared" si="44"/>
        <v>0</v>
      </c>
      <c r="T109" s="26">
        <f>'貼り付けシート（日別）'!P108</f>
        <v>5.9250000000000007</v>
      </c>
      <c r="U109" s="26">
        <f t="shared" si="64"/>
        <v>1.0142975000000001</v>
      </c>
      <c r="V109" s="26">
        <f t="shared" si="65"/>
        <v>1</v>
      </c>
      <c r="W109" s="26">
        <f t="shared" si="58"/>
        <v>25.6444600325</v>
      </c>
      <c r="X109" s="26">
        <f t="shared" si="45"/>
        <v>0</v>
      </c>
      <c r="Y109" s="26">
        <f>IF(AND(入力データと計算結果!$F$6=バックデータ一覧!$A$7,入力データと計算結果!$F$27="種類を選択することで評価する"),MAX((($CJ$44*CB109+$CJ$45*SUM(BO109:BQ109,BS109)+$CJ$46)*Z109+(0.01723*BU109+0.06099))*10^3/3600,0),0)</f>
        <v>0</v>
      </c>
      <c r="Z109" s="26">
        <f t="shared" si="59"/>
        <v>1</v>
      </c>
      <c r="AA109" s="26">
        <f>IF(AND(入力データと計算結果!$F$6=バックデータ一覧!$A$7,入力データと計算結果!$F$27="種類を選択することで評価する"),MAX(($CJ$47*CB109+$CJ$48*SUM(BO109:BQ109,BS109)+$CJ$49)*AC109+BU109/AB109,0),0)</f>
        <v>0</v>
      </c>
      <c r="AB109" s="26">
        <f t="shared" si="46"/>
        <v>0.807013125</v>
      </c>
      <c r="AC109" s="26">
        <f t="shared" si="60"/>
        <v>1</v>
      </c>
      <c r="AD109" s="91">
        <f>IF(AND(入力データと計算結果!$F$6=バックデータ一覧!$A$7,入力データと計算結果!$F$27="仕様を入力することで評価する"),AE109+AF109+AG109,0)</f>
        <v>0</v>
      </c>
      <c r="AE109" s="91">
        <f t="shared" si="61"/>
        <v>1.5079450174165396</v>
      </c>
      <c r="AF109" s="91">
        <f t="shared" si="47"/>
        <v>7.8823462669997513E-2</v>
      </c>
      <c r="AG109" s="190">
        <f>IF(AND(入力データと計算結果!$F$7&lt;&gt;バックデータ一覧!$A$22,CA109&gt;0),(0.000393*計算過程!CA109)*10^3/3600,IF(AND(入力データと計算結果!$F$7=バックデータ一覧!$A$22,AX109&gt;0),(0.01723*計算過程!AX109+0.06099)*10^3/3600,0))</f>
        <v>2.4418469618055556E-2</v>
      </c>
      <c r="AH109" s="91">
        <f>IF(OR(入力データと計算結果!$F$6&lt;&gt;バックデータ一覧!$A$7,入力データと計算結果!$F$27&lt;&gt;"仕様を入力することで評価する"),0,IF(入力データと計算結果!$F$7=バックデータ一覧!$A$20,計算過程!AR109/計算過程!AI109+計算過程!AS109/計算過程!AJ109+計算過程!AT109/計算過程!AK109+計算過程!AU109/計算過程!AL109+計算過程!AW109/計算過程!AN109,IF(入力データと計算結果!$F$7=バックデータ一覧!$A$21,計算過程!AR109/計算過程!AI109+計算過程!AS109/計算過程!AJ109+計算過程!AT109/計算過程!AK109+計算過程!AV109/計算過程!AM109+計算過程!AW109/計算過程!AN109,計算過程!AR109/計算過程!AI109+計算過程!AS109/計算過程!AJ109+計算過程!AT109/計算過程!AK109+計算過程!AV109/計算過程!AM109+計算過程!AX109/計算過程!AO109)))</f>
        <v>0</v>
      </c>
      <c r="AI109" s="191" t="str">
        <f>IF(AND(入力データと計算結果!$F$6=バックデータ一覧!$A$7,入力データと計算結果!$F$27="仕様を入力することで評価する"),$CJ$65*CB109+$CJ$72*(AR109+AT109)+$CJ$79,"-")</f>
        <v>-</v>
      </c>
      <c r="AJ109" s="191" t="str">
        <f>IF(AND(入力データと計算結果!$F$6=バックデータ一覧!$A$7,入力データと計算結果!$F$27="仕様を入力することで評価する"),$CJ$66*CB109+$CJ$73*AS109+$CJ$80,"-")</f>
        <v>-</v>
      </c>
      <c r="AK109" s="191" t="str">
        <f>IF(AND(入力データと計算結果!$F$6=バックデータ一覧!$A$7,入力データと計算結果!$F$27="仕様を入力することで評価する"),$CJ$67*CB109+$CJ$74*(AR109+AT109)+$CJ$81,"-")</f>
        <v>-</v>
      </c>
      <c r="AL109" s="191" t="str">
        <f>IF(AND(入力データと計算結果!$F$6=バックデータ一覧!$A$7,入力データと計算結果!$F$27="仕様を入力することで評価する"),$CJ$68*CB109+$CJ$75*AU109+$CJ$82,"-")</f>
        <v>-</v>
      </c>
      <c r="AM109" s="191" t="str">
        <f>IF(AND(入力データと計算結果!$F$6=バックデータ一覧!$A$7,入力データと計算結果!$F$27="仕様を入力することで評価する"),$CJ$69*CB109+$CJ$76*AV109+$CJ$83,"-")</f>
        <v>-</v>
      </c>
      <c r="AN109" s="191" t="str">
        <f>IF(AND(入力データと計算結果!$F$6=バックデータ一覧!$A$7,入力データと計算結果!$F$27="仕様を入力することで評価する"),$CJ$70*CB109+$CJ$77*AW109+$CJ$84,"-")</f>
        <v>-</v>
      </c>
      <c r="AO109" s="191" t="str">
        <f>IF(AND(入力データと計算結果!$F$6=バックデータ一覧!$A$7,入力データと計算結果!$F$27="仕様を入力することで評価する"),$CJ$71*CB109+$CJ$78*AX109+$CJ$85,"-")</f>
        <v>-</v>
      </c>
      <c r="AP109" s="91">
        <f t="shared" si="48"/>
        <v>25.35348567785212</v>
      </c>
      <c r="AQ109" s="91">
        <f t="shared" si="49"/>
        <v>4.670352585255495</v>
      </c>
      <c r="AR109" s="91">
        <f t="shared" si="50"/>
        <v>0.47189789813841987</v>
      </c>
      <c r="AS109" s="91">
        <f t="shared" si="51"/>
        <v>0.57783416098582041</v>
      </c>
      <c r="AT109" s="91">
        <f t="shared" si="52"/>
        <v>0.25039480309385587</v>
      </c>
      <c r="AU109" s="91">
        <f t="shared" si="53"/>
        <v>0</v>
      </c>
      <c r="AV109" s="91">
        <f t="shared" si="54"/>
        <v>0.86675124147873106</v>
      </c>
      <c r="AW109" s="91">
        <f t="shared" si="55"/>
        <v>0</v>
      </c>
      <c r="AX109" s="91">
        <f t="shared" si="56"/>
        <v>1.5621875000000003</v>
      </c>
      <c r="AY109" s="158">
        <f t="shared" si="57"/>
        <v>21.915394428803172</v>
      </c>
      <c r="AZ109" s="91">
        <f t="shared" si="62"/>
        <v>24.082272532499999</v>
      </c>
      <c r="BA109" s="26">
        <f>IF(計算過程!$CJ$4=9,((BF109*CB109+BG109*(BO109+BP109+BQ109+BS109)+BH109*BN109+BI109)*BB109+(0.01723*BU109+0.06099))*10^3/3600,0)</f>
        <v>0</v>
      </c>
      <c r="BB109" s="26">
        <f>IF(7&lt;='貼り付けシート（日別）'!O108,1,1+(7-'貼り付けシート（日別）'!O108)*0.0091)</f>
        <v>1</v>
      </c>
      <c r="BC109" s="26">
        <f>IF(計算過程!$CJ$4=9,((BJ109*計算過程!CB109+BK109*(BO109+BP109+BQ109+BS109)+BL109*BN109+BM109)*BE109+BU109/BD109),0)</f>
        <v>0</v>
      </c>
      <c r="BD109" s="26">
        <f>計算過程!$CJ$88*'貼り付けシート（日別）'!O108+計算過程!$CJ$89*BU109+計算過程!$CJ$90</f>
        <v>0.807013125</v>
      </c>
      <c r="BE109" s="26">
        <f>IF(7&lt;='貼り付けシート（日別）'!O108,1,1+(7-'貼り付けシート（日別）'!O108)*0.0205)</f>
        <v>1</v>
      </c>
      <c r="BF109" s="89">
        <f>IF($BN109&gt;0,バックデータ一覧!$S$4,バックデータ一覧!$T$4)</f>
        <v>-0.51375000000000004</v>
      </c>
      <c r="BG109" s="89">
        <f>IF($BN109&gt;0,バックデータ一覧!$S$5,バックデータ一覧!$T$5)</f>
        <v>-1.7819999999999999E-2</v>
      </c>
      <c r="BH109" s="89">
        <f>IF($BN109&gt;0,バックデータ一覧!$S$6,バックデータ一覧!$T$6)</f>
        <v>0.27639999999999998</v>
      </c>
      <c r="BI109" s="89">
        <f>IF($BN109&gt;0,バックデータ一覧!$S$7,バックデータ一覧!$T$7)</f>
        <v>9.4067100000000003</v>
      </c>
      <c r="BJ109" s="89">
        <f>IF($BN109&gt;0,バックデータ一覧!$S$12,バックデータ一覧!$T$12)</f>
        <v>-0.19841</v>
      </c>
      <c r="BK109" s="89">
        <f>IF($BN109&gt;0,バックデータ一覧!$S$13,バックデータ一覧!$T$13)</f>
        <v>1.10632</v>
      </c>
      <c r="BL109" s="89">
        <f>IF($BN109&gt;0,バックデータ一覧!$S$14,バックデータ一覧!$T$14)</f>
        <v>0.19306999999999999</v>
      </c>
      <c r="BM109" s="132">
        <f>IF($BN109&gt;0,バックデータ一覧!$S$15,バックデータ一覧!$T$15)</f>
        <v>-10.36669</v>
      </c>
      <c r="BN109" s="26">
        <f>SUMIF('貼り付けシート（時刻別）'!$A$6:$A$8765,$A109,'貼り付けシート（時刻別）'!$C$6:$C$8765)</f>
        <v>2400</v>
      </c>
      <c r="BO109" s="91">
        <f>'貼り付けシート（日別）'!B108</f>
        <v>5.2445837959666664</v>
      </c>
      <c r="BP109" s="91">
        <f>'貼り付けシート（日別）'!C108</f>
        <v>6.4219393419999999</v>
      </c>
      <c r="BQ109" s="91">
        <f>'貼り付けシート（日別）'!D108</f>
        <v>2.7828403815333331</v>
      </c>
      <c r="BR109" s="91">
        <f>'貼り付けシート（日別）'!E108</f>
        <v>0</v>
      </c>
      <c r="BS109" s="91">
        <f>'貼り付けシート（日別）'!F108</f>
        <v>9.632909012999999</v>
      </c>
      <c r="BT109" s="91">
        <f>'貼り付けシート（日別）'!G108</f>
        <v>0</v>
      </c>
      <c r="BU109" s="91">
        <f>'貼り付けシート（日別）'!H108</f>
        <v>1.5621875000000003</v>
      </c>
      <c r="BV109" s="91">
        <f>'貼り付けシート（日別）'!I108</f>
        <v>49</v>
      </c>
      <c r="BW109" s="91">
        <f>'貼り付けシート（日別）'!J108</f>
        <v>60</v>
      </c>
      <c r="BX109" s="91">
        <f>'貼り付けシート（日別）'!K108</f>
        <v>26</v>
      </c>
      <c r="BY109" s="91">
        <f>'貼り付けシート（日別）'!L108</f>
        <v>0</v>
      </c>
      <c r="BZ109" s="91">
        <f>'貼り付けシート（日別）'!M108</f>
        <v>90</v>
      </c>
      <c r="CA109" s="91">
        <f>'貼り付けシート（日別）'!N108</f>
        <v>0</v>
      </c>
      <c r="CB109" s="91">
        <f>'貼り付けシート（日別）'!O108</f>
        <v>9.0083333333333329</v>
      </c>
      <c r="CC109" s="91">
        <f>'貼り付けシート（日別）'!Q108</f>
        <v>0</v>
      </c>
      <c r="CD109" s="126"/>
    </row>
    <row r="110" spans="1:82" x14ac:dyDescent="0.15">
      <c r="A110" s="30">
        <v>41743</v>
      </c>
      <c r="B110" s="93">
        <f t="shared" si="36"/>
        <v>0.1808312320601852</v>
      </c>
      <c r="C110" s="93">
        <f t="shared" si="37"/>
        <v>0</v>
      </c>
      <c r="D110" s="93">
        <f t="shared" si="63"/>
        <v>33.986947760978907</v>
      </c>
      <c r="E110" s="96">
        <v>0</v>
      </c>
      <c r="F110" s="90">
        <f>IF(OR(計算過程!$CJ$4&lt;=4,計算過程!$CJ$4=8),G110+H110+I110,0)</f>
        <v>0.1808312320601852</v>
      </c>
      <c r="G110" s="90">
        <f>IF(AND($CJ$4&gt;4,$CJ$4&lt;&gt;8),0,((VLOOKUP(入力データと計算結果!$F$6,バックデータ一覧!$V$12:$AA$15,2)*CB110+VLOOKUP(入力データと計算結果!$F$6,バックデータ一覧!$V$12:$AA$15,3)*(BV110+BW110+BX110+BY110+CA110)+(VLOOKUP(入力データと計算結果!$F$6,バックデータ一覧!$V$12:$AA$15,4)))*10^3/3600))</f>
        <v>0.11679525462962963</v>
      </c>
      <c r="H110" s="90">
        <f>IF(AND(OR($CJ$4&gt;4,$CJ$4&lt;&gt;8),入力データと計算結果!$F$7&lt;&gt;バックデータ一覧!$A$20,BZ110&gt;0),0.07*10^3/3600,0)</f>
        <v>1.9444444444444445E-2</v>
      </c>
      <c r="I110" s="90">
        <f>IF(AND(OR($CJ$4&lt;=4),入力データと計算結果!$F$7=バックデータ一覧!$A$22,BU110&gt;0),(VLOOKUP(入力データと計算結果!$F$6,バックデータ一覧!$V$12:$AA$15,5,FALSE)*BU110+VLOOKUP(入力データと計算結果!$F$6,バックデータ一覧!$V$12:$AA$15,6,FALSE))*10^3/3600,0)</f>
        <v>4.4591532986111113E-2</v>
      </c>
      <c r="J110" s="90">
        <f>IF(OR(計算過程!$CJ$4&lt;=2,計算過程!$CJ$4=8),IF(入力データと計算結果!$F$7=バックデータ一覧!$A$20,BO110/L110+BP110/M110+BQ110/N110+BR110/O110+BT110/Q110,IF(入力データと計算結果!$F$7=バックデータ一覧!$A$21,BO110/L110+BP110/M110+BQ110/N110+BS110/P110+BT110/Q110,BO110/L110+BP110/M110+BQ110/N110+BS110/P110+BU110/R110)),0)</f>
        <v>0</v>
      </c>
      <c r="K110" s="90">
        <f>IF(OR(計算過程!$CJ$4=3,計算過程!$CJ$4=4),IF(入力データと計算結果!$F$7=バックデータ一覧!$A$20,BO110/L110+BP110/M110+BQ110/N110+BR110/O110+BT110/Q110,IF(入力データと計算結果!$F$7=バックデータ一覧!$A$21,BO110/L110+BP110/M110+BQ110/N110+BS110/P110+BT110/Q110,BO110/L110+BP110/M110+BQ110/N110+BS110/P110+BU110/R110)),0)</f>
        <v>33.986947760978907</v>
      </c>
      <c r="L110" s="167">
        <f>IFERROR(MIN(1,$CJ$6*CB110+計算過程!$CJ$13*(BO110+BQ110)+$CJ$20),"-")</f>
        <v>0.7095476468196994</v>
      </c>
      <c r="M110" s="167">
        <f t="shared" si="38"/>
        <v>0.79367385274288738</v>
      </c>
      <c r="N110" s="167">
        <f t="shared" si="39"/>
        <v>0.7095476468196994</v>
      </c>
      <c r="O110" s="134">
        <f t="shared" si="40"/>
        <v>0.90236153670854247</v>
      </c>
      <c r="P110" s="134">
        <f t="shared" si="41"/>
        <v>0.86471104028103674</v>
      </c>
      <c r="Q110" s="134">
        <f t="shared" si="42"/>
        <v>0.90236153670854247</v>
      </c>
      <c r="R110" s="134">
        <f t="shared" si="43"/>
        <v>0.53267483642601798</v>
      </c>
      <c r="S110" s="26">
        <f t="shared" si="44"/>
        <v>0</v>
      </c>
      <c r="T110" s="26">
        <f>'貼り付けシート（日別）'!P109</f>
        <v>4.5374999999999996</v>
      </c>
      <c r="U110" s="26">
        <f t="shared" si="64"/>
        <v>1.03275125</v>
      </c>
      <c r="V110" s="26">
        <f t="shared" si="65"/>
        <v>1.0161875</v>
      </c>
      <c r="W110" s="26">
        <f t="shared" si="58"/>
        <v>26.0649439229</v>
      </c>
      <c r="X110" s="26">
        <f t="shared" si="45"/>
        <v>0</v>
      </c>
      <c r="Y110" s="26">
        <f>IF(AND(入力データと計算結果!$F$6=バックデータ一覧!$A$7,入力データと計算結果!$F$27="種類を選択することで評価する"),MAX((($CJ$44*CB110+$CJ$45*SUM(BO110:BQ110,BS110)+$CJ$46)*Z110+(0.01723*BU110+0.06099))*10^3/3600,0),0)</f>
        <v>0</v>
      </c>
      <c r="Z110" s="26">
        <f t="shared" si="59"/>
        <v>1</v>
      </c>
      <c r="AA110" s="26">
        <f>IF(AND(入力データと計算結果!$F$6=バックデータ一覧!$A$7,入力データと計算結果!$F$27="種類を選択することで評価する"),MAX(($CJ$47*CB110+$CJ$48*SUM(BO110:BQ110,BS110)+$CJ$49)*AC110+BU110/AB110,0),0)</f>
        <v>0</v>
      </c>
      <c r="AB110" s="26">
        <f t="shared" si="46"/>
        <v>0.81181687499999999</v>
      </c>
      <c r="AC110" s="26">
        <f t="shared" si="60"/>
        <v>1</v>
      </c>
      <c r="AD110" s="91">
        <f>IF(AND(入力データと計算結果!$F$6=バックデータ一覧!$A$7,入力データと計算結果!$F$27="仕様を入力することで評価する"),AE110+AF110+AG110,0)</f>
        <v>0</v>
      </c>
      <c r="AE110" s="91">
        <f t="shared" si="61"/>
        <v>1.4934001375648873</v>
      </c>
      <c r="AF110" s="91">
        <f t="shared" si="47"/>
        <v>7.9205766222477408E-2</v>
      </c>
      <c r="AG110" s="190">
        <f>IF(AND(入力データと計算結果!$F$7&lt;&gt;バックデータ一覧!$A$22,CA110&gt;0),(0.000393*計算過程!CA110)*10^3/3600,IF(AND(入力データと計算結果!$F$7=バックデータ一覧!$A$22,AX110&gt;0),(0.01723*計算過程!AX110+0.06099)*10^3/3600,0))</f>
        <v>2.4230016493055555E-2</v>
      </c>
      <c r="AH110" s="91">
        <f>IF(OR(入力データと計算結果!$F$6&lt;&gt;バックデータ一覧!$A$7,入力データと計算結果!$F$27&lt;&gt;"仕様を入力することで評価する"),0,IF(入力データと計算結果!$F$7=バックデータ一覧!$A$20,計算過程!AR110/計算過程!AI110+計算過程!AS110/計算過程!AJ110+計算過程!AT110/計算過程!AK110+計算過程!AU110/計算過程!AL110+計算過程!AW110/計算過程!AN110,IF(入力データと計算結果!$F$7=バックデータ一覧!$A$21,計算過程!AR110/計算過程!AI110+計算過程!AS110/計算過程!AJ110+計算過程!AT110/計算過程!AK110+計算過程!AV110/計算過程!AM110+計算過程!AW110/計算過程!AN110,計算過程!AR110/計算過程!AI110+計算過程!AS110/計算過程!AJ110+計算過程!AT110/計算過程!AK110+計算過程!AV110/計算過程!AM110+計算過程!AX110/計算過程!AO110)))</f>
        <v>0</v>
      </c>
      <c r="AI110" s="191" t="str">
        <f>IF(AND(入力データと計算結果!$F$6=バックデータ一覧!$A$7,入力データと計算結果!$F$27="仕様を入力することで評価する"),$CJ$65*CB110+$CJ$72*(AR110+AT110)+$CJ$79,"-")</f>
        <v>-</v>
      </c>
      <c r="AJ110" s="191" t="str">
        <f>IF(AND(入力データと計算結果!$F$6=バックデータ一覧!$A$7,入力データと計算結果!$F$27="仕様を入力することで評価する"),$CJ$66*CB110+$CJ$73*AS110+$CJ$80,"-")</f>
        <v>-</v>
      </c>
      <c r="AK110" s="191" t="str">
        <f>IF(AND(入力データと計算結果!$F$6=バックデータ一覧!$A$7,入力データと計算結果!$F$27="仕様を入力することで評価する"),$CJ$67*CB110+$CJ$74*(AR110+AT110)+$CJ$81,"-")</f>
        <v>-</v>
      </c>
      <c r="AL110" s="191" t="str">
        <f>IF(AND(入力データと計算結果!$F$6=バックデータ一覧!$A$7,入力データと計算結果!$F$27="仕様を入力することで評価する"),$CJ$68*CB110+$CJ$75*AU110+$CJ$82,"-")</f>
        <v>-</v>
      </c>
      <c r="AM110" s="191" t="str">
        <f>IF(AND(入力データと計算結果!$F$6=バックデータ一覧!$A$7,入力データと計算結果!$F$27="仕様を入力することで評価する"),$CJ$69*CB110+$CJ$76*AV110+$CJ$83,"-")</f>
        <v>-</v>
      </c>
      <c r="AN110" s="191" t="str">
        <f>IF(AND(入力データと計算結果!$F$6=バックデータ一覧!$A$7,入力データと計算結果!$F$27="仕様を入力することで評価する"),$CJ$70*CB110+$CJ$77*AW110+$CJ$84,"-")</f>
        <v>-</v>
      </c>
      <c r="AO110" s="191" t="str">
        <f>IF(AND(入力データと計算結果!$F$6=バックデータ一覧!$A$7,入力データと計算結果!$F$27="仕様を入力することで評価する"),$CJ$71*CB110+$CJ$78*AX110+$CJ$85,"-")</f>
        <v>-</v>
      </c>
      <c r="AP110" s="91">
        <f t="shared" si="48"/>
        <v>25.604973705131211</v>
      </c>
      <c r="AQ110" s="91">
        <f t="shared" si="49"/>
        <v>4.7626168747160351</v>
      </c>
      <c r="AR110" s="91">
        <f t="shared" si="50"/>
        <v>0.52470339335472804</v>
      </c>
      <c r="AS110" s="91">
        <f t="shared" si="51"/>
        <v>0.64249395104660589</v>
      </c>
      <c r="AT110" s="91">
        <f t="shared" si="52"/>
        <v>0.2784140454535291</v>
      </c>
      <c r="AU110" s="91">
        <f t="shared" si="53"/>
        <v>0</v>
      </c>
      <c r="AV110" s="91">
        <f t="shared" si="54"/>
        <v>0.9637409265699084</v>
      </c>
      <c r="AW110" s="91">
        <f t="shared" si="55"/>
        <v>0</v>
      </c>
      <c r="AX110" s="91">
        <f t="shared" si="56"/>
        <v>1.5228125000000001</v>
      </c>
      <c r="AY110" s="158">
        <f t="shared" si="57"/>
        <v>22.132779106475226</v>
      </c>
      <c r="AZ110" s="91">
        <f t="shared" si="62"/>
        <v>24.542131422899999</v>
      </c>
      <c r="BA110" s="26">
        <f>IF(計算過程!$CJ$4=9,((BF110*CB110+BG110*(BO110+BP110+BQ110+BS110)+BH110*BN110+BI110)*BB110+(0.01723*BU110+0.06099))*10^3/3600,0)</f>
        <v>0</v>
      </c>
      <c r="BB110" s="26">
        <f>IF(7&lt;='貼り付けシート（日別）'!O109,1,1+(7-'貼り付けシート（日別）'!O109)*0.0091)</f>
        <v>1</v>
      </c>
      <c r="BC110" s="26">
        <f>IF(計算過程!$CJ$4=9,((BJ110*計算過程!CB110+BK110*(BO110+BP110+BQ110+BS110)+BL110*BN110+BM110)*BE110+BU110/BD110),0)</f>
        <v>0</v>
      </c>
      <c r="BD110" s="26">
        <f>計算過程!$CJ$88*'貼り付けシート（日別）'!O109+計算過程!$CJ$89*BU110+計算過程!$CJ$90</f>
        <v>0.81181687499999999</v>
      </c>
      <c r="BE110" s="26">
        <f>IF(7&lt;='貼り付けシート（日別）'!O109,1,1+(7-'貼り付けシート（日別）'!O109)*0.0205)</f>
        <v>1</v>
      </c>
      <c r="BF110" s="89">
        <f>IF($BN110&gt;0,バックデータ一覧!$S$4,バックデータ一覧!$T$4)</f>
        <v>-0.51375000000000004</v>
      </c>
      <c r="BG110" s="89">
        <f>IF($BN110&gt;0,バックデータ一覧!$S$5,バックデータ一覧!$T$5)</f>
        <v>-1.7819999999999999E-2</v>
      </c>
      <c r="BH110" s="89">
        <f>IF($BN110&gt;0,バックデータ一覧!$S$6,バックデータ一覧!$T$6)</f>
        <v>0.27639999999999998</v>
      </c>
      <c r="BI110" s="89">
        <f>IF($BN110&gt;0,バックデータ一覧!$S$7,バックデータ一覧!$T$7)</f>
        <v>9.4067100000000003</v>
      </c>
      <c r="BJ110" s="89">
        <f>IF($BN110&gt;0,バックデータ一覧!$S$12,バックデータ一覧!$T$12)</f>
        <v>-0.19841</v>
      </c>
      <c r="BK110" s="89">
        <f>IF($BN110&gt;0,バックデータ一覧!$S$13,バックデータ一覧!$T$13)</f>
        <v>1.10632</v>
      </c>
      <c r="BL110" s="89">
        <f>IF($BN110&gt;0,バックデータ一覧!$S$14,バックデータ一覧!$T$14)</f>
        <v>0.19306999999999999</v>
      </c>
      <c r="BM110" s="132">
        <f>IF($BN110&gt;0,バックデータ一覧!$S$15,バックデータ一覧!$T$15)</f>
        <v>-10.36669</v>
      </c>
      <c r="BN110" s="26">
        <f>SUMIF('貼り付けシート（時刻別）'!$A$6:$A$8765,$A110,'貼り付けシート（時刻別）'!$C$6:$C$8765)</f>
        <v>2400</v>
      </c>
      <c r="BO110" s="91">
        <f>'貼り付けシート（日別）'!B109</f>
        <v>5.3447308432093328</v>
      </c>
      <c r="BP110" s="91">
        <f>'貼り付けシート（日別）'!C109</f>
        <v>6.5445683794399994</v>
      </c>
      <c r="BQ110" s="91">
        <f>'貼り付けシート（日別）'!D109</f>
        <v>2.8359796310906664</v>
      </c>
      <c r="BR110" s="91">
        <f>'貼り付けシート（日別）'!E109</f>
        <v>0</v>
      </c>
      <c r="BS110" s="91">
        <f>'貼り付けシート（日別）'!F109</f>
        <v>9.8168525691599999</v>
      </c>
      <c r="BT110" s="91">
        <f>'貼り付けシート（日別）'!G109</f>
        <v>0</v>
      </c>
      <c r="BU110" s="91">
        <f>'貼り付けシート（日別）'!H109</f>
        <v>1.5228125000000001</v>
      </c>
      <c r="BV110" s="91">
        <f>'貼り付けシート（日別）'!I109</f>
        <v>49</v>
      </c>
      <c r="BW110" s="91">
        <f>'貼り付けシート（日別）'!J109</f>
        <v>60</v>
      </c>
      <c r="BX110" s="91">
        <f>'貼り付けシート（日別）'!K109</f>
        <v>26</v>
      </c>
      <c r="BY110" s="91">
        <f>'貼り付けシート（日別）'!L109</f>
        <v>0</v>
      </c>
      <c r="BZ110" s="91">
        <f>'貼り付けシート（日別）'!M109</f>
        <v>90</v>
      </c>
      <c r="CA110" s="91">
        <f>'貼り付けシート（日別）'!N109</f>
        <v>0</v>
      </c>
      <c r="CB110" s="91">
        <f>'貼り付けシート（日別）'!O109</f>
        <v>10.058333333333332</v>
      </c>
      <c r="CC110" s="91">
        <f>'貼り付けシート（日別）'!Q109</f>
        <v>0</v>
      </c>
      <c r="CD110" s="126"/>
    </row>
    <row r="111" spans="1:82" x14ac:dyDescent="0.15">
      <c r="A111" s="30">
        <v>41744</v>
      </c>
      <c r="B111" s="93">
        <f t="shared" si="36"/>
        <v>0.17751770717592591</v>
      </c>
      <c r="C111" s="93">
        <f t="shared" si="37"/>
        <v>0</v>
      </c>
      <c r="D111" s="93">
        <f t="shared" si="63"/>
        <v>45.493971150445859</v>
      </c>
      <c r="E111" s="96">
        <v>0</v>
      </c>
      <c r="F111" s="90">
        <f>IF(OR(計算過程!$CJ$4&lt;=4,計算過程!$CJ$4=8),G111+H111+I111,0)</f>
        <v>0.17751770717592591</v>
      </c>
      <c r="G111" s="90">
        <f>IF(AND($CJ$4&gt;4,$CJ$4&lt;&gt;8),0,((VLOOKUP(入力データと計算結果!$F$6,バックデータ一覧!$V$12:$AA$15,2)*CB111+VLOOKUP(入力データと計算結果!$F$6,バックデータ一覧!$V$12:$AA$15,3)*(BV111+BW111+BX111+BY111+CA111)+(VLOOKUP(入力データと計算結果!$F$6,バックデータ一覧!$V$12:$AA$15,4)))*10^3/3600))</f>
        <v>0.11404189814814814</v>
      </c>
      <c r="H111" s="90">
        <f>IF(AND(OR($CJ$4&gt;4,$CJ$4&lt;&gt;8),入力データと計算結果!$F$7&lt;&gt;バックデータ一覧!$A$20,BZ111&gt;0),0.07*10^3/3600,0)</f>
        <v>1.9444444444444445E-2</v>
      </c>
      <c r="I111" s="90">
        <f>IF(AND(OR($CJ$4&lt;=4),入力データと計算結果!$F$7=バックデータ一覧!$A$22,BU111&gt;0),(VLOOKUP(入力データと計算結果!$F$6,バックデータ一覧!$V$12:$AA$15,5,FALSE)*BU111+VLOOKUP(入力データと計算結果!$F$6,バックデータ一覧!$V$12:$AA$15,6,FALSE))*10^3/3600,0)</f>
        <v>4.4031364583333336E-2</v>
      </c>
      <c r="J111" s="90">
        <f>IF(OR(計算過程!$CJ$4&lt;=2,計算過程!$CJ$4=8),IF(入力データと計算結果!$F$7=バックデータ一覧!$A$20,BO111/L111+BP111/M111+BQ111/N111+BR111/O111+BT111/Q111,IF(入力データと計算結果!$F$7=バックデータ一覧!$A$21,BO111/L111+BP111/M111+BQ111/N111+BS111/P111+BT111/Q111,BO111/L111+BP111/M111+BQ111/N111+BS111/P111+BU111/R111)),0)</f>
        <v>0</v>
      </c>
      <c r="K111" s="90">
        <f>IF(OR(計算過程!$CJ$4=3,計算過程!$CJ$4=4),IF(入力データと計算結果!$F$7=バックデータ一覧!$A$20,BO111/L111+BP111/M111+BQ111/N111+BR111/O111+BT111/Q111,IF(入力データと計算結果!$F$7=バックデータ一覧!$A$21,BO111/L111+BP111/M111+BQ111/N111+BS111/P111+BT111/Q111,BO111/L111+BP111/M111+BQ111/N111+BS111/P111+BU111/R111)),0)</f>
        <v>45.493971150445859</v>
      </c>
      <c r="L111" s="167">
        <f>IFERROR(MIN(1,$CJ$6*CB111+計算過程!$CJ$13*(BO111+BQ111)+$CJ$20),"-")</f>
        <v>0.71410740026728314</v>
      </c>
      <c r="M111" s="167">
        <f t="shared" si="38"/>
        <v>0.79646761040422598</v>
      </c>
      <c r="N111" s="167">
        <f t="shared" si="39"/>
        <v>0.71410740026728314</v>
      </c>
      <c r="O111" s="134">
        <f t="shared" si="40"/>
        <v>0.90236153670854247</v>
      </c>
      <c r="P111" s="134">
        <f t="shared" si="41"/>
        <v>0.84074369652648062</v>
      </c>
      <c r="Q111" s="134">
        <f t="shared" si="42"/>
        <v>0.90236153670854247</v>
      </c>
      <c r="R111" s="134">
        <f t="shared" si="43"/>
        <v>0.54410117100326105</v>
      </c>
      <c r="S111" s="26">
        <f t="shared" si="44"/>
        <v>0</v>
      </c>
      <c r="T111" s="26">
        <f>'貼り付けシート（日別）'!P110</f>
        <v>7.8</v>
      </c>
      <c r="U111" s="26">
        <f t="shared" si="64"/>
        <v>1</v>
      </c>
      <c r="V111" s="26">
        <f t="shared" si="65"/>
        <v>1</v>
      </c>
      <c r="W111" s="26">
        <f t="shared" si="58"/>
        <v>35.537010040800006</v>
      </c>
      <c r="X111" s="26">
        <f t="shared" si="45"/>
        <v>0</v>
      </c>
      <c r="Y111" s="26">
        <f>IF(AND(入力データと計算結果!$F$6=バックデータ一覧!$A$7,入力データと計算結果!$F$27="種類を選択することで評価する"),MAX((($CJ$44*CB111+$CJ$45*SUM(BO111:BQ111,BS111)+$CJ$46)*Z111+(0.01723*BU111+0.06099))*10^3/3600,0),0)</f>
        <v>0</v>
      </c>
      <c r="Z111" s="26">
        <f t="shared" si="59"/>
        <v>1</v>
      </c>
      <c r="AA111" s="26">
        <f>IF(AND(入力データと計算結果!$F$6=バックデータ一覧!$A$7,入力データと計算結果!$F$27="種類を選択することで評価する"),MAX(($CJ$47*CB111+$CJ$48*SUM(BO111:BQ111,BS111)+$CJ$49)*AC111+BU111/AB111,0),0)</f>
        <v>0</v>
      </c>
      <c r="AB111" s="26">
        <f t="shared" si="46"/>
        <v>0.82352124999999998</v>
      </c>
      <c r="AC111" s="26">
        <f t="shared" si="60"/>
        <v>1</v>
      </c>
      <c r="AD111" s="91">
        <f>IF(AND(入力データと計算結果!$F$6=バックデータ一覧!$A$7,入力データと計算結果!$F$27="仕様を入力することで評価する"),AE111+AF111+AG111,0)</f>
        <v>0</v>
      </c>
      <c r="AE111" s="91">
        <f t="shared" si="61"/>
        <v>1.7175176401186834</v>
      </c>
      <c r="AF111" s="91">
        <f t="shared" si="47"/>
        <v>8.7160123199422818E-2</v>
      </c>
      <c r="AG111" s="190">
        <f>IF(AND(入力データと計算結果!$F$7&lt;&gt;バックデータ一覧!$A$22,CA111&gt;0),(0.000393*計算過程!CA111)*10^3/3600,IF(AND(入力データと計算結果!$F$7=バックデータ一覧!$A$22,AX111&gt;0),(0.01723*計算過程!AX111+0.06099)*10^3/3600,0))</f>
        <v>2.3770848958333334E-2</v>
      </c>
      <c r="AH111" s="91">
        <f>IF(OR(入力データと計算結果!$F$6&lt;&gt;バックデータ一覧!$A$7,入力データと計算結果!$F$27&lt;&gt;"仕様を入力することで評価する"),0,IF(入力データと計算結果!$F$7=バックデータ一覧!$A$20,計算過程!AR111/計算過程!AI111+計算過程!AS111/計算過程!AJ111+計算過程!AT111/計算過程!AK111+計算過程!AU111/計算過程!AL111+計算過程!AW111/計算過程!AN111,IF(入力データと計算結果!$F$7=バックデータ一覧!$A$21,計算過程!AR111/計算過程!AI111+計算過程!AS111/計算過程!AJ111+計算過程!AT111/計算過程!AK111+計算過程!AV111/計算過程!AM111+計算過程!AW111/計算過程!AN111,計算過程!AR111/計算過程!AI111+計算過程!AS111/計算過程!AJ111+計算過程!AT111/計算過程!AK111+計算過程!AV111/計算過程!AM111+計算過程!AX111/計算過程!AO111)))</f>
        <v>0</v>
      </c>
      <c r="AI111" s="191" t="str">
        <f>IF(AND(入力データと計算結果!$F$6=バックデータ一覧!$A$7,入力データと計算結果!$F$27="仕様を入力することで評価する"),$CJ$65*CB111+$CJ$72*(AR111+AT111)+$CJ$79,"-")</f>
        <v>-</v>
      </c>
      <c r="AJ111" s="191" t="str">
        <f>IF(AND(入力データと計算結果!$F$6=バックデータ一覧!$A$7,入力データと計算結果!$F$27="仕様を入力することで評価する"),$CJ$66*CB111+$CJ$73*AS111+$CJ$80,"-")</f>
        <v>-</v>
      </c>
      <c r="AK111" s="191" t="str">
        <f>IF(AND(入力データと計算結果!$F$6=バックデータ一覧!$A$7,入力データと計算結果!$F$27="仕様を入力することで評価する"),$CJ$67*CB111+$CJ$74*(AR111+AT111)+$CJ$81,"-")</f>
        <v>-</v>
      </c>
      <c r="AL111" s="191" t="str">
        <f>IF(AND(入力データと計算結果!$F$6=バックデータ一覧!$A$7,入力データと計算結果!$F$27="仕様を入力することで評価する"),$CJ$68*CB111+$CJ$75*AU111+$CJ$82,"-")</f>
        <v>-</v>
      </c>
      <c r="AM111" s="191" t="str">
        <f>IF(AND(入力データと計算結果!$F$6=バックデータ一覧!$A$7,入力データと計算結果!$F$27="仕様を入力することで評価する"),$CJ$69*CB111+$CJ$76*AV111+$CJ$83,"-")</f>
        <v>-</v>
      </c>
      <c r="AN111" s="191" t="str">
        <f>IF(AND(入力データと計算結果!$F$6=バックデータ一覧!$A$7,入力データと計算結果!$F$27="仕様を入力することで評価する"),$CJ$70*CB111+$CJ$77*AW111+$CJ$84,"-")</f>
        <v>-</v>
      </c>
      <c r="AO111" s="191" t="str">
        <f>IF(AND(入力データと計算結果!$F$6=バックデータ一覧!$A$7,入力データと計算結果!$F$27="仕様を入力することで評価する"),$CJ$71*CB111+$CJ$78*AX111+$CJ$85,"-")</f>
        <v>-</v>
      </c>
      <c r="AP111" s="91">
        <f t="shared" si="48"/>
        <v>30.837531790007802</v>
      </c>
      <c r="AQ111" s="91">
        <f t="shared" si="49"/>
        <v>4.9874195482429053</v>
      </c>
      <c r="AR111" s="91">
        <f t="shared" si="50"/>
        <v>1.4668267511091937</v>
      </c>
      <c r="AS111" s="91">
        <f t="shared" si="51"/>
        <v>1.0820853081953068</v>
      </c>
      <c r="AT111" s="91">
        <f t="shared" si="52"/>
        <v>0.57711216437083035</v>
      </c>
      <c r="AU111" s="91">
        <f t="shared" si="53"/>
        <v>0</v>
      </c>
      <c r="AV111" s="91">
        <f t="shared" si="54"/>
        <v>4.3283412327812272</v>
      </c>
      <c r="AW111" s="91">
        <f t="shared" si="55"/>
        <v>0</v>
      </c>
      <c r="AX111" s="91">
        <f t="shared" si="56"/>
        <v>1.4268750000000003</v>
      </c>
      <c r="AY111" s="158">
        <f t="shared" si="57"/>
        <v>26.655769584343446</v>
      </c>
      <c r="AZ111" s="91">
        <f t="shared" si="62"/>
        <v>34.110135040800003</v>
      </c>
      <c r="BA111" s="26">
        <f>IF(計算過程!$CJ$4=9,((BF111*CB111+BG111*(BO111+BP111+BQ111+BS111)+BH111*BN111+BI111)*BB111+(0.01723*BU111+0.06099))*10^3/3600,0)</f>
        <v>0</v>
      </c>
      <c r="BB111" s="26">
        <f>IF(7&lt;='貼り付けシート（日別）'!O110,1,1+(7-'貼り付けシート（日別）'!O110)*0.0091)</f>
        <v>1</v>
      </c>
      <c r="BC111" s="26">
        <f>IF(計算過程!$CJ$4=9,((BJ111*計算過程!CB111+BK111*(BO111+BP111+BQ111+BS111)+BL111*BN111+BM111)*BE111+BU111/BD111),0)</f>
        <v>0</v>
      </c>
      <c r="BD111" s="26">
        <f>計算過程!$CJ$88*'貼り付けシート（日別）'!O110+計算過程!$CJ$89*BU111+計算過程!$CJ$90</f>
        <v>0.82352124999999998</v>
      </c>
      <c r="BE111" s="26">
        <f>IF(7&lt;='貼り付けシート（日別）'!O110,1,1+(7-'貼り付けシート（日別）'!O110)*0.0205)</f>
        <v>1</v>
      </c>
      <c r="BF111" s="89">
        <f>IF($BN111&gt;0,バックデータ一覧!$S$4,バックデータ一覧!$T$4)</f>
        <v>-0.51375000000000004</v>
      </c>
      <c r="BG111" s="89">
        <f>IF($BN111&gt;0,バックデータ一覧!$S$5,バックデータ一覧!$T$5)</f>
        <v>-1.7819999999999999E-2</v>
      </c>
      <c r="BH111" s="89">
        <f>IF($BN111&gt;0,バックデータ一覧!$S$6,バックデータ一覧!$T$6)</f>
        <v>0.27639999999999998</v>
      </c>
      <c r="BI111" s="89">
        <f>IF($BN111&gt;0,バックデータ一覧!$S$7,バックデータ一覧!$T$7)</f>
        <v>9.4067100000000003</v>
      </c>
      <c r="BJ111" s="89">
        <f>IF($BN111&gt;0,バックデータ一覧!$S$12,バックデータ一覧!$T$12)</f>
        <v>-0.19841</v>
      </c>
      <c r="BK111" s="89">
        <f>IF($BN111&gt;0,バックデータ一覧!$S$13,バックデータ一覧!$T$13)</f>
        <v>1.10632</v>
      </c>
      <c r="BL111" s="89">
        <f>IF($BN111&gt;0,バックデータ一覧!$S$14,バックデータ一覧!$T$14)</f>
        <v>0.19306999999999999</v>
      </c>
      <c r="BM111" s="132">
        <f>IF($BN111&gt;0,バックデータ一覧!$S$15,バックデータ一覧!$T$15)</f>
        <v>-10.36669</v>
      </c>
      <c r="BN111" s="26">
        <f>SUMIF('貼り付けシート（時刻別）'!$A$6:$A$8765,$A111,'貼り付けシート（時刻別）'!$C$6:$C$8765)</f>
        <v>2400</v>
      </c>
      <c r="BO111" s="91">
        <f>'貼り付けシート（日別）'!B110</f>
        <v>6.7119943144800001</v>
      </c>
      <c r="BP111" s="91">
        <f>'貼り付けシート（日別）'!C110</f>
        <v>4.9514712155999998</v>
      </c>
      <c r="BQ111" s="91">
        <f>'貼り付けシート（日別）'!D110</f>
        <v>2.6407846483199999</v>
      </c>
      <c r="BR111" s="91">
        <f>'貼り付けシート（日別）'!E110</f>
        <v>0</v>
      </c>
      <c r="BS111" s="91">
        <f>'貼り付けシート（日別）'!F110</f>
        <v>19.805884862399999</v>
      </c>
      <c r="BT111" s="91">
        <f>'貼り付けシート（日別）'!G110</f>
        <v>0</v>
      </c>
      <c r="BU111" s="91">
        <f>'貼り付けシート（日別）'!H110</f>
        <v>1.4268750000000003</v>
      </c>
      <c r="BV111" s="91">
        <f>'貼り付けシート（日別）'!I110</f>
        <v>61</v>
      </c>
      <c r="BW111" s="91">
        <f>'貼り付けシート（日別）'!J110</f>
        <v>45</v>
      </c>
      <c r="BX111" s="91">
        <f>'貼り付けシート（日別）'!K110</f>
        <v>24</v>
      </c>
      <c r="BY111" s="91">
        <f>'貼り付けシート（日別）'!L110</f>
        <v>0</v>
      </c>
      <c r="BZ111" s="91">
        <f>'貼り付けシート（日別）'!M110</f>
        <v>180</v>
      </c>
      <c r="CA111" s="91">
        <f>'貼り付けシート（日別）'!N110</f>
        <v>0</v>
      </c>
      <c r="CB111" s="91">
        <f>'貼り付けシート（日別）'!O110</f>
        <v>12.616666666666665</v>
      </c>
      <c r="CC111" s="91">
        <f>'貼り付けシート（日別）'!Q110</f>
        <v>0</v>
      </c>
      <c r="CD111" s="126"/>
    </row>
    <row r="112" spans="1:82" x14ac:dyDescent="0.15">
      <c r="A112" s="30">
        <v>41745</v>
      </c>
      <c r="B112" s="93">
        <f t="shared" si="36"/>
        <v>9.8558912037037025E-2</v>
      </c>
      <c r="C112" s="93">
        <f t="shared" si="37"/>
        <v>0</v>
      </c>
      <c r="D112" s="93">
        <f t="shared" si="63"/>
        <v>8.3552581148434069</v>
      </c>
      <c r="E112" s="96">
        <v>0</v>
      </c>
      <c r="F112" s="90">
        <f>IF(OR(計算過程!$CJ$4&lt;=4,計算過程!$CJ$4=8),G112+H112+I112,0)</f>
        <v>9.8558912037037025E-2</v>
      </c>
      <c r="G112" s="90">
        <f>IF(AND($CJ$4&gt;4,$CJ$4&lt;&gt;8),0,((VLOOKUP(入力データと計算結果!$F$6,バックデータ一覧!$V$12:$AA$15,2)*CB112+VLOOKUP(入力データと計算結果!$F$6,バックデータ一覧!$V$12:$AA$15,3)*(BV112+BW112+BX112+BY112+CA112)+(VLOOKUP(入力データと計算結果!$F$6,バックデータ一覧!$V$12:$AA$15,4)))*10^3/3600))</f>
        <v>9.8558912037037025E-2</v>
      </c>
      <c r="H112" s="90">
        <f>IF(AND(OR($CJ$4&gt;4,$CJ$4&lt;&gt;8),入力データと計算結果!$F$7&lt;&gt;バックデータ一覧!$A$20,BZ112&gt;0),0.07*10^3/3600,0)</f>
        <v>0</v>
      </c>
      <c r="I112" s="90">
        <f>IF(AND(OR($CJ$4&lt;=4),入力データと計算結果!$F$7=バックデータ一覧!$A$22,BU112&gt;0),(VLOOKUP(入力データと計算結果!$F$6,バックデータ一覧!$V$12:$AA$15,5,FALSE)*BU112+VLOOKUP(入力データと計算結果!$F$6,バックデータ一覧!$V$12:$AA$15,6,FALSE))*10^3/3600,0)</f>
        <v>0</v>
      </c>
      <c r="J112" s="90">
        <f>IF(OR(計算過程!$CJ$4&lt;=2,計算過程!$CJ$4=8),IF(入力データと計算結果!$F$7=バックデータ一覧!$A$20,BO112/L112+BP112/M112+BQ112/N112+BR112/O112+BT112/Q112,IF(入力データと計算結果!$F$7=バックデータ一覧!$A$21,BO112/L112+BP112/M112+BQ112/N112+BS112/P112+BT112/Q112,BO112/L112+BP112/M112+BQ112/N112+BS112/P112+BU112/R112)),0)</f>
        <v>0</v>
      </c>
      <c r="K112" s="90">
        <f>IF(OR(計算過程!$CJ$4=3,計算過程!$CJ$4=4),IF(入力データと計算結果!$F$7=バックデータ一覧!$A$20,BO112/L112+BP112/M112+BQ112/N112+BR112/O112+BT112/Q112,IF(入力データと計算結果!$F$7=バックデータ一覧!$A$21,BO112/L112+BP112/M112+BQ112/N112+BS112/P112+BT112/Q112,BO112/L112+BP112/M112+BQ112/N112+BS112/P112+BU112/R112)),0)</f>
        <v>8.3552581148434069</v>
      </c>
      <c r="L112" s="167">
        <f>IFERROR(MIN(1,$CJ$6*CB112+計算過程!$CJ$13*(BO112+BQ112)+$CJ$20),"-")</f>
        <v>0.69817950412855523</v>
      </c>
      <c r="M112" s="167">
        <f t="shared" si="38"/>
        <v>0.78789886060422454</v>
      </c>
      <c r="N112" s="167">
        <f t="shared" si="39"/>
        <v>0.69817950412855523</v>
      </c>
      <c r="O112" s="134">
        <f t="shared" si="40"/>
        <v>0.90236153670854247</v>
      </c>
      <c r="P112" s="134">
        <f t="shared" si="41"/>
        <v>0.88826526187185906</v>
      </c>
      <c r="Q112" s="134">
        <f t="shared" si="42"/>
        <v>0.90236153670854247</v>
      </c>
      <c r="R112" s="134">
        <f t="shared" si="43"/>
        <v>0.47091388689928804</v>
      </c>
      <c r="S112" s="26">
        <f t="shared" si="44"/>
        <v>0</v>
      </c>
      <c r="T112" s="26">
        <f>'貼り付けシート（日別）'!P111</f>
        <v>10.362499999999999</v>
      </c>
      <c r="U112" s="26">
        <f t="shared" si="64"/>
        <v>1</v>
      </c>
      <c r="V112" s="26">
        <f t="shared" si="65"/>
        <v>1</v>
      </c>
      <c r="W112" s="26">
        <f t="shared" si="58"/>
        <v>6.085455783073332</v>
      </c>
      <c r="X112" s="26">
        <f t="shared" si="45"/>
        <v>0</v>
      </c>
      <c r="Y112" s="26">
        <f>IF(AND(入力データと計算結果!$F$6=バックデータ一覧!$A$7,入力データと計算結果!$F$27="種類を選択することで評価する"),MAX((($CJ$44*CB112+$CJ$45*SUM(BO112:BQ112,BS112)+$CJ$46)*Z112+(0.01723*BU112+0.06099))*10^3/3600,0),0)</f>
        <v>0</v>
      </c>
      <c r="Z112" s="26">
        <f t="shared" si="59"/>
        <v>1</v>
      </c>
      <c r="AA112" s="26">
        <f>IF(AND(入力データと計算結果!$F$6=バックデータ一覧!$A$7,入力データと計算結果!$F$27="種類を選択することで評価する"),MAX(($CJ$47*CB112+$CJ$48*SUM(BO112:BQ112,BS112)+$CJ$49)*AC112+BU112/AB112,0),0)</f>
        <v>0</v>
      </c>
      <c r="AB112" s="26">
        <f t="shared" si="46"/>
        <v>0.80931999999999993</v>
      </c>
      <c r="AC112" s="26">
        <f t="shared" si="60"/>
        <v>1</v>
      </c>
      <c r="AD112" s="91">
        <f>IF(AND(入力データと計算結果!$F$6=バックデータ一覧!$A$7,入力データと計算結果!$F$27="仕様を入力することで評価する"),AE112+AF112+AG112,0)</f>
        <v>0</v>
      </c>
      <c r="AE112" s="91">
        <f t="shared" si="61"/>
        <v>0.4003944947099779</v>
      </c>
      <c r="AF112" s="91">
        <f t="shared" si="47"/>
        <v>6.3861814389911523E-2</v>
      </c>
      <c r="AG112" s="190">
        <f>IF(AND(入力データと計算結果!$F$7&lt;&gt;バックデータ一覧!$A$22,CA112&gt;0),(0.000393*計算過程!CA112)*10^3/3600,IF(AND(入力データと計算結果!$F$7=バックデータ一覧!$A$22,AX112&gt;0),(0.01723*計算過程!AX112+0.06099)*10^3/3600,0))</f>
        <v>0</v>
      </c>
      <c r="AH112" s="91">
        <f>IF(OR(入力データと計算結果!$F$6&lt;&gt;バックデータ一覧!$A$7,入力データと計算結果!$F$27&lt;&gt;"仕様を入力することで評価する"),0,IF(入力データと計算結果!$F$7=バックデータ一覧!$A$20,計算過程!AR112/計算過程!AI112+計算過程!AS112/計算過程!AJ112+計算過程!AT112/計算過程!AK112+計算過程!AU112/計算過程!AL112+計算過程!AW112/計算過程!AN112,IF(入力データと計算結果!$F$7=バックデータ一覧!$A$21,計算過程!AR112/計算過程!AI112+計算過程!AS112/計算過程!AJ112+計算過程!AT112/計算過程!AK112+計算過程!AV112/計算過程!AM112+計算過程!AW112/計算過程!AN112,計算過程!AR112/計算過程!AI112+計算過程!AS112/計算過程!AJ112+計算過程!AT112/計算過程!AK112+計算過程!AV112/計算過程!AM112+計算過程!AX112/計算過程!AO112)))</f>
        <v>0</v>
      </c>
      <c r="AI112" s="191" t="str">
        <f>IF(AND(入力データと計算結果!$F$6=バックデータ一覧!$A$7,入力データと計算結果!$F$27="仕様を入力することで評価する"),$CJ$65*CB112+$CJ$72*(AR112+AT112)+$CJ$79,"-")</f>
        <v>-</v>
      </c>
      <c r="AJ112" s="191" t="str">
        <f>IF(AND(入力データと計算結果!$F$6=バックデータ一覧!$A$7,入力データと計算結果!$F$27="仕様を入力することで評価する"),$CJ$66*CB112+$CJ$73*AS112+$CJ$80,"-")</f>
        <v>-</v>
      </c>
      <c r="AK112" s="191" t="str">
        <f>IF(AND(入力データと計算結果!$F$6=バックデータ一覧!$A$7,入力データと計算結果!$F$27="仕様を入力することで評価する"),$CJ$67*CB112+$CJ$74*(AR112+AT112)+$CJ$81,"-")</f>
        <v>-</v>
      </c>
      <c r="AL112" s="191" t="str">
        <f>IF(AND(入力データと計算結果!$F$6=バックデータ一覧!$A$7,入力データと計算結果!$F$27="仕様を入力することで評価する"),$CJ$68*CB112+$CJ$75*AU112+$CJ$82,"-")</f>
        <v>-</v>
      </c>
      <c r="AM112" s="191" t="str">
        <f>IF(AND(入力データと計算結果!$F$6=バックデータ一覧!$A$7,入力データと計算結果!$F$27="仕様を入力することで評価する"),$CJ$69*CB112+$CJ$76*AV112+$CJ$83,"-")</f>
        <v>-</v>
      </c>
      <c r="AN112" s="191" t="str">
        <f>IF(AND(入力データと計算結果!$F$6=バックデータ一覧!$A$7,入力データと計算結果!$F$27="仕様を入力することで評価する"),$CJ$70*CB112+$CJ$77*AW112+$CJ$84,"-")</f>
        <v>-</v>
      </c>
      <c r="AO112" s="191" t="str">
        <f>IF(AND(入力データと計算結果!$F$6=バックデータ一覧!$A$7,入力データと計算結果!$F$27="仕様を入力することで評価する"),$CJ$71*CB112+$CJ$78*AX112+$CJ$85,"-")</f>
        <v>-</v>
      </c>
      <c r="AP112" s="91">
        <f t="shared" si="48"/>
        <v>7.040143244539264</v>
      </c>
      <c r="AQ112" s="91">
        <f t="shared" si="49"/>
        <v>4.8841714147989688</v>
      </c>
      <c r="AR112" s="91">
        <f t="shared" si="50"/>
        <v>0</v>
      </c>
      <c r="AS112" s="91">
        <f t="shared" si="51"/>
        <v>0</v>
      </c>
      <c r="AT112" s="91">
        <f t="shared" si="52"/>
        <v>0</v>
      </c>
      <c r="AU112" s="91">
        <f t="shared" si="53"/>
        <v>0</v>
      </c>
      <c r="AV112" s="91">
        <f t="shared" si="54"/>
        <v>0</v>
      </c>
      <c r="AW112" s="91">
        <f t="shared" si="55"/>
        <v>0</v>
      </c>
      <c r="AX112" s="91">
        <f t="shared" si="56"/>
        <v>0</v>
      </c>
      <c r="AY112" s="158">
        <f t="shared" si="57"/>
        <v>6.085455783073332</v>
      </c>
      <c r="AZ112" s="91">
        <f t="shared" si="62"/>
        <v>6.085455783073332</v>
      </c>
      <c r="BA112" s="26">
        <f>IF(計算過程!$CJ$4=9,((BF112*CB112+BG112*(BO112+BP112+BQ112+BS112)+BH112*BN112+BI112)*BB112+(0.01723*BU112+0.06099))*10^3/3600,0)</f>
        <v>0</v>
      </c>
      <c r="BB112" s="26">
        <f>IF(7&lt;='貼り付けシート（日別）'!O111,1,1+(7-'貼り付けシート（日別）'!O111)*0.0091)</f>
        <v>1</v>
      </c>
      <c r="BC112" s="26">
        <f>IF(計算過程!$CJ$4=9,((BJ112*計算過程!CB112+BK112*(BO112+BP112+BQ112+BS112)+BL112*BN112+BM112)*BE112+BU112/BD112),0)</f>
        <v>0</v>
      </c>
      <c r="BD112" s="26">
        <f>計算過程!$CJ$88*'貼り付けシート（日別）'!O111+計算過程!$CJ$89*BU112+計算過程!$CJ$90</f>
        <v>0.80931999999999993</v>
      </c>
      <c r="BE112" s="26">
        <f>IF(7&lt;='貼り付けシート（日別）'!O111,1,1+(7-'貼り付けシート（日別）'!O111)*0.0205)</f>
        <v>1</v>
      </c>
      <c r="BF112" s="89">
        <f>IF($BN112&gt;0,バックデータ一覧!$S$4,バックデータ一覧!$T$4)</f>
        <v>-0.51375000000000004</v>
      </c>
      <c r="BG112" s="89">
        <f>IF($BN112&gt;0,バックデータ一覧!$S$5,バックデータ一覧!$T$5)</f>
        <v>-1.7819999999999999E-2</v>
      </c>
      <c r="BH112" s="89">
        <f>IF($BN112&gt;0,バックデータ一覧!$S$6,バックデータ一覧!$T$6)</f>
        <v>0.27639999999999998</v>
      </c>
      <c r="BI112" s="89">
        <f>IF($BN112&gt;0,バックデータ一覧!$S$7,バックデータ一覧!$T$7)</f>
        <v>9.4067100000000003</v>
      </c>
      <c r="BJ112" s="89">
        <f>IF($BN112&gt;0,バックデータ一覧!$S$12,バックデータ一覧!$T$12)</f>
        <v>-0.19841</v>
      </c>
      <c r="BK112" s="89">
        <f>IF($BN112&gt;0,バックデータ一覧!$S$13,バックデータ一覧!$T$13)</f>
        <v>1.10632</v>
      </c>
      <c r="BL112" s="89">
        <f>IF($BN112&gt;0,バックデータ一覧!$S$14,バックデータ一覧!$T$14)</f>
        <v>0.19306999999999999</v>
      </c>
      <c r="BM112" s="132">
        <f>IF($BN112&gt;0,バックデータ一覧!$S$15,バックデータ一覧!$T$15)</f>
        <v>-10.36669</v>
      </c>
      <c r="BN112" s="26">
        <f>SUMIF('貼り付けシート（時刻別）'!$A$6:$A$8765,$A112,'貼り付けシート（時刻別）'!$C$6:$C$8765)</f>
        <v>2400</v>
      </c>
      <c r="BO112" s="91">
        <f>'貼り付けシート（日別）'!B111</f>
        <v>2.5448269638306664</v>
      </c>
      <c r="BP112" s="91">
        <f>'貼り付けシート（日別）'!C111</f>
        <v>2.2128930120266666</v>
      </c>
      <c r="BQ112" s="91">
        <f>'貼り付けシート（日別）'!D111</f>
        <v>1.3277358072159997</v>
      </c>
      <c r="BR112" s="91">
        <f>'貼り付けシート（日別）'!E111</f>
        <v>0</v>
      </c>
      <c r="BS112" s="91">
        <f>'貼り付けシート（日別）'!F111</f>
        <v>0</v>
      </c>
      <c r="BT112" s="91">
        <f>'貼り付けシート（日別）'!G111</f>
        <v>0</v>
      </c>
      <c r="BU112" s="91">
        <f>'貼り付けシート（日別）'!H111</f>
        <v>0</v>
      </c>
      <c r="BV112" s="91">
        <f>'貼り付けシート（日別）'!I111</f>
        <v>23</v>
      </c>
      <c r="BW112" s="91">
        <f>'貼り付けシート（日別）'!J111</f>
        <v>20</v>
      </c>
      <c r="BX112" s="91">
        <f>'貼り付けシート（日別）'!K111</f>
        <v>12</v>
      </c>
      <c r="BY112" s="91">
        <f>'貼り付けシート（日別）'!L111</f>
        <v>0</v>
      </c>
      <c r="BZ112" s="91">
        <f>'貼り付けシート（日別）'!M111</f>
        <v>0</v>
      </c>
      <c r="CA112" s="91">
        <f>'貼り付けシート（日別）'!N111</f>
        <v>0</v>
      </c>
      <c r="CB112" s="91">
        <f>'貼り付けシート（日別）'!O111</f>
        <v>11.441666666666668</v>
      </c>
      <c r="CC112" s="91">
        <f>'貼り付けシート（日別）'!Q111</f>
        <v>0</v>
      </c>
      <c r="CD112" s="126"/>
    </row>
    <row r="113" spans="1:82" x14ac:dyDescent="0.15">
      <c r="A113" s="30">
        <v>41746</v>
      </c>
      <c r="B113" s="93">
        <f t="shared" si="36"/>
        <v>0.17998855381944445</v>
      </c>
      <c r="C113" s="93">
        <f t="shared" si="37"/>
        <v>0</v>
      </c>
      <c r="D113" s="93">
        <f t="shared" si="63"/>
        <v>34.654480674808845</v>
      </c>
      <c r="E113" s="96">
        <v>0</v>
      </c>
      <c r="F113" s="90">
        <f>IF(OR(計算過程!$CJ$4&lt;=4,計算過程!$CJ$4=8),G113+H113+I113,0)</f>
        <v>0.17998855381944445</v>
      </c>
      <c r="G113" s="90">
        <f>IF(AND($CJ$4&gt;4,$CJ$4&lt;&gt;8),0,((VLOOKUP(入力データと計算結果!$F$6,バックデータ一覧!$V$12:$AA$15,2)*CB113+VLOOKUP(入力データと計算結果!$F$6,バックデータ一覧!$V$12:$AA$15,3)*(BV113+BW113+BX113+BY113+CA113)+(VLOOKUP(入力データと計算結果!$F$6,バックデータ一覧!$V$12:$AA$15,4)))*10^3/3600))</f>
        <v>0.11616423611111112</v>
      </c>
      <c r="H113" s="90">
        <f>IF(AND(OR($CJ$4&gt;4,$CJ$4&lt;&gt;8),入力データと計算結果!$F$7&lt;&gt;バックデータ一覧!$A$20,BZ113&gt;0),0.07*10^3/3600,0)</f>
        <v>1.9444444444444445E-2</v>
      </c>
      <c r="I113" s="90">
        <f>IF(AND(OR($CJ$4&lt;=4),入力データと計算結果!$F$7=バックデータ一覧!$A$22,BU113&gt;0),(VLOOKUP(入力データと計算結果!$F$6,バックデータ一覧!$V$12:$AA$15,5,FALSE)*BU113+VLOOKUP(入力データと計算結果!$F$6,バックデータ一覧!$V$12:$AA$15,6,FALSE))*10^3/3600,0)</f>
        <v>4.4379873263888883E-2</v>
      </c>
      <c r="J113" s="90">
        <f>IF(OR(計算過程!$CJ$4&lt;=2,計算過程!$CJ$4=8),IF(入力データと計算結果!$F$7=バックデータ一覧!$A$20,BO113/L113+BP113/M113+BQ113/N113+BR113/O113+BT113/Q113,IF(入力データと計算結果!$F$7=バックデータ一覧!$A$21,BO113/L113+BP113/M113+BQ113/N113+BS113/P113+BT113/Q113,BO113/L113+BP113/M113+BQ113/N113+BS113/P113+BU113/R113)),0)</f>
        <v>0</v>
      </c>
      <c r="K113" s="90">
        <f>IF(OR(計算過程!$CJ$4=3,計算過程!$CJ$4=4),IF(入力データと計算結果!$F$7=バックデータ一覧!$A$20,BO113/L113+BP113/M113+BQ113/N113+BR113/O113+BT113/Q113,IF(入力データと計算結果!$F$7=バックデータ一覧!$A$21,BO113/L113+BP113/M113+BQ113/N113+BS113/P113+BT113/Q113,BO113/L113+BP113/M113+BQ113/N113+BS113/P113+BU113/R113)),0)</f>
        <v>34.654480674808845</v>
      </c>
      <c r="L113" s="167">
        <f>IFERROR(MIN(1,$CJ$6*CB113+計算過程!$CJ$13*(BO113+BQ113)+$CJ$20),"-")</f>
        <v>0.71061648306179037</v>
      </c>
      <c r="M113" s="167">
        <f t="shared" si="38"/>
        <v>0.79634461817030289</v>
      </c>
      <c r="N113" s="167">
        <f t="shared" si="39"/>
        <v>0.71061648306179037</v>
      </c>
      <c r="O113" s="134">
        <f t="shared" si="40"/>
        <v>0.90236153670854247</v>
      </c>
      <c r="P113" s="134">
        <f t="shared" si="41"/>
        <v>0.86410867737459884</v>
      </c>
      <c r="Q113" s="134">
        <f t="shared" si="42"/>
        <v>0.90236153670854247</v>
      </c>
      <c r="R113" s="134">
        <f t="shared" si="43"/>
        <v>0.53699227880699585</v>
      </c>
      <c r="S113" s="26">
        <f t="shared" si="44"/>
        <v>0</v>
      </c>
      <c r="T113" s="26">
        <f>'貼り付けシート（日別）'!P112</f>
        <v>5.7374999999999989</v>
      </c>
      <c r="U113" s="26">
        <f t="shared" si="64"/>
        <v>1.01679125</v>
      </c>
      <c r="V113" s="26">
        <f t="shared" si="65"/>
        <v>1</v>
      </c>
      <c r="W113" s="26">
        <f t="shared" si="58"/>
        <v>26.656321100350002</v>
      </c>
      <c r="X113" s="26">
        <f t="shared" si="45"/>
        <v>0</v>
      </c>
      <c r="Y113" s="26">
        <f>IF(AND(入力データと計算結果!$F$6=バックデータ一覧!$A$7,入力データと計算結果!$F$27="種類を選択することで評価する"),MAX((($CJ$44*CB113+$CJ$45*SUM(BO113:BQ113,BS113)+$CJ$46)*Z113+(0.01723*BU113+0.06099))*10^3/3600,0),0)</f>
        <v>0</v>
      </c>
      <c r="Z113" s="26">
        <f t="shared" si="59"/>
        <v>1</v>
      </c>
      <c r="AA113" s="26">
        <f>IF(AND(入力データと計算結果!$F$6=バックデータ一覧!$A$7,入力データと計算結果!$F$27="種類を選択することで評価する"),MAX(($CJ$47*CB113+$CJ$48*SUM(BO113:BQ113,BS113)+$CJ$49)*AC113+BU113/AB113,0),0)</f>
        <v>0</v>
      </c>
      <c r="AB113" s="26">
        <f t="shared" si="46"/>
        <v>0.81623937499999999</v>
      </c>
      <c r="AC113" s="26">
        <f t="shared" si="60"/>
        <v>1</v>
      </c>
      <c r="AD113" s="91">
        <f>IF(AND(入力データと計算結果!$F$6=バックデータ一覧!$A$7,入力データと計算結果!$F$27="仕様を入力することで評価する"),AE113+AF113+AG113,0)</f>
        <v>0</v>
      </c>
      <c r="AE113" s="91">
        <f t="shared" si="61"/>
        <v>1.4869003102140499</v>
      </c>
      <c r="AF113" s="91">
        <f t="shared" si="47"/>
        <v>7.9727543890760283E-2</v>
      </c>
      <c r="AG113" s="190">
        <f>IF(AND(入力データと計算結果!$F$7&lt;&gt;バックデータ一覧!$A$22,CA113&gt;0),(0.000393*計算過程!CA113)*10^3/3600,IF(AND(入力データと計算結果!$F$7=バックデータ一覧!$A$22,AX113&gt;0),(0.01723*計算過程!AX113+0.06099)*10^3/3600,0))</f>
        <v>2.405651996527778E-2</v>
      </c>
      <c r="AH113" s="91">
        <f>IF(OR(入力データと計算結果!$F$6&lt;&gt;バックデータ一覧!$A$7,入力データと計算結果!$F$27&lt;&gt;"仕様を入力することで評価する"),0,IF(入力データと計算結果!$F$7=バックデータ一覧!$A$20,計算過程!AR113/計算過程!AI113+計算過程!AS113/計算過程!AJ113+計算過程!AT113/計算過程!AK113+計算過程!AU113/計算過程!AL113+計算過程!AW113/計算過程!AN113,IF(入力データと計算結果!$F$7=バックデータ一覧!$A$21,計算過程!AR113/計算過程!AI113+計算過程!AS113/計算過程!AJ113+計算過程!AT113/計算過程!AK113+計算過程!AV113/計算過程!AM113+計算過程!AW113/計算過程!AN113,計算過程!AR113/計算過程!AI113+計算過程!AS113/計算過程!AJ113+計算過程!AT113/計算過程!AK113+計算過程!AV113/計算過程!AM113+計算過程!AX113/計算過程!AO113)))</f>
        <v>0</v>
      </c>
      <c r="AI113" s="191" t="str">
        <f>IF(AND(入力データと計算結果!$F$6=バックデータ一覧!$A$7,入力データと計算結果!$F$27="仕様を入力することで評価する"),$CJ$65*CB113+$CJ$72*(AR113+AT113)+$CJ$79,"-")</f>
        <v>-</v>
      </c>
      <c r="AJ113" s="191" t="str">
        <f>IF(AND(入力データと計算結果!$F$6=バックデータ一覧!$A$7,入力データと計算結果!$F$27="仕様を入力することで評価する"),$CJ$66*CB113+$CJ$73*AS113+$CJ$80,"-")</f>
        <v>-</v>
      </c>
      <c r="AK113" s="191" t="str">
        <f>IF(AND(入力データと計算結果!$F$6=バックデータ一覧!$A$7,入力データと計算結果!$F$27="仕様を入力することで評価する"),$CJ$67*CB113+$CJ$74*(AR113+AT113)+$CJ$81,"-")</f>
        <v>-</v>
      </c>
      <c r="AL113" s="191" t="str">
        <f>IF(AND(入力データと計算結果!$F$6=バックデータ一覧!$A$7,入力データと計算結果!$F$27="仕様を入力することで評価する"),$CJ$68*CB113+$CJ$75*AU113+$CJ$82,"-")</f>
        <v>-</v>
      </c>
      <c r="AM113" s="191" t="str">
        <f>IF(AND(入力データと計算結果!$F$6=バックデータ一覧!$A$7,入力データと計算結果!$F$27="仕様を入力することで評価する"),$CJ$69*CB113+$CJ$76*AV113+$CJ$83,"-")</f>
        <v>-</v>
      </c>
      <c r="AN113" s="191" t="str">
        <f>IF(AND(入力データと計算結果!$F$6=バックデータ一覧!$A$7,入力データと計算結果!$F$27="仕様を入力することで評価する"),$CJ$70*CB113+$CJ$77*AW113+$CJ$84,"-")</f>
        <v>-</v>
      </c>
      <c r="AO113" s="191" t="str">
        <f>IF(AND(入力データと計算結果!$F$6=バックデータ一覧!$A$7,入力データと計算結果!$F$27="仕様を入力することで評価する"),$CJ$71*CB113+$CJ$78*AX113+$CJ$85,"-")</f>
        <v>-</v>
      </c>
      <c r="AP113" s="91">
        <f t="shared" si="48"/>
        <v>25.948210998176371</v>
      </c>
      <c r="AQ113" s="91">
        <f t="shared" si="49"/>
        <v>4.8475586015209764</v>
      </c>
      <c r="AR113" s="91">
        <f t="shared" si="50"/>
        <v>0.59677368406419529</v>
      </c>
      <c r="AS113" s="91">
        <f t="shared" si="51"/>
        <v>0.73074328660921939</v>
      </c>
      <c r="AT113" s="91">
        <f t="shared" si="52"/>
        <v>0.31665542419732784</v>
      </c>
      <c r="AU113" s="91">
        <f t="shared" si="53"/>
        <v>0</v>
      </c>
      <c r="AV113" s="91">
        <f t="shared" si="54"/>
        <v>1.0961149299138278</v>
      </c>
      <c r="AW113" s="91">
        <f t="shared" si="55"/>
        <v>0</v>
      </c>
      <c r="AX113" s="91">
        <f t="shared" si="56"/>
        <v>1.4865625000000002</v>
      </c>
      <c r="AY113" s="158">
        <f t="shared" si="57"/>
        <v>22.42947127556543</v>
      </c>
      <c r="AZ113" s="91">
        <f t="shared" si="62"/>
        <v>25.169758600350001</v>
      </c>
      <c r="BA113" s="26">
        <f>IF(計算過程!$CJ$4=9,((BF113*CB113+BG113*(BO113+BP113+BQ113+BS113)+BH113*BN113+BI113)*BB113+(0.01723*BU113+0.06099))*10^3/3600,0)</f>
        <v>0</v>
      </c>
      <c r="BB113" s="26">
        <f>IF(7&lt;='貼り付けシート（日別）'!O112,1,1+(7-'貼り付けシート（日別）'!O112)*0.0091)</f>
        <v>1</v>
      </c>
      <c r="BC113" s="26">
        <f>IF(計算過程!$CJ$4=9,((BJ113*計算過程!CB113+BK113*(BO113+BP113+BQ113+BS113)+BL113*BN113+BM113)*BE113+BU113/BD113),0)</f>
        <v>0</v>
      </c>
      <c r="BD113" s="26">
        <f>計算過程!$CJ$88*'貼り付けシート（日別）'!O112+計算過程!$CJ$89*BU113+計算過程!$CJ$90</f>
        <v>0.81623937499999999</v>
      </c>
      <c r="BE113" s="26">
        <f>IF(7&lt;='貼り付けシート（日別）'!O112,1,1+(7-'貼り付けシート（日別）'!O112)*0.0205)</f>
        <v>1</v>
      </c>
      <c r="BF113" s="89">
        <f>IF($BN113&gt;0,バックデータ一覧!$S$4,バックデータ一覧!$T$4)</f>
        <v>-0.51375000000000004</v>
      </c>
      <c r="BG113" s="89">
        <f>IF($BN113&gt;0,バックデータ一覧!$S$5,バックデータ一覧!$T$5)</f>
        <v>-1.7819999999999999E-2</v>
      </c>
      <c r="BH113" s="89">
        <f>IF($BN113&gt;0,バックデータ一覧!$S$6,バックデータ一覧!$T$6)</f>
        <v>0.27639999999999998</v>
      </c>
      <c r="BI113" s="89">
        <f>IF($BN113&gt;0,バックデータ一覧!$S$7,バックデータ一覧!$T$7)</f>
        <v>9.4067100000000003</v>
      </c>
      <c r="BJ113" s="89">
        <f>IF($BN113&gt;0,バックデータ一覧!$S$12,バックデータ一覧!$T$12)</f>
        <v>-0.19841</v>
      </c>
      <c r="BK113" s="89">
        <f>IF($BN113&gt;0,バックデータ一覧!$S$13,バックデータ一覧!$T$13)</f>
        <v>1.10632</v>
      </c>
      <c r="BL113" s="89">
        <f>IF($BN113&gt;0,バックデータ一覧!$S$14,バックデータ一覧!$T$14)</f>
        <v>0.19306999999999999</v>
      </c>
      <c r="BM113" s="132">
        <f>IF($BN113&gt;0,バックデータ一覧!$S$15,バックデータ一覧!$T$15)</f>
        <v>-10.36669</v>
      </c>
      <c r="BN113" s="26">
        <f>SUMIF('貼り付けシート（時刻別）'!$A$6:$A$8765,$A113,'貼り付けシート（時刻別）'!$C$6:$C$8765)</f>
        <v>2400</v>
      </c>
      <c r="BO113" s="91">
        <f>'貼り付けシート（日別）'!B112</f>
        <v>5.4814140951873327</v>
      </c>
      <c r="BP113" s="91">
        <f>'貼り付けシート（日別）'!C112</f>
        <v>6.7119356267599999</v>
      </c>
      <c r="BQ113" s="91">
        <f>'貼り付けシート（日別）'!D112</f>
        <v>2.9085054382626665</v>
      </c>
      <c r="BR113" s="91">
        <f>'貼り付けシート（日別）'!E112</f>
        <v>0</v>
      </c>
      <c r="BS113" s="91">
        <f>'貼り付けシート（日別）'!F112</f>
        <v>10.06790344014</v>
      </c>
      <c r="BT113" s="91">
        <f>'貼り付けシート（日別）'!G112</f>
        <v>0</v>
      </c>
      <c r="BU113" s="91">
        <f>'貼り付けシート（日別）'!H112</f>
        <v>1.4865625000000002</v>
      </c>
      <c r="BV113" s="91">
        <f>'貼り付けシート（日別）'!I112</f>
        <v>49</v>
      </c>
      <c r="BW113" s="91">
        <f>'貼り付けシート（日別）'!J112</f>
        <v>60</v>
      </c>
      <c r="BX113" s="91">
        <f>'貼り付けシート（日別）'!K112</f>
        <v>26</v>
      </c>
      <c r="BY113" s="91">
        <f>'貼り付けシート（日別）'!L112</f>
        <v>0</v>
      </c>
      <c r="BZ113" s="91">
        <f>'貼り付けシート（日別）'!M112</f>
        <v>90</v>
      </c>
      <c r="CA113" s="91">
        <f>'貼り付けシート（日別）'!N112</f>
        <v>0</v>
      </c>
      <c r="CB113" s="91">
        <f>'貼り付けシート（日別）'!O112</f>
        <v>11.024999999999999</v>
      </c>
      <c r="CC113" s="91">
        <f>'貼り付けシート（日別）'!Q112</f>
        <v>0</v>
      </c>
      <c r="CD113" s="126"/>
    </row>
    <row r="114" spans="1:82" x14ac:dyDescent="0.15">
      <c r="A114" s="30">
        <v>41747</v>
      </c>
      <c r="B114" s="93">
        <f t="shared" si="36"/>
        <v>0.11482685185185183</v>
      </c>
      <c r="C114" s="93">
        <f t="shared" si="37"/>
        <v>0</v>
      </c>
      <c r="D114" s="93">
        <f t="shared" si="63"/>
        <v>20.682978064366438</v>
      </c>
      <c r="E114" s="96">
        <v>0</v>
      </c>
      <c r="F114" s="90">
        <f>IF(OR(計算過程!$CJ$4&lt;=4,計算過程!$CJ$4=8),G114+H114+I114,0)</f>
        <v>0.11482685185185183</v>
      </c>
      <c r="G114" s="90">
        <f>IF(AND($CJ$4&gt;4,$CJ$4&lt;&gt;8),0,((VLOOKUP(入力データと計算結果!$F$6,バックデータ一覧!$V$12:$AA$15,2)*CB114+VLOOKUP(入力データと計算結果!$F$6,バックデータ一覧!$V$12:$AA$15,3)*(BV114+BW114+BX114+BY114+CA114)+(VLOOKUP(入力データと計算結果!$F$6,バックデータ一覧!$V$12:$AA$15,4)))*10^3/3600))</f>
        <v>0.11482685185185183</v>
      </c>
      <c r="H114" s="90">
        <f>IF(AND(OR($CJ$4&gt;4,$CJ$4&lt;&gt;8),入力データと計算結果!$F$7&lt;&gt;バックデータ一覧!$A$20,BZ114&gt;0),0.07*10^3/3600,0)</f>
        <v>0</v>
      </c>
      <c r="I114" s="90">
        <f>IF(AND(OR($CJ$4&lt;=4),入力データと計算結果!$F$7=バックデータ一覧!$A$22,BU114&gt;0),(VLOOKUP(入力データと計算結果!$F$6,バックデータ一覧!$V$12:$AA$15,5,FALSE)*BU114+VLOOKUP(入力データと計算結果!$F$6,バックデータ一覧!$V$12:$AA$15,6,FALSE))*10^3/3600,0)</f>
        <v>0</v>
      </c>
      <c r="J114" s="90">
        <f>IF(OR(計算過程!$CJ$4&lt;=2,計算過程!$CJ$4=8),IF(入力データと計算結果!$F$7=バックデータ一覧!$A$20,BO114/L114+BP114/M114+BQ114/N114+BR114/O114+BT114/Q114,IF(入力データと計算結果!$F$7=バックデータ一覧!$A$21,BO114/L114+BP114/M114+BQ114/N114+BS114/P114+BT114/Q114,BO114/L114+BP114/M114+BQ114/N114+BS114/P114+BU114/R114)),0)</f>
        <v>0</v>
      </c>
      <c r="K114" s="90">
        <f>IF(OR(計算過程!$CJ$4=3,計算過程!$CJ$4=4),IF(入力データと計算結果!$F$7=バックデータ一覧!$A$20,BO114/L114+BP114/M114+BQ114/N114+BR114/O114+BT114/Q114,IF(入力データと計算結果!$F$7=バックデータ一覧!$A$21,BO114/L114+BP114/M114+BQ114/N114+BS114/P114+BT114/Q114,BO114/L114+BP114/M114+BQ114/N114+BS114/P114+BU114/R114)),0)</f>
        <v>20.682978064366438</v>
      </c>
      <c r="L114" s="167">
        <f>IFERROR(MIN(1,$CJ$6*CB114+計算過程!$CJ$13*(BO114+BQ114)+$CJ$20),"-")</f>
        <v>0.70642161552186711</v>
      </c>
      <c r="M114" s="167">
        <f t="shared" si="38"/>
        <v>0.81136202177431815</v>
      </c>
      <c r="N114" s="167">
        <f t="shared" si="39"/>
        <v>0.70642161552186711</v>
      </c>
      <c r="O114" s="134">
        <f t="shared" si="40"/>
        <v>0.90236153670854247</v>
      </c>
      <c r="P114" s="134">
        <f t="shared" si="41"/>
        <v>0.88826526187185906</v>
      </c>
      <c r="Q114" s="134">
        <f t="shared" si="42"/>
        <v>0.90236153670854247</v>
      </c>
      <c r="R114" s="134">
        <f t="shared" si="43"/>
        <v>0.49131682843299823</v>
      </c>
      <c r="S114" s="26">
        <f t="shared" si="44"/>
        <v>0</v>
      </c>
      <c r="T114" s="26">
        <f>'貼り付けシート（日別）'!P113</f>
        <v>8.3624999999999989</v>
      </c>
      <c r="U114" s="26">
        <f t="shared" si="64"/>
        <v>1</v>
      </c>
      <c r="V114" s="26">
        <f t="shared" si="65"/>
        <v>1</v>
      </c>
      <c r="W114" s="26">
        <f t="shared" si="58"/>
        <v>15.856029024593333</v>
      </c>
      <c r="X114" s="26">
        <f t="shared" si="45"/>
        <v>0</v>
      </c>
      <c r="Y114" s="26">
        <f>IF(AND(入力データと計算結果!$F$6=バックデータ一覧!$A$7,入力データと計算結果!$F$27="種類を選択することで評価する"),MAX((($CJ$44*CB114+$CJ$45*SUM(BO114:BQ114,BS114)+$CJ$46)*Z114+(0.01723*BU114+0.06099))*10^3/3600,0),0)</f>
        <v>0</v>
      </c>
      <c r="Z114" s="26">
        <f t="shared" si="59"/>
        <v>1</v>
      </c>
      <c r="AA114" s="26">
        <f>IF(AND(入力データと計算結果!$F$6=バックデータ一覧!$A$7,入力データと計算結果!$F$27="種類を選択することで評価する"),MAX(($CJ$47*CB114+$CJ$48*SUM(BO114:BQ114,BS114)+$CJ$49)*AC114+BU114/AB114,0),0)</f>
        <v>0</v>
      </c>
      <c r="AB114" s="26">
        <f t="shared" si="46"/>
        <v>0.82511999999999996</v>
      </c>
      <c r="AC114" s="26">
        <f t="shared" si="60"/>
        <v>1</v>
      </c>
      <c r="AD114" s="91">
        <f>IF(AND(入力データと計算結果!$F$6=バックデータ一覧!$A$7,入力データと計算結果!$F$27="仕様を入力することで評価する"),AE114+AF114+AG114,0)</f>
        <v>0</v>
      </c>
      <c r="AE114" s="91">
        <f t="shared" si="61"/>
        <v>0.98492507929603479</v>
      </c>
      <c r="AF114" s="91">
        <f t="shared" si="47"/>
        <v>7.1984577563521043E-2</v>
      </c>
      <c r="AG114" s="190">
        <f>IF(AND(入力データと計算結果!$F$7&lt;&gt;バックデータ一覧!$A$22,CA114&gt;0),(0.000393*計算過程!CA114)*10^3/3600,IF(AND(入力データと計算結果!$F$7=バックデータ一覧!$A$22,AX114&gt;0),(0.01723*計算過程!AX114+0.06099)*10^3/3600,0))</f>
        <v>0</v>
      </c>
      <c r="AH114" s="91">
        <f>IF(OR(入力データと計算結果!$F$6&lt;&gt;バックデータ一覧!$A$7,入力データと計算結果!$F$27&lt;&gt;"仕様を入力することで評価する"),0,IF(入力データと計算結果!$F$7=バックデータ一覧!$A$20,計算過程!AR114/計算過程!AI114+計算過程!AS114/計算過程!AJ114+計算過程!AT114/計算過程!AK114+計算過程!AU114/計算過程!AL114+計算過程!AW114/計算過程!AN114,IF(入力データと計算結果!$F$7=バックデータ一覧!$A$21,計算過程!AR114/計算過程!AI114+計算過程!AS114/計算過程!AJ114+計算過程!AT114/計算過程!AK114+計算過程!AV114/計算過程!AM114+計算過程!AW114/計算過程!AN114,計算過程!AR114/計算過程!AI114+計算過程!AS114/計算過程!AJ114+計算過程!AT114/計算過程!AK114+計算過程!AV114/計算過程!AM114+計算過程!AX114/計算過程!AO114)))</f>
        <v>0</v>
      </c>
      <c r="AI114" s="191" t="str">
        <f>IF(AND(入力データと計算結果!$F$6=バックデータ一覧!$A$7,入力データと計算結果!$F$27="仕様を入力することで評価する"),$CJ$65*CB114+$CJ$72*(AR114+AT114)+$CJ$79,"-")</f>
        <v>-</v>
      </c>
      <c r="AJ114" s="191" t="str">
        <f>IF(AND(入力データと計算結果!$F$6=バックデータ一覧!$A$7,入力データと計算結果!$F$27="仕様を入力することで評価する"),$CJ$66*CB114+$CJ$73*AS114+$CJ$80,"-")</f>
        <v>-</v>
      </c>
      <c r="AK114" s="191" t="str">
        <f>IF(AND(入力データと計算結果!$F$6=バックデータ一覧!$A$7,入力データと計算結果!$F$27="仕様を入力することで評価する"),$CJ$67*CB114+$CJ$74*(AR114+AT114)+$CJ$81,"-")</f>
        <v>-</v>
      </c>
      <c r="AL114" s="191" t="str">
        <f>IF(AND(入力データと計算結果!$F$6=バックデータ一覧!$A$7,入力データと計算結果!$F$27="仕様を入力することで評価する"),$CJ$68*CB114+$CJ$75*AU114+$CJ$82,"-")</f>
        <v>-</v>
      </c>
      <c r="AM114" s="191" t="str">
        <f>IF(AND(入力データと計算結果!$F$6=バックデータ一覧!$A$7,入力データと計算結果!$F$27="仕様を入力することで評価する"),$CJ$69*CB114+$CJ$76*AV114+$CJ$83,"-")</f>
        <v>-</v>
      </c>
      <c r="AN114" s="191" t="str">
        <f>IF(AND(入力データと計算結果!$F$6=バックデータ一覧!$A$7,入力データと計算結果!$F$27="仕様を入力することで評価する"),$CJ$70*CB114+$CJ$77*AW114+$CJ$84,"-")</f>
        <v>-</v>
      </c>
      <c r="AO114" s="191" t="str">
        <f>IF(AND(入力データと計算結果!$F$6=バックデータ一覧!$A$7,入力データと計算結果!$F$27="仕様を入力することで評価する"),$CJ$71*CB114+$CJ$78*AX114+$CJ$85,"-")</f>
        <v>-</v>
      </c>
      <c r="AP114" s="91">
        <f t="shared" si="48"/>
        <v>18.343525875778116</v>
      </c>
      <c r="AQ114" s="91">
        <f t="shared" si="49"/>
        <v>5.1734126396951048</v>
      </c>
      <c r="AR114" s="91">
        <f t="shared" si="50"/>
        <v>0</v>
      </c>
      <c r="AS114" s="91">
        <f t="shared" si="51"/>
        <v>0</v>
      </c>
      <c r="AT114" s="91">
        <f t="shared" si="52"/>
        <v>0</v>
      </c>
      <c r="AU114" s="91">
        <f t="shared" si="53"/>
        <v>0</v>
      </c>
      <c r="AV114" s="91">
        <f t="shared" si="54"/>
        <v>0</v>
      </c>
      <c r="AW114" s="91">
        <f t="shared" si="55"/>
        <v>0</v>
      </c>
      <c r="AX114" s="91">
        <f t="shared" si="56"/>
        <v>0</v>
      </c>
      <c r="AY114" s="158">
        <f t="shared" si="57"/>
        <v>15.856029024593333</v>
      </c>
      <c r="AZ114" s="91">
        <f t="shared" si="62"/>
        <v>15.856029024593333</v>
      </c>
      <c r="BA114" s="26">
        <f>IF(計算過程!$CJ$4=9,((BF114*CB114+BG114*(BO114+BP114+BQ114+BS114)+BH114*BN114+BI114)*BB114+(0.01723*BU114+0.06099))*10^3/3600,0)</f>
        <v>0</v>
      </c>
      <c r="BB114" s="26">
        <f>IF(7&lt;='貼り付けシート（日別）'!O113,1,1+(7-'貼り付けシート（日別）'!O113)*0.0091)</f>
        <v>1</v>
      </c>
      <c r="BC114" s="26">
        <f>IF(計算過程!$CJ$4=9,((BJ114*計算過程!CB114+BK114*(BO114+BP114+BQ114+BS114)+BL114*BN114+BM114)*BE114+BU114/BD114),0)</f>
        <v>0</v>
      </c>
      <c r="BD114" s="26">
        <f>計算過程!$CJ$88*'貼り付けシート（日別）'!O113+計算過程!$CJ$89*BU114+計算過程!$CJ$90</f>
        <v>0.82511999999999996</v>
      </c>
      <c r="BE114" s="26">
        <f>IF(7&lt;='貼り付けシート（日別）'!O113,1,1+(7-'貼り付けシート（日別）'!O113)*0.0205)</f>
        <v>1</v>
      </c>
      <c r="BF114" s="89">
        <f>IF($BN114&gt;0,バックデータ一覧!$S$4,バックデータ一覧!$T$4)</f>
        <v>-0.51375000000000004</v>
      </c>
      <c r="BG114" s="89">
        <f>IF($BN114&gt;0,バックデータ一覧!$S$5,バックデータ一覧!$T$5)</f>
        <v>-1.7819999999999999E-2</v>
      </c>
      <c r="BH114" s="89">
        <f>IF($BN114&gt;0,バックデータ一覧!$S$6,バックデータ一覧!$T$6)</f>
        <v>0.27639999999999998</v>
      </c>
      <c r="BI114" s="89">
        <f>IF($BN114&gt;0,バックデータ一覧!$S$7,バックデータ一覧!$T$7)</f>
        <v>9.4067100000000003</v>
      </c>
      <c r="BJ114" s="89">
        <f>IF($BN114&gt;0,バックデータ一覧!$S$12,バックデータ一覧!$T$12)</f>
        <v>-0.19841</v>
      </c>
      <c r="BK114" s="89">
        <f>IF($BN114&gt;0,バックデータ一覧!$S$13,バックデータ一覧!$T$13)</f>
        <v>1.10632</v>
      </c>
      <c r="BL114" s="89">
        <f>IF($BN114&gt;0,バックデータ一覧!$S$14,バックデータ一覧!$T$14)</f>
        <v>0.19306999999999999</v>
      </c>
      <c r="BM114" s="132">
        <f>IF($BN114&gt;0,バックデータ一覧!$S$15,バックデータ一覧!$T$15)</f>
        <v>-10.36669</v>
      </c>
      <c r="BN114" s="26">
        <f>SUMIF('貼り付けシート（時刻別）'!$A$6:$A$8765,$A114,'貼り付けシート（時刻別）'!$C$6:$C$8765)</f>
        <v>2400</v>
      </c>
      <c r="BO114" s="91">
        <f>'貼り付けシート（日別）'!B113</f>
        <v>4.4170366568509998</v>
      </c>
      <c r="BP114" s="91">
        <f>'貼り付けシート（日別）'!C113</f>
        <v>9.6268747649316673</v>
      </c>
      <c r="BQ114" s="91">
        <f>'貼り付けシート（日別）'!D113</f>
        <v>1.8121176028106667</v>
      </c>
      <c r="BR114" s="91">
        <f>'貼り付けシート（日別）'!E113</f>
        <v>0</v>
      </c>
      <c r="BS114" s="91">
        <f>'貼り付けシート（日別）'!F113</f>
        <v>0</v>
      </c>
      <c r="BT114" s="91">
        <f>'貼り付けシート（日別）'!G113</f>
        <v>0</v>
      </c>
      <c r="BU114" s="91">
        <f>'貼り付けシート（日別）'!H113</f>
        <v>0</v>
      </c>
      <c r="BV114" s="91">
        <f>'貼り付けシート（日別）'!I113</f>
        <v>39</v>
      </c>
      <c r="BW114" s="91">
        <f>'貼り付けシート（日別）'!J113</f>
        <v>85</v>
      </c>
      <c r="BX114" s="91">
        <f>'貼り付けシート（日別）'!K113</f>
        <v>16</v>
      </c>
      <c r="BY114" s="91">
        <f>'貼り付けシート（日別）'!L113</f>
        <v>0</v>
      </c>
      <c r="BZ114" s="91">
        <f>'貼り付けシート（日別）'!M113</f>
        <v>0</v>
      </c>
      <c r="CA114" s="91">
        <f>'貼り付けシート（日別）'!N113</f>
        <v>0</v>
      </c>
      <c r="CB114" s="91">
        <f>'貼り付けシート（日別）'!O113</f>
        <v>14.733333333333334</v>
      </c>
      <c r="CC114" s="91">
        <f>'貼り付けシート（日別）'!Q113</f>
        <v>0</v>
      </c>
      <c r="CD114" s="126"/>
    </row>
    <row r="115" spans="1:82" x14ac:dyDescent="0.15">
      <c r="A115" s="30">
        <v>41748</v>
      </c>
      <c r="B115" s="93">
        <f t="shared" si="36"/>
        <v>0.17627911545138891</v>
      </c>
      <c r="C115" s="93">
        <f t="shared" si="37"/>
        <v>0</v>
      </c>
      <c r="D115" s="93">
        <f t="shared" si="63"/>
        <v>46.488785561571241</v>
      </c>
      <c r="E115" s="96">
        <v>0</v>
      </c>
      <c r="F115" s="90">
        <f>IF(OR(計算過程!$CJ$4&lt;=4,計算過程!$CJ$4=8),G115+H115+I115,0)</f>
        <v>0.17627911545138891</v>
      </c>
      <c r="G115" s="90">
        <f>IF(AND($CJ$4&gt;4,$CJ$4&lt;&gt;8),0,((VLOOKUP(入力データと計算結果!$F$6,バックデータ一覧!$V$12:$AA$15,2)*CB115+VLOOKUP(入力データと計算結果!$F$6,バックデータ一覧!$V$12:$AA$15,3)*(BV115+BW115+BX115+BY115+CA115)+(VLOOKUP(入力データと計算結果!$F$6,バックデータ一覧!$V$12:$AA$15,4)))*10^3/3600))</f>
        <v>0.11311440972222223</v>
      </c>
      <c r="H115" s="90">
        <f>IF(AND(OR($CJ$4&gt;4,$CJ$4&lt;&gt;8),入力データと計算結果!$F$7&lt;&gt;バックデータ一覧!$A$20,BZ115&gt;0),0.07*10^3/3600,0)</f>
        <v>1.9444444444444445E-2</v>
      </c>
      <c r="I115" s="90">
        <f>IF(AND(OR($CJ$4&lt;=4),入力データと計算結果!$F$7=バックデータ一覧!$A$22,BU115&gt;0),(VLOOKUP(入力データと計算結果!$F$6,バックデータ一覧!$V$12:$AA$15,5,FALSE)*BU115+VLOOKUP(入力データと計算結果!$F$6,バックデータ一覧!$V$12:$AA$15,6,FALSE))*10^3/3600,0)</f>
        <v>4.3720261284722221E-2</v>
      </c>
      <c r="J115" s="90">
        <f>IF(OR(計算過程!$CJ$4&lt;=2,計算過程!$CJ$4=8),IF(入力データと計算結果!$F$7=バックデータ一覧!$A$20,BO115/L115+BP115/M115+BQ115/N115+BR115/O115+BT115/Q115,IF(入力データと計算結果!$F$7=バックデータ一覧!$A$21,BO115/L115+BP115/M115+BQ115/N115+BS115/P115+BT115/Q115,BO115/L115+BP115/M115+BQ115/N115+BS115/P115+BU115/R115)),0)</f>
        <v>0</v>
      </c>
      <c r="K115" s="90">
        <f>IF(OR(計算過程!$CJ$4=3,計算過程!$CJ$4=4),IF(入力データと計算結果!$F$7=バックデータ一覧!$A$20,BO115/L115+BP115/M115+BQ115/N115+BR115/O115+BT115/Q115,IF(入力データと計算結果!$F$7=バックデータ一覧!$A$21,BO115/L115+BP115/M115+BQ115/N115+BS115/P115+BT115/Q115,BO115/L115+BP115/M115+BQ115/N115+BS115/P115+BU115/R115)),0)</f>
        <v>46.488785561571241</v>
      </c>
      <c r="L115" s="167">
        <f>IFERROR(MIN(1,$CJ$6*CB115+計算過程!$CJ$13*(BO115+BQ115)+$CJ$20),"-")</f>
        <v>0.71551456500443522</v>
      </c>
      <c r="M115" s="167">
        <f t="shared" si="38"/>
        <v>0.80015343398876171</v>
      </c>
      <c r="N115" s="167">
        <f t="shared" si="39"/>
        <v>0.71551456500443522</v>
      </c>
      <c r="O115" s="134">
        <f t="shared" si="40"/>
        <v>0.90236153670854247</v>
      </c>
      <c r="P115" s="134">
        <f t="shared" si="41"/>
        <v>0.83947867027355672</v>
      </c>
      <c r="Q115" s="134">
        <f t="shared" si="42"/>
        <v>0.90236153670854247</v>
      </c>
      <c r="R115" s="134">
        <f t="shared" si="43"/>
        <v>0.55044706691668099</v>
      </c>
      <c r="S115" s="26">
        <f t="shared" si="44"/>
        <v>0</v>
      </c>
      <c r="T115" s="26">
        <f>'貼り付けシート（日別）'!P114</f>
        <v>13.7125</v>
      </c>
      <c r="U115" s="26">
        <f t="shared" si="64"/>
        <v>1</v>
      </c>
      <c r="V115" s="26">
        <f t="shared" si="65"/>
        <v>1</v>
      </c>
      <c r="W115" s="26">
        <f t="shared" si="58"/>
        <v>36.391742152813336</v>
      </c>
      <c r="X115" s="26">
        <f t="shared" si="45"/>
        <v>0</v>
      </c>
      <c r="Y115" s="26">
        <f>IF(AND(入力データと計算結果!$F$6=バックデータ一覧!$A$7,入力データと計算結果!$F$27="種類を選択することで評価する"),MAX((($CJ$44*CB115+$CJ$45*SUM(BO115:BQ115,BS115)+$CJ$46)*Z115+(0.01723*BU115+0.06099))*10^3/3600,0),0)</f>
        <v>0</v>
      </c>
      <c r="Z115" s="26">
        <f t="shared" si="59"/>
        <v>1</v>
      </c>
      <c r="AA115" s="26">
        <f>IF(AND(入力データと計算結果!$F$6=バックデータ一覧!$A$7,入力データと計算結果!$F$27="種類を選択することで評価する"),MAX(($CJ$47*CB115+$CJ$48*SUM(BO115:BQ115,BS115)+$CJ$49)*AC115+BU115/AB115,0),0)</f>
        <v>0</v>
      </c>
      <c r="AB115" s="26">
        <f t="shared" si="46"/>
        <v>0.83002156249999992</v>
      </c>
      <c r="AC115" s="26">
        <f t="shared" si="60"/>
        <v>1</v>
      </c>
      <c r="AD115" s="91">
        <f>IF(AND(入力データと計算結果!$F$6=バックデータ一覧!$A$7,入力データと計算結果!$F$27="仕様を入力することで評価する"),AE115+AF115+AG115,0)</f>
        <v>0</v>
      </c>
      <c r="AE115" s="91">
        <f t="shared" si="61"/>
        <v>1.7025548104405985</v>
      </c>
      <c r="AF115" s="91">
        <f t="shared" si="47"/>
        <v>8.7914999839287189E-2</v>
      </c>
      <c r="AG115" s="190">
        <f>IF(AND(入力データと計算結果!$F$7&lt;&gt;バックデータ一覧!$A$22,CA115&gt;0),(0.000393*計算過程!CA115)*10^3/3600,IF(AND(入力データと計算結果!$F$7=バックデータ一覧!$A$22,AX115&gt;0),(0.01723*計算過程!AX115+0.06099)*10^3/3600,0))</f>
        <v>2.3515838975694443E-2</v>
      </c>
      <c r="AH115" s="91">
        <f>IF(OR(入力データと計算結果!$F$6&lt;&gt;バックデータ一覧!$A$7,入力データと計算結果!$F$27&lt;&gt;"仕様を入力することで評価する"),0,IF(入力データと計算結果!$F$7=バックデータ一覧!$A$20,計算過程!AR115/計算過程!AI115+計算過程!AS115/計算過程!AJ115+計算過程!AT115/計算過程!AK115+計算過程!AU115/計算過程!AL115+計算過程!AW115/計算過程!AN115,IF(入力データと計算結果!$F$7=バックデータ一覧!$A$21,計算過程!AR115/計算過程!AI115+計算過程!AS115/計算過程!AJ115+計算過程!AT115/計算過程!AK115+計算過程!AV115/計算過程!AM115+計算過程!AW115/計算過程!AN115,計算過程!AR115/計算過程!AI115+計算過程!AS115/計算過程!AJ115+計算過程!AT115/計算過程!AK115+計算過程!AV115/計算過程!AM115+計算過程!AX115/計算過程!AO115)))</f>
        <v>0</v>
      </c>
      <c r="AI115" s="191" t="str">
        <f>IF(AND(入力データと計算結果!$F$6=バックデータ一覧!$A$7,入力データと計算結果!$F$27="仕様を入力することで評価する"),$CJ$65*CB115+$CJ$72*(AR115+AT115)+$CJ$79,"-")</f>
        <v>-</v>
      </c>
      <c r="AJ115" s="191" t="str">
        <f>IF(AND(入力データと計算結果!$F$6=バックデータ一覧!$A$7,入力データと計算結果!$F$27="仕様を入力することで評価する"),$CJ$66*CB115+$CJ$73*AS115+$CJ$80,"-")</f>
        <v>-</v>
      </c>
      <c r="AK115" s="191" t="str">
        <f>IF(AND(入力データと計算結果!$F$6=バックデータ一覧!$A$7,入力データと計算結果!$F$27="仕様を入力することで評価する"),$CJ$67*CB115+$CJ$74*(AR115+AT115)+$CJ$81,"-")</f>
        <v>-</v>
      </c>
      <c r="AL115" s="191" t="str">
        <f>IF(AND(入力データと計算結果!$F$6=バックデータ一覧!$A$7,入力データと計算結果!$F$27="仕様を入力することで評価する"),$CJ$68*CB115+$CJ$75*AU115+$CJ$82,"-")</f>
        <v>-</v>
      </c>
      <c r="AM115" s="191" t="str">
        <f>IF(AND(入力データと計算結果!$F$6=バックデータ一覧!$A$7,入力データと計算結果!$F$27="仕様を入力することで評価する"),$CJ$69*CB115+$CJ$76*AV115+$CJ$83,"-")</f>
        <v>-</v>
      </c>
      <c r="AN115" s="191" t="str">
        <f>IF(AND(入力データと計算結果!$F$6=バックデータ一覧!$A$7,入力データと計算結果!$F$27="仕様を入力することで評価する"),$CJ$70*CB115+$CJ$77*AW115+$CJ$84,"-")</f>
        <v>-</v>
      </c>
      <c r="AO115" s="191" t="str">
        <f>IF(AND(入力データと計算結果!$F$6=バックデータ一覧!$A$7,入力データと計算結果!$F$27="仕様を入力することで評価する"),$CJ$71*CB115+$CJ$78*AX115+$CJ$85,"-")</f>
        <v>-</v>
      </c>
      <c r="AP115" s="91">
        <f t="shared" si="48"/>
        <v>31.334106921907853</v>
      </c>
      <c r="AQ115" s="91">
        <f t="shared" si="49"/>
        <v>5.1122692415208579</v>
      </c>
      <c r="AR115" s="91">
        <f t="shared" si="50"/>
        <v>1.5610376942534767</v>
      </c>
      <c r="AS115" s="91">
        <f t="shared" si="51"/>
        <v>1.1515851842853513</v>
      </c>
      <c r="AT115" s="91">
        <f t="shared" si="52"/>
        <v>0.61417876495218726</v>
      </c>
      <c r="AU115" s="91">
        <f t="shared" si="53"/>
        <v>0</v>
      </c>
      <c r="AV115" s="91">
        <f t="shared" si="54"/>
        <v>4.6063407371414051</v>
      </c>
      <c r="AW115" s="91">
        <f t="shared" si="55"/>
        <v>0</v>
      </c>
      <c r="AX115" s="91">
        <f t="shared" si="56"/>
        <v>1.3735937499999999</v>
      </c>
      <c r="AY115" s="158">
        <f t="shared" si="57"/>
        <v>27.085006022180917</v>
      </c>
      <c r="AZ115" s="91">
        <f t="shared" si="62"/>
        <v>35.018148402813338</v>
      </c>
      <c r="BA115" s="26">
        <f>IF(計算過程!$CJ$4=9,((BF115*CB115+BG115*(BO115+BP115+BQ115+BS115)+BH115*BN115+BI115)*BB115+(0.01723*BU115+0.06099))*10^3/3600,0)</f>
        <v>0</v>
      </c>
      <c r="BB115" s="26">
        <f>IF(7&lt;='貼り付けシート（日別）'!O114,1,1+(7-'貼り付けシート（日別）'!O114)*0.0091)</f>
        <v>1</v>
      </c>
      <c r="BC115" s="26">
        <f>IF(計算過程!$CJ$4=9,((BJ115*計算過程!CB115+BK115*(BO115+BP115+BQ115+BS115)+BL115*BN115+BM115)*BE115+BU115/BD115),0)</f>
        <v>0</v>
      </c>
      <c r="BD115" s="26">
        <f>計算過程!$CJ$88*'貼り付けシート（日別）'!O114+計算過程!$CJ$89*BU115+計算過程!$CJ$90</f>
        <v>0.83002156249999992</v>
      </c>
      <c r="BE115" s="26">
        <f>IF(7&lt;='貼り付けシート（日別）'!O114,1,1+(7-'貼り付けシート（日別）'!O114)*0.0205)</f>
        <v>1</v>
      </c>
      <c r="BF115" s="89">
        <f>IF($BN115&gt;0,バックデータ一覧!$S$4,バックデータ一覧!$T$4)</f>
        <v>-0.51375000000000004</v>
      </c>
      <c r="BG115" s="89">
        <f>IF($BN115&gt;0,バックデータ一覧!$S$5,バックデータ一覧!$T$5)</f>
        <v>-1.7819999999999999E-2</v>
      </c>
      <c r="BH115" s="89">
        <f>IF($BN115&gt;0,バックデータ一覧!$S$6,バックデータ一覧!$T$6)</f>
        <v>0.27639999999999998</v>
      </c>
      <c r="BI115" s="89">
        <f>IF($BN115&gt;0,バックデータ一覧!$S$7,バックデータ一覧!$T$7)</f>
        <v>9.4067100000000003</v>
      </c>
      <c r="BJ115" s="89">
        <f>IF($BN115&gt;0,バックデータ一覧!$S$12,バックデータ一覧!$T$12)</f>
        <v>-0.19841</v>
      </c>
      <c r="BK115" s="89">
        <f>IF($BN115&gt;0,バックデータ一覧!$S$13,バックデータ一覧!$T$13)</f>
        <v>1.10632</v>
      </c>
      <c r="BL115" s="89">
        <f>IF($BN115&gt;0,バックデータ一覧!$S$14,バックデータ一覧!$T$14)</f>
        <v>0.19306999999999999</v>
      </c>
      <c r="BM115" s="132">
        <f>IF($BN115&gt;0,バックデータ一覧!$S$15,バックデータ一覧!$T$15)</f>
        <v>-10.36669</v>
      </c>
      <c r="BN115" s="26">
        <f>SUMIF('貼り付けシート（時刻別）'!$A$6:$A$8765,$A115,'貼り付けシート（時刻別）'!$C$6:$C$8765)</f>
        <v>2400</v>
      </c>
      <c r="BO115" s="91">
        <f>'貼り付けシート（日別）'!B114</f>
        <v>6.8906679115213336</v>
      </c>
      <c r="BP115" s="91">
        <f>'貼り付けシート（日別）'!C114</f>
        <v>5.0832796068599997</v>
      </c>
      <c r="BQ115" s="91">
        <f>'貼り付けシート（日別）'!D114</f>
        <v>2.711082456992</v>
      </c>
      <c r="BR115" s="91">
        <f>'貼り付けシート（日別）'!E114</f>
        <v>0</v>
      </c>
      <c r="BS115" s="91">
        <f>'貼り付けシート（日別）'!F114</f>
        <v>20.333118427440006</v>
      </c>
      <c r="BT115" s="91">
        <f>'貼り付けシート（日別）'!G114</f>
        <v>0</v>
      </c>
      <c r="BU115" s="91">
        <f>'貼り付けシート（日別）'!H114</f>
        <v>1.3735937499999999</v>
      </c>
      <c r="BV115" s="91">
        <f>'貼り付けシート（日別）'!I114</f>
        <v>61</v>
      </c>
      <c r="BW115" s="91">
        <f>'貼り付けシート（日別）'!J114</f>
        <v>45</v>
      </c>
      <c r="BX115" s="91">
        <f>'貼り付けシート（日別）'!K114</f>
        <v>24</v>
      </c>
      <c r="BY115" s="91">
        <f>'貼り付けシート（日別）'!L114</f>
        <v>0</v>
      </c>
      <c r="BZ115" s="91">
        <f>'貼り付けシート（日別）'!M114</f>
        <v>180</v>
      </c>
      <c r="CA115" s="91">
        <f>'貼り付けシート（日別）'!N114</f>
        <v>0</v>
      </c>
      <c r="CB115" s="91">
        <f>'貼り付けシート（日別）'!O114</f>
        <v>14.0375</v>
      </c>
      <c r="CC115" s="91">
        <f>'貼り付けシート（日別）'!Q114</f>
        <v>0</v>
      </c>
      <c r="CD115" s="126"/>
    </row>
    <row r="116" spans="1:82" x14ac:dyDescent="0.15">
      <c r="A116" s="30">
        <v>41749</v>
      </c>
      <c r="B116" s="93">
        <f t="shared" si="36"/>
        <v>0.11410335648148148</v>
      </c>
      <c r="C116" s="93">
        <f t="shared" si="37"/>
        <v>0</v>
      </c>
      <c r="D116" s="93">
        <f t="shared" si="63"/>
        <v>20.757386047934823</v>
      </c>
      <c r="E116" s="96">
        <v>0</v>
      </c>
      <c r="F116" s="90">
        <f>IF(OR(計算過程!$CJ$4&lt;=4,計算過程!$CJ$4=8),G116+H116+I116,0)</f>
        <v>0.11410335648148148</v>
      </c>
      <c r="G116" s="90">
        <f>IF(AND($CJ$4&gt;4,$CJ$4&lt;&gt;8),0,((VLOOKUP(入力データと計算結果!$F$6,バックデータ一覧!$V$12:$AA$15,2)*CB116+VLOOKUP(入力データと計算結果!$F$6,バックデータ一覧!$V$12:$AA$15,3)*(BV116+BW116+BX116+BY116+CA116)+(VLOOKUP(入力データと計算結果!$F$6,バックデータ一覧!$V$12:$AA$15,4)))*10^3/3600))</f>
        <v>0.11410335648148148</v>
      </c>
      <c r="H116" s="90">
        <f>IF(AND(OR($CJ$4&gt;4,$CJ$4&lt;&gt;8),入力データと計算結果!$F$7&lt;&gt;バックデータ一覧!$A$20,BZ116&gt;0),0.07*10^3/3600,0)</f>
        <v>0</v>
      </c>
      <c r="I116" s="90">
        <f>IF(AND(OR($CJ$4&lt;=4),入力データと計算結果!$F$7=バックデータ一覧!$A$22,BU116&gt;0),(VLOOKUP(入力データと計算結果!$F$6,バックデータ一覧!$V$12:$AA$15,5,FALSE)*BU116+VLOOKUP(入力データと計算結果!$F$6,バックデータ一覧!$V$12:$AA$15,6,FALSE))*10^3/3600,0)</f>
        <v>0</v>
      </c>
      <c r="J116" s="90">
        <f>IF(OR(計算過程!$CJ$4&lt;=2,計算過程!$CJ$4=8),IF(入力データと計算結果!$F$7=バックデータ一覧!$A$20,BO116/L116+BP116/M116+BQ116/N116+BR116/O116+BT116/Q116,IF(入力データと計算結果!$F$7=バックデータ一覧!$A$21,BO116/L116+BP116/M116+BQ116/N116+BS116/P116+BT116/Q116,BO116/L116+BP116/M116+BQ116/N116+BS116/P116+BU116/R116)),0)</f>
        <v>0</v>
      </c>
      <c r="K116" s="90">
        <f>IF(OR(計算過程!$CJ$4=3,計算過程!$CJ$4=4),IF(入力データと計算結果!$F$7=バックデータ一覧!$A$20,BO116/L116+BP116/M116+BQ116/N116+BR116/O116+BT116/Q116,IF(入力データと計算結果!$F$7=バックデータ一覧!$A$21,BO116/L116+BP116/M116+BQ116/N116+BS116/P116+BT116/Q116,BO116/L116+BP116/M116+BQ116/N116+BS116/P116+BU116/R116)),0)</f>
        <v>20.757386047934823</v>
      </c>
      <c r="L116" s="167">
        <f>IFERROR(MIN(1,$CJ$6*CB116+計算過程!$CJ$13*(BO116+BQ116)+$CJ$20),"-")</f>
        <v>0.70707968551973743</v>
      </c>
      <c r="M116" s="167">
        <f t="shared" si="38"/>
        <v>0.81414192212051761</v>
      </c>
      <c r="N116" s="167">
        <f t="shared" si="39"/>
        <v>0.70707968551973743</v>
      </c>
      <c r="O116" s="134">
        <f t="shared" si="40"/>
        <v>0.90236153670854247</v>
      </c>
      <c r="P116" s="134">
        <f t="shared" si="41"/>
        <v>0.88826526187185906</v>
      </c>
      <c r="Q116" s="134">
        <f t="shared" si="42"/>
        <v>0.90236153670854247</v>
      </c>
      <c r="R116" s="134">
        <f t="shared" si="43"/>
        <v>0.49818667963295638</v>
      </c>
      <c r="S116" s="26">
        <f t="shared" si="44"/>
        <v>0</v>
      </c>
      <c r="T116" s="26">
        <f>'貼り付けシート（日別）'!P115</f>
        <v>9.1374999999999993</v>
      </c>
      <c r="U116" s="26">
        <f t="shared" si="64"/>
        <v>1</v>
      </c>
      <c r="V116" s="26">
        <f t="shared" si="65"/>
        <v>1</v>
      </c>
      <c r="W116" s="26">
        <f t="shared" si="58"/>
        <v>15.950644694226666</v>
      </c>
      <c r="X116" s="26">
        <f t="shared" si="45"/>
        <v>0</v>
      </c>
      <c r="Y116" s="26">
        <f>IF(AND(入力データと計算結果!$F$6=バックデータ一覧!$A$7,入力データと計算結果!$F$27="種類を選択することで評価する"),MAX((($CJ$44*CB116+$CJ$45*SUM(BO116:BQ116,BS116)+$CJ$46)*Z116+(0.01723*BU116+0.06099))*10^3/3600,0),0)</f>
        <v>0</v>
      </c>
      <c r="Z116" s="26">
        <f t="shared" si="59"/>
        <v>1</v>
      </c>
      <c r="AA116" s="26">
        <f>IF(AND(入力データと計算結果!$F$6=バックデータ一覧!$A$7,入力データと計算結果!$F$27="種類を選択することで評価する"),MAX(($CJ$47*CB116+$CJ$48*SUM(BO116:BQ116,BS116)+$CJ$49)*AC116+BU116/AB116,0),0)</f>
        <v>0</v>
      </c>
      <c r="AB116" s="26">
        <f t="shared" si="46"/>
        <v>0.83043999999999996</v>
      </c>
      <c r="AC116" s="26">
        <f t="shared" si="60"/>
        <v>1</v>
      </c>
      <c r="AD116" s="91">
        <f>IF(AND(入力データと計算結果!$F$6=バックデータ一覧!$A$7,入力データと計算結果!$F$27="仕様を入力することで評価する"),AE116+AF116+AG116,0)</f>
        <v>0</v>
      </c>
      <c r="AE116" s="91">
        <f t="shared" si="61"/>
        <v>0.97249496895087795</v>
      </c>
      <c r="AF116" s="91">
        <f t="shared" si="47"/>
        <v>7.2063236272477654E-2</v>
      </c>
      <c r="AG116" s="190">
        <f>IF(AND(入力データと計算結果!$F$7&lt;&gt;バックデータ一覧!$A$22,CA116&gt;0),(0.000393*計算過程!CA116)*10^3/3600,IF(AND(入力データと計算結果!$F$7=バックデータ一覧!$A$22,AX116&gt;0),(0.01723*計算過程!AX116+0.06099)*10^3/3600,0))</f>
        <v>0</v>
      </c>
      <c r="AH116" s="91">
        <f>IF(OR(入力データと計算結果!$F$6&lt;&gt;バックデータ一覧!$A$7,入力データと計算結果!$F$27&lt;&gt;"仕様を入力することで評価する"),0,IF(入力データと計算結果!$F$7=バックデータ一覧!$A$20,計算過程!AR116/計算過程!AI116+計算過程!AS116/計算過程!AJ116+計算過程!AT116/計算過程!AK116+計算過程!AU116/計算過程!AL116+計算過程!AW116/計算過程!AN116,IF(入力データと計算結果!$F$7=バックデータ一覧!$A$21,計算過程!AR116/計算過程!AI116+計算過程!AS116/計算過程!AJ116+計算過程!AT116/計算過程!AK116+計算過程!AV116/計算過程!AM116+計算過程!AW116/計算過程!AN116,計算過程!AR116/計算過程!AI116+計算過程!AS116/計算過程!AJ116+計算過程!AT116/計算過程!AK116+計算過程!AV116/計算過程!AM116+計算過程!AX116/計算過程!AO116)))</f>
        <v>0</v>
      </c>
      <c r="AI116" s="191" t="str">
        <f>IF(AND(入力データと計算結果!$F$6=バックデータ一覧!$A$7,入力データと計算結果!$F$27="仕様を入力することで評価する"),$CJ$65*CB116+$CJ$72*(AR116+AT116)+$CJ$79,"-")</f>
        <v>-</v>
      </c>
      <c r="AJ116" s="191" t="str">
        <f>IF(AND(入力データと計算結果!$F$6=バックデータ一覧!$A$7,入力データと計算結果!$F$27="仕様を入力することで評価する"),$CJ$66*CB116+$CJ$73*AS116+$CJ$80,"-")</f>
        <v>-</v>
      </c>
      <c r="AK116" s="191" t="str">
        <f>IF(AND(入力データと計算結果!$F$6=バックデータ一覧!$A$7,入力データと計算結果!$F$27="仕様を入力することで評価する"),$CJ$67*CB116+$CJ$74*(AR116+AT116)+$CJ$81,"-")</f>
        <v>-</v>
      </c>
      <c r="AL116" s="191" t="str">
        <f>IF(AND(入力データと計算結果!$F$6=バックデータ一覧!$A$7,入力データと計算結果!$F$27="仕様を入力することで評価する"),$CJ$68*CB116+$CJ$75*AU116+$CJ$82,"-")</f>
        <v>-</v>
      </c>
      <c r="AM116" s="191" t="str">
        <f>IF(AND(入力データと計算結果!$F$6=バックデータ一覧!$A$7,入力データと計算結果!$F$27="仕様を入力することで評価する"),$CJ$69*CB116+$CJ$76*AV116+$CJ$83,"-")</f>
        <v>-</v>
      </c>
      <c r="AN116" s="191" t="str">
        <f>IF(AND(入力データと計算結果!$F$6=バックデータ一覧!$A$7,入力データと計算結果!$F$27="仕様を入力することで評価する"),$CJ$70*CB116+$CJ$77*AW116+$CJ$84,"-")</f>
        <v>-</v>
      </c>
      <c r="AO116" s="191" t="str">
        <f>IF(AND(入力データと計算結果!$F$6=バックデータ一覧!$A$7,入力データと計算結果!$F$27="仕様を入力することで評価する"),$CJ$71*CB116+$CJ$78*AX116+$CJ$85,"-")</f>
        <v>-</v>
      </c>
      <c r="AP116" s="91">
        <f t="shared" si="48"/>
        <v>18.452984869671301</v>
      </c>
      <c r="AQ116" s="91">
        <f t="shared" si="49"/>
        <v>5.2708027230145627</v>
      </c>
      <c r="AR116" s="91">
        <f t="shared" si="50"/>
        <v>0</v>
      </c>
      <c r="AS116" s="91">
        <f t="shared" si="51"/>
        <v>0</v>
      </c>
      <c r="AT116" s="91">
        <f t="shared" si="52"/>
        <v>0</v>
      </c>
      <c r="AU116" s="91">
        <f t="shared" si="53"/>
        <v>0</v>
      </c>
      <c r="AV116" s="91">
        <f t="shared" si="54"/>
        <v>0</v>
      </c>
      <c r="AW116" s="91">
        <f t="shared" si="55"/>
        <v>0</v>
      </c>
      <c r="AX116" s="91">
        <f t="shared" si="56"/>
        <v>0</v>
      </c>
      <c r="AY116" s="158">
        <f t="shared" si="57"/>
        <v>15.950644694226666</v>
      </c>
      <c r="AZ116" s="91">
        <f t="shared" si="62"/>
        <v>15.950644694226666</v>
      </c>
      <c r="BA116" s="26">
        <f>IF(計算過程!$CJ$4=9,((BF116*CB116+BG116*(BO116+BP116+BQ116+BS116)+BH116*BN116+BI116)*BB116+(0.01723*BU116+0.06099))*10^3/3600,0)</f>
        <v>0</v>
      </c>
      <c r="BB116" s="26">
        <f>IF(7&lt;='貼り付けシート（日別）'!O115,1,1+(7-'貼り付けシート（日別）'!O115)*0.0091)</f>
        <v>1</v>
      </c>
      <c r="BC116" s="26">
        <f>IF(計算過程!$CJ$4=9,((BJ116*計算過程!CB116+BK116*(BO116+BP116+BQ116+BS116)+BL116*BN116+BM116)*BE116+BU116/BD116),0)</f>
        <v>0</v>
      </c>
      <c r="BD116" s="26">
        <f>計算過程!$CJ$88*'貼り付けシート（日別）'!O115+計算過程!$CJ$89*BU116+計算過程!$CJ$90</f>
        <v>0.83043999999999996</v>
      </c>
      <c r="BE116" s="26">
        <f>IF(7&lt;='貼り付けシート（日別）'!O115,1,1+(7-'貼り付けシート（日別）'!O115)*0.0205)</f>
        <v>1</v>
      </c>
      <c r="BF116" s="89">
        <f>IF($BN116&gt;0,バックデータ一覧!$S$4,バックデータ一覧!$T$4)</f>
        <v>-0.51375000000000004</v>
      </c>
      <c r="BG116" s="89">
        <f>IF($BN116&gt;0,バックデータ一覧!$S$5,バックデータ一覧!$T$5)</f>
        <v>-1.7819999999999999E-2</v>
      </c>
      <c r="BH116" s="89">
        <f>IF($BN116&gt;0,バックデータ一覧!$S$6,バックデータ一覧!$T$6)</f>
        <v>0.27639999999999998</v>
      </c>
      <c r="BI116" s="89">
        <f>IF($BN116&gt;0,バックデータ一覧!$S$7,バックデータ一覧!$T$7)</f>
        <v>9.4067100000000003</v>
      </c>
      <c r="BJ116" s="89">
        <f>IF($BN116&gt;0,バックデータ一覧!$S$12,バックデータ一覧!$T$12)</f>
        <v>-0.19841</v>
      </c>
      <c r="BK116" s="89">
        <f>IF($BN116&gt;0,バックデータ一覧!$S$13,バックデータ一覧!$T$13)</f>
        <v>1.10632</v>
      </c>
      <c r="BL116" s="89">
        <f>IF($BN116&gt;0,バックデータ一覧!$S$14,バックデータ一覧!$T$14)</f>
        <v>0.19306999999999999</v>
      </c>
      <c r="BM116" s="132">
        <f>IF($BN116&gt;0,バックデータ一覧!$S$15,バックデータ一覧!$T$15)</f>
        <v>-10.36669</v>
      </c>
      <c r="BN116" s="26">
        <f>SUMIF('貼り付けシート（時刻別）'!$A$6:$A$8765,$A116,'貼り付けシート（時刻別）'!$C$6:$C$8765)</f>
        <v>2400</v>
      </c>
      <c r="BO116" s="91">
        <f>'貼り付けシート（日別）'!B115</f>
        <v>4.443393879105999</v>
      </c>
      <c r="BP116" s="91">
        <f>'貼り付けシート（日別）'!C115</f>
        <v>9.6843199929233332</v>
      </c>
      <c r="BQ116" s="91">
        <f>'貼り付けシート（日別）'!D115</f>
        <v>1.8229308221973333</v>
      </c>
      <c r="BR116" s="91">
        <f>'貼り付けシート（日別）'!E115</f>
        <v>0</v>
      </c>
      <c r="BS116" s="91">
        <f>'貼り付けシート（日別）'!F115</f>
        <v>0</v>
      </c>
      <c r="BT116" s="91">
        <f>'貼り付けシート（日別）'!G115</f>
        <v>0</v>
      </c>
      <c r="BU116" s="91">
        <f>'貼り付けシート（日別）'!H115</f>
        <v>0</v>
      </c>
      <c r="BV116" s="91">
        <f>'貼り付けシート（日別）'!I115</f>
        <v>39</v>
      </c>
      <c r="BW116" s="91">
        <f>'貼り付けシート（日別）'!J115</f>
        <v>85</v>
      </c>
      <c r="BX116" s="91">
        <f>'貼り付けシート（日別）'!K115</f>
        <v>16</v>
      </c>
      <c r="BY116" s="91">
        <f>'貼り付けシート（日別）'!L115</f>
        <v>0</v>
      </c>
      <c r="BZ116" s="91">
        <f>'貼り付けシート（日別）'!M115</f>
        <v>0</v>
      </c>
      <c r="CA116" s="91">
        <f>'貼り付けシート（日別）'!N115</f>
        <v>0</v>
      </c>
      <c r="CB116" s="91">
        <f>'貼り付けシート（日別）'!O115</f>
        <v>15.841666666666667</v>
      </c>
      <c r="CC116" s="91">
        <f>'貼り付けシート（日別）'!Q115</f>
        <v>0</v>
      </c>
      <c r="CD116" s="126"/>
    </row>
    <row r="117" spans="1:82" x14ac:dyDescent="0.15">
      <c r="A117" s="30">
        <v>41750</v>
      </c>
      <c r="B117" s="93">
        <f t="shared" si="36"/>
        <v>0.17433283029513888</v>
      </c>
      <c r="C117" s="93">
        <f t="shared" si="37"/>
        <v>0</v>
      </c>
      <c r="D117" s="93">
        <f t="shared" si="63"/>
        <v>34.449062426330762</v>
      </c>
      <c r="E117" s="96">
        <v>0</v>
      </c>
      <c r="F117" s="90">
        <f>IF(OR(計算過程!$CJ$4&lt;=4,計算過程!$CJ$4=8),G117+H117+I117,0)</f>
        <v>0.17433283029513888</v>
      </c>
      <c r="G117" s="90">
        <f>IF(AND($CJ$4&gt;4,$CJ$4&lt;&gt;8),0,((VLOOKUP(入力データと計算結果!$F$6,バックデータ一覧!$V$12:$AA$15,2)*CB117+VLOOKUP(入力データと計算結果!$F$6,バックデータ一覧!$V$12:$AA$15,3)*(BV117+BW117+BX117+BY117+CA117)+(VLOOKUP(入力データと計算結果!$F$6,バックデータ一覧!$V$12:$AA$15,4)))*10^3/3600))</f>
        <v>0.11215237268518519</v>
      </c>
      <c r="H117" s="90">
        <f>IF(AND(OR($CJ$4&gt;4,$CJ$4&lt;&gt;8),入力データと計算結果!$F$7&lt;&gt;バックデータ一覧!$A$20,BZ117&gt;0),0.07*10^3/3600,0)</f>
        <v>1.9444444444444445E-2</v>
      </c>
      <c r="I117" s="90">
        <f>IF(AND(OR($CJ$4&lt;=4),入力データと計算結果!$F$7=バックデータ一覧!$A$22,BU117&gt;0),(VLOOKUP(入力データと計算結果!$F$6,バックデータ一覧!$V$12:$AA$15,5,FALSE)*BU117+VLOOKUP(入力データと計算結果!$F$6,バックデータ一覧!$V$12:$AA$15,6,FALSE))*10^3/3600,0)</f>
        <v>4.2736013165509255E-2</v>
      </c>
      <c r="J117" s="90">
        <f>IF(OR(計算過程!$CJ$4&lt;=2,計算過程!$CJ$4=8),IF(入力データと計算結果!$F$7=バックデータ一覧!$A$20,BO117/L117+BP117/M117+BQ117/N117+BR117/O117+BT117/Q117,IF(入力データと計算結果!$F$7=バックデータ一覧!$A$21,BO117/L117+BP117/M117+BQ117/N117+BS117/P117+BT117/Q117,BO117/L117+BP117/M117+BQ117/N117+BS117/P117+BU117/R117)),0)</f>
        <v>0</v>
      </c>
      <c r="K117" s="90">
        <f>IF(OR(計算過程!$CJ$4=3,計算過程!$CJ$4=4),IF(入力データと計算結果!$F$7=バックデータ一覧!$A$20,BO117/L117+BP117/M117+BQ117/N117+BR117/O117+BT117/Q117,IF(入力データと計算結果!$F$7=バックデータ一覧!$A$21,BO117/L117+BP117/M117+BQ117/N117+BS117/P117+BT117/Q117,BO117/L117+BP117/M117+BQ117/N117+BS117/P117+BU117/R117)),0)</f>
        <v>34.449062426330762</v>
      </c>
      <c r="L117" s="167">
        <f>IFERROR(MIN(1,$CJ$6*CB117+計算過程!$CJ$13*(BO117+BQ117)+$CJ$20),"-")</f>
        <v>0.71415353741285692</v>
      </c>
      <c r="M117" s="167">
        <f t="shared" si="38"/>
        <v>0.81136969100157719</v>
      </c>
      <c r="N117" s="167">
        <f t="shared" si="39"/>
        <v>0.71415353741285692</v>
      </c>
      <c r="O117" s="134">
        <f t="shared" si="40"/>
        <v>0.90236153670854247</v>
      </c>
      <c r="P117" s="134">
        <f t="shared" si="41"/>
        <v>0.86363044356549401</v>
      </c>
      <c r="Q117" s="134">
        <f t="shared" si="42"/>
        <v>0.90236153670854247</v>
      </c>
      <c r="R117" s="134">
        <f t="shared" si="43"/>
        <v>0.56208283052399421</v>
      </c>
      <c r="S117" s="26">
        <f t="shared" si="44"/>
        <v>0</v>
      </c>
      <c r="T117" s="26">
        <f>'貼り付けシート（日別）'!P116</f>
        <v>11.025</v>
      </c>
      <c r="U117" s="26">
        <f t="shared" si="64"/>
        <v>1</v>
      </c>
      <c r="V117" s="26">
        <f t="shared" si="65"/>
        <v>1</v>
      </c>
      <c r="W117" s="26">
        <f t="shared" si="58"/>
        <v>26.873076506541668</v>
      </c>
      <c r="X117" s="26">
        <f t="shared" si="45"/>
        <v>0</v>
      </c>
      <c r="Y117" s="26">
        <f>IF(AND(入力データと計算結果!$F$6=バックデータ一覧!$A$7,入力データと計算結果!$F$27="種類を選択することで評価する"),MAX((($CJ$44*CB117+$CJ$45*SUM(BO117:BQ117,BS117)+$CJ$46)*Z117+(0.01723*BU117+0.06099))*10^3/3600,0),0)</f>
        <v>0</v>
      </c>
      <c r="Z117" s="26">
        <f t="shared" si="59"/>
        <v>1</v>
      </c>
      <c r="AA117" s="26">
        <f>IF(AND(入力データと計算結果!$F$6=バックデータ一覧!$A$7,入力データと計算結果!$F$27="種類を選択することで評価する"),MAX(($CJ$47*CB117+$CJ$48*SUM(BO117:BQ117,BS117)+$CJ$49)*AC117+BU117/AB117,0),0)</f>
        <v>0</v>
      </c>
      <c r="AB117" s="26">
        <f t="shared" si="46"/>
        <v>0.84405015624999991</v>
      </c>
      <c r="AC117" s="26">
        <f t="shared" si="60"/>
        <v>1</v>
      </c>
      <c r="AD117" s="91">
        <f>IF(AND(入力データと計算結果!$F$6=バックデータ一覧!$A$7,入力データと計算結果!$F$27="仕様を入力することで評価する"),AE117+AF117+AG117,0)</f>
        <v>0</v>
      </c>
      <c r="AE117" s="91">
        <f t="shared" si="61"/>
        <v>1.3519073106568631</v>
      </c>
      <c r="AF117" s="91">
        <f t="shared" si="47"/>
        <v>8.0141798684908186E-2</v>
      </c>
      <c r="AG117" s="190">
        <f>IF(AND(入力データと計算結果!$F$7&lt;&gt;バックデータ一覧!$A$22,CA117&gt;0),(0.000393*計算過程!CA117)*10^3/3600,IF(AND(入力データと計算結果!$F$7=バックデータ一覧!$A$22,AX117&gt;0),(0.01723*計算過程!AX117+0.06099)*10^3/3600,0))</f>
        <v>2.2709055193865742E-2</v>
      </c>
      <c r="AH117" s="91">
        <f>IF(OR(入力データと計算結果!$F$6&lt;&gt;バックデータ一覧!$A$7,入力データと計算結果!$F$27&lt;&gt;"仕様を入力することで評価する"),0,IF(入力データと計算結果!$F$7=バックデータ一覧!$A$20,計算過程!AR117/計算過程!AI117+計算過程!AS117/計算過程!AJ117+計算過程!AT117/計算過程!AK117+計算過程!AU117/計算過程!AL117+計算過程!AW117/計算過程!AN117,IF(入力データと計算結果!$F$7=バックデータ一覧!$A$21,計算過程!AR117/計算過程!AI117+計算過程!AS117/計算過程!AJ117+計算過程!AT117/計算過程!AK117+計算過程!AV117/計算過程!AM117+計算過程!AW117/計算過程!AN117,計算過程!AR117/計算過程!AI117+計算過程!AS117/計算過程!AJ117+計算過程!AT117/計算過程!AK117+計算過程!AV117/計算過程!AM117+計算過程!AX117/計算過程!AO117)))</f>
        <v>0</v>
      </c>
      <c r="AI117" s="191" t="str">
        <f>IF(AND(入力データと計算結果!$F$6=バックデータ一覧!$A$7,入力データと計算結果!$F$27="仕様を入力することで評価する"),$CJ$65*CB117+$CJ$72*(AR117+AT117)+$CJ$79,"-")</f>
        <v>-</v>
      </c>
      <c r="AJ117" s="191" t="str">
        <f>IF(AND(入力データと計算結果!$F$6=バックデータ一覧!$A$7,入力データと計算結果!$F$27="仕様を入力することで評価する"),$CJ$66*CB117+$CJ$73*AS117+$CJ$80,"-")</f>
        <v>-</v>
      </c>
      <c r="AK117" s="191" t="str">
        <f>IF(AND(入力データと計算結果!$F$6=バックデータ一覧!$A$7,入力データと計算結果!$F$27="仕様を入力することで評価する"),$CJ$67*CB117+$CJ$74*(AR117+AT117)+$CJ$81,"-")</f>
        <v>-</v>
      </c>
      <c r="AL117" s="191" t="str">
        <f>IF(AND(入力データと計算結果!$F$6=バックデータ一覧!$A$7,入力データと計算結果!$F$27="仕様を入力することで評価する"),$CJ$68*CB117+$CJ$75*AU117+$CJ$82,"-")</f>
        <v>-</v>
      </c>
      <c r="AM117" s="191" t="str">
        <f>IF(AND(入力データと計算結果!$F$6=バックデータ一覧!$A$7,入力データと計算結果!$F$27="仕様を入力することで評価する"),$CJ$69*CB117+$CJ$76*AV117+$CJ$83,"-")</f>
        <v>-</v>
      </c>
      <c r="AN117" s="191" t="str">
        <f>IF(AND(入力データと計算結果!$F$6=バックデータ一覧!$A$7,入力データと計算結果!$F$27="仕様を入力することで評価する"),$CJ$70*CB117+$CJ$77*AW117+$CJ$84,"-")</f>
        <v>-</v>
      </c>
      <c r="AO117" s="191" t="str">
        <f>IF(AND(入力データと計算結果!$F$6=バックデータ一覧!$A$7,入力データと計算結果!$F$27="仕様を入力することで評価する"),$CJ$71*CB117+$CJ$78*AX117+$CJ$85,"-")</f>
        <v>-</v>
      </c>
      <c r="AP117" s="91">
        <f t="shared" si="48"/>
        <v>26.220717283549284</v>
      </c>
      <c r="AQ117" s="91">
        <f t="shared" si="49"/>
        <v>5.3875975973713572</v>
      </c>
      <c r="AR117" s="91">
        <f t="shared" si="50"/>
        <v>0.65399242924407552</v>
      </c>
      <c r="AS117" s="91">
        <f t="shared" si="51"/>
        <v>0.80080705621723602</v>
      </c>
      <c r="AT117" s="91">
        <f t="shared" si="52"/>
        <v>0.34701639102746862</v>
      </c>
      <c r="AU117" s="91">
        <f t="shared" si="53"/>
        <v>0</v>
      </c>
      <c r="AV117" s="91">
        <f t="shared" si="54"/>
        <v>1.2012105843258549</v>
      </c>
      <c r="AW117" s="91">
        <f t="shared" si="55"/>
        <v>0</v>
      </c>
      <c r="AX117" s="91">
        <f t="shared" si="56"/>
        <v>1.2050260416666665</v>
      </c>
      <c r="AY117" s="158">
        <f t="shared" si="57"/>
        <v>22.665024004060367</v>
      </c>
      <c r="AZ117" s="91">
        <f t="shared" si="62"/>
        <v>25.668050464875002</v>
      </c>
      <c r="BA117" s="26">
        <f>IF(計算過程!$CJ$4=9,((BF117*CB117+BG117*(BO117+BP117+BQ117+BS117)+BH117*BN117+BI117)*BB117+(0.01723*BU117+0.06099))*10^3/3600,0)</f>
        <v>0</v>
      </c>
      <c r="BB117" s="26">
        <f>IF(7&lt;='貼り付けシート（日別）'!O116,1,1+(7-'貼り付けシート（日別）'!O116)*0.0091)</f>
        <v>1</v>
      </c>
      <c r="BC117" s="26">
        <f>IF(計算過程!$CJ$4=9,((BJ117*計算過程!CB117+BK117*(BO117+BP117+BQ117+BS117)+BL117*BN117+BM117)*BE117+BU117/BD117),0)</f>
        <v>0</v>
      </c>
      <c r="BD117" s="26">
        <f>計算過程!$CJ$88*'貼り付けシート（日別）'!O116+計算過程!$CJ$89*BU117+計算過程!$CJ$90</f>
        <v>0.84405015624999991</v>
      </c>
      <c r="BE117" s="26">
        <f>IF(7&lt;='貼り付けシート（日別）'!O116,1,1+(7-'貼り付けシート（日別）'!O116)*0.0205)</f>
        <v>1</v>
      </c>
      <c r="BF117" s="89">
        <f>IF($BN117&gt;0,バックデータ一覧!$S$4,バックデータ一覧!$T$4)</f>
        <v>-0.51375000000000004</v>
      </c>
      <c r="BG117" s="89">
        <f>IF($BN117&gt;0,バックデータ一覧!$S$5,バックデータ一覧!$T$5)</f>
        <v>-1.7819999999999999E-2</v>
      </c>
      <c r="BH117" s="89">
        <f>IF($BN117&gt;0,バックデータ一覧!$S$6,バックデータ一覧!$T$6)</f>
        <v>0.27639999999999998</v>
      </c>
      <c r="BI117" s="89">
        <f>IF($BN117&gt;0,バックデータ一覧!$S$7,バックデータ一覧!$T$7)</f>
        <v>9.4067100000000003</v>
      </c>
      <c r="BJ117" s="89">
        <f>IF($BN117&gt;0,バックデータ一覧!$S$12,バックデータ一覧!$T$12)</f>
        <v>-0.19841</v>
      </c>
      <c r="BK117" s="89">
        <f>IF($BN117&gt;0,バックデータ一覧!$S$13,バックデータ一覧!$T$13)</f>
        <v>1.10632</v>
      </c>
      <c r="BL117" s="89">
        <f>IF($BN117&gt;0,バックデータ一覧!$S$14,バックデータ一覧!$T$14)</f>
        <v>0.19306999999999999</v>
      </c>
      <c r="BM117" s="132">
        <f>IF($BN117&gt;0,バックデータ一覧!$S$15,バックデータ一覧!$T$15)</f>
        <v>-10.36669</v>
      </c>
      <c r="BN117" s="26">
        <f>SUMIF('貼り付けシート（時刻別）'!$A$6:$A$8765,$A117,'貼り付けシート（時刻別）'!$C$6:$C$8765)</f>
        <v>2400</v>
      </c>
      <c r="BO117" s="91">
        <f>'貼り付けシート（日別）'!B116</f>
        <v>5.5899309901283329</v>
      </c>
      <c r="BP117" s="91">
        <f>'貼り付けシート（日別）'!C116</f>
        <v>6.8448134572999999</v>
      </c>
      <c r="BQ117" s="91">
        <f>'貼り付けシート（日別）'!D116</f>
        <v>2.9660858314966667</v>
      </c>
      <c r="BR117" s="91">
        <f>'貼り付けシート（日別）'!E116</f>
        <v>0</v>
      </c>
      <c r="BS117" s="91">
        <f>'貼り付けシート（日別）'!F116</f>
        <v>10.26722018595</v>
      </c>
      <c r="BT117" s="91">
        <f>'貼り付けシート（日別）'!G116</f>
        <v>0</v>
      </c>
      <c r="BU117" s="91">
        <f>'貼り付けシート（日別）'!H116</f>
        <v>1.2050260416666665</v>
      </c>
      <c r="BV117" s="91">
        <f>'貼り付けシート（日別）'!I116</f>
        <v>49</v>
      </c>
      <c r="BW117" s="91">
        <f>'貼り付けシート（日別）'!J116</f>
        <v>60</v>
      </c>
      <c r="BX117" s="91">
        <f>'貼り付けシート（日別）'!K116</f>
        <v>26</v>
      </c>
      <c r="BY117" s="91">
        <f>'貼り付けシート（日別）'!L116</f>
        <v>0</v>
      </c>
      <c r="BZ117" s="91">
        <f>'貼り付けシート（日別）'!M116</f>
        <v>90</v>
      </c>
      <c r="CA117" s="91">
        <f>'貼り付けシート（日別）'!N116</f>
        <v>0</v>
      </c>
      <c r="CB117" s="91">
        <f>'貼り付けシート（日別）'!O116</f>
        <v>17.170833333333334</v>
      </c>
      <c r="CC117" s="91">
        <f>'貼り付けシート（日別）'!Q116</f>
        <v>0</v>
      </c>
      <c r="CD117" s="126"/>
    </row>
    <row r="118" spans="1:82" x14ac:dyDescent="0.15">
      <c r="A118" s="30">
        <v>41751</v>
      </c>
      <c r="B118" s="93">
        <f t="shared" si="36"/>
        <v>0.17352196571180556</v>
      </c>
      <c r="C118" s="93">
        <f t="shared" si="37"/>
        <v>0</v>
      </c>
      <c r="D118" s="93">
        <f t="shared" si="63"/>
        <v>45.952461831989908</v>
      </c>
      <c r="E118" s="96">
        <v>0</v>
      </c>
      <c r="F118" s="90">
        <f>IF(OR(計算過程!$CJ$4&lt;=4,計算過程!$CJ$4=8),G118+H118+I118,0)</f>
        <v>0.17352196571180556</v>
      </c>
      <c r="G118" s="90">
        <f>IF(AND($CJ$4&gt;4,$CJ$4&lt;&gt;8),0,((VLOOKUP(入力データと計算結果!$F$6,バックデータ一覧!$V$12:$AA$15,2)*CB118+VLOOKUP(入力データと計算結果!$F$6,バックデータ一覧!$V$12:$AA$15,3)*(BV118+BW118+BX118+BY118+CA118)+(VLOOKUP(入力データと計算結果!$F$6,バックデータ一覧!$V$12:$AA$15,4)))*10^3/3600))</f>
        <v>0.11126487268518519</v>
      </c>
      <c r="H118" s="90">
        <f>IF(AND(OR($CJ$4&gt;4,$CJ$4&lt;&gt;8),入力データと計算結果!$F$7&lt;&gt;バックデータ一覧!$A$20,BZ118&gt;0),0.07*10^3/3600,0)</f>
        <v>1.9444444444444445E-2</v>
      </c>
      <c r="I118" s="90">
        <f>IF(AND(OR($CJ$4&lt;=4),入力データと計算結果!$F$7=バックデータ一覧!$A$22,BU118&gt;0),(VLOOKUP(入力データと計算結果!$F$6,バックデータ一覧!$V$12:$AA$15,5,FALSE)*BU118+VLOOKUP(入力データと計算結果!$F$6,バックデータ一覧!$V$12:$AA$15,6,FALSE))*10^3/3600,0)</f>
        <v>4.2812648582175927E-2</v>
      </c>
      <c r="J118" s="90">
        <f>IF(OR(計算過程!$CJ$4&lt;=2,計算過程!$CJ$4=8),IF(入力データと計算結果!$F$7=バックデータ一覧!$A$20,BO118/L118+BP118/M118+BQ118/N118+BR118/O118+BT118/Q118,IF(入力データと計算結果!$F$7=バックデータ一覧!$A$21,BO118/L118+BP118/M118+BQ118/N118+BS118/P118+BT118/Q118,BO118/L118+BP118/M118+BQ118/N118+BS118/P118+BU118/R118)),0)</f>
        <v>0</v>
      </c>
      <c r="K118" s="90">
        <f>IF(OR(計算過程!$CJ$4=3,計算過程!$CJ$4=4),IF(入力データと計算結果!$F$7=バックデータ一覧!$A$20,BO118/L118+BP118/M118+BQ118/N118+BR118/O118+BT118/Q118,IF(入力データと計算結果!$F$7=バックデータ一覧!$A$21,BO118/L118+BP118/M118+BQ118/N118+BS118/P118+BT118/Q118,BO118/L118+BP118/M118+BQ118/N118+BS118/P118+BU118/R118)),0)</f>
        <v>45.952461831989908</v>
      </c>
      <c r="L118" s="167">
        <f>IFERROR(MIN(1,$CJ$6*CB118+計算過程!$CJ$13*(BO118+BQ118)+$CJ$20),"-")</f>
        <v>0.71685098544534243</v>
      </c>
      <c r="M118" s="167">
        <f t="shared" si="38"/>
        <v>0.80691992359434428</v>
      </c>
      <c r="N118" s="167">
        <f t="shared" si="39"/>
        <v>0.71685098544534243</v>
      </c>
      <c r="O118" s="134">
        <f t="shared" si="40"/>
        <v>0.90236153670854247</v>
      </c>
      <c r="P118" s="134">
        <f t="shared" si="41"/>
        <v>0.83962364792728938</v>
      </c>
      <c r="Q118" s="134">
        <f t="shared" si="42"/>
        <v>0.90236153670854247</v>
      </c>
      <c r="R118" s="134">
        <f t="shared" si="43"/>
        <v>0.56082953672667957</v>
      </c>
      <c r="S118" s="26">
        <f t="shared" si="44"/>
        <v>0</v>
      </c>
      <c r="T118" s="26">
        <f>'貼り付けシート（日別）'!P117</f>
        <v>15.0625</v>
      </c>
      <c r="U118" s="26">
        <f t="shared" si="64"/>
        <v>1</v>
      </c>
      <c r="V118" s="26">
        <f t="shared" si="65"/>
        <v>1</v>
      </c>
      <c r="W118" s="26">
        <f t="shared" si="58"/>
        <v>36.132237061206666</v>
      </c>
      <c r="X118" s="26">
        <f t="shared" si="45"/>
        <v>0</v>
      </c>
      <c r="Y118" s="26">
        <f>IF(AND(入力データと計算結果!$F$6=バックデータ一覧!$A$7,入力データと計算結果!$F$27="種類を選択することで評価する"),MAX((($CJ$44*CB118+$CJ$45*SUM(BO118:BQ118,BS118)+$CJ$46)*Z118+(0.01723*BU118+0.06099))*10^3/3600,0),0)</f>
        <v>0</v>
      </c>
      <c r="Z118" s="26">
        <f t="shared" si="59"/>
        <v>1</v>
      </c>
      <c r="AA118" s="26">
        <f>IF(AND(入力データと計算結果!$F$6=バックデータ一覧!$A$7,入力データと計算結果!$F$27="種類を選択することで評価する"),MAX(($CJ$47*CB118+$CJ$48*SUM(BO118:BQ118,BS118)+$CJ$49)*AC118+BU118/AB118,0),0)</f>
        <v>0</v>
      </c>
      <c r="AB118" s="26">
        <f t="shared" si="46"/>
        <v>0.84268890624999993</v>
      </c>
      <c r="AC118" s="26">
        <f t="shared" si="60"/>
        <v>1</v>
      </c>
      <c r="AD118" s="91">
        <f>IF(AND(入力データと計算結果!$F$6=バックデータ一覧!$A$7,入力データと計算結果!$F$27="仕様を入力することで評価する"),AE118+AF118+AG118,0)</f>
        <v>0</v>
      </c>
      <c r="AE118" s="91">
        <f t="shared" si="61"/>
        <v>1.6205423021186693</v>
      </c>
      <c r="AF118" s="91">
        <f t="shared" si="47"/>
        <v>8.7828487607740868E-2</v>
      </c>
      <c r="AG118" s="190">
        <f>IF(AND(入力データと計算結果!$F$7&lt;&gt;バックデータ一覧!$A$22,CA118&gt;0),(0.000393*計算過程!CA118)*10^3/3600,IF(AND(入力データと計算結果!$F$7=バックデータ一覧!$A$22,AX118&gt;0),(0.01723*計算過程!AX118+0.06099)*10^3/3600,0))</f>
        <v>2.2771872902199074E-2</v>
      </c>
      <c r="AH118" s="91">
        <f>IF(OR(入力データと計算結果!$F$6&lt;&gt;バックデータ一覧!$A$7,入力データと計算結果!$F$27&lt;&gt;"仕様を入力することで評価する"),0,IF(入力データと計算結果!$F$7=バックデータ一覧!$A$20,計算過程!AR118/計算過程!AI118+計算過程!AS118/計算過程!AJ118+計算過程!AT118/計算過程!AK118+計算過程!AU118/計算過程!AL118+計算過程!AW118/計算過程!AN118,IF(入力データと計算結果!$F$7=バックデータ一覧!$A$21,計算過程!AR118/計算過程!AI118+計算過程!AS118/計算過程!AJ118+計算過程!AT118/計算過程!AK118+計算過程!AV118/計算過程!AM118+計算過程!AW118/計算過程!AN118,計算過程!AR118/計算過程!AI118+計算過程!AS118/計算過程!AJ118+計算過程!AT118/計算過程!AK118+計算過程!AV118/計算過程!AM118+計算過程!AX118/計算過程!AO118)))</f>
        <v>0</v>
      </c>
      <c r="AI118" s="191" t="str">
        <f>IF(AND(入力データと計算結果!$F$6=バックデータ一覧!$A$7,入力データと計算結果!$F$27="仕様を入力することで評価する"),$CJ$65*CB118+$CJ$72*(AR118+AT118)+$CJ$79,"-")</f>
        <v>-</v>
      </c>
      <c r="AJ118" s="191" t="str">
        <f>IF(AND(入力データと計算結果!$F$6=バックデータ一覧!$A$7,入力データと計算結果!$F$27="仕様を入力することで評価する"),$CJ$66*CB118+$CJ$73*AS118+$CJ$80,"-")</f>
        <v>-</v>
      </c>
      <c r="AK118" s="191" t="str">
        <f>IF(AND(入力データと計算結果!$F$6=バックデータ一覧!$A$7,入力データと計算結果!$F$27="仕様を入力することで評価する"),$CJ$67*CB118+$CJ$74*(AR118+AT118)+$CJ$81,"-")</f>
        <v>-</v>
      </c>
      <c r="AL118" s="191" t="str">
        <f>IF(AND(入力データと計算結果!$F$6=バックデータ一覧!$A$7,入力データと計算結果!$F$27="仕様を入力することで評価する"),$CJ$68*CB118+$CJ$75*AU118+$CJ$82,"-")</f>
        <v>-</v>
      </c>
      <c r="AM118" s="191" t="str">
        <f>IF(AND(入力データと計算結果!$F$6=バックデータ一覧!$A$7,入力データと計算結果!$F$27="仕様を入力することで評価する"),$CJ$69*CB118+$CJ$76*AV118+$CJ$83,"-")</f>
        <v>-</v>
      </c>
      <c r="AN118" s="191" t="str">
        <f>IF(AND(入力データと計算結果!$F$6=バックデータ一覧!$A$7,入力データと計算結果!$F$27="仕様を入力することで評価する"),$CJ$70*CB118+$CJ$77*AW118+$CJ$84,"-")</f>
        <v>-</v>
      </c>
      <c r="AO118" s="191" t="str">
        <f>IF(AND(入力データと計算結果!$F$6=バックデータ一覧!$A$7,入力データと計算結果!$F$27="仕様を入力することで評価する"),$CJ$71*CB118+$CJ$78*AX118+$CJ$85,"-")</f>
        <v>-</v>
      </c>
      <c r="AP118" s="91">
        <f t="shared" si="48"/>
        <v>31.27719719583817</v>
      </c>
      <c r="AQ118" s="91">
        <f t="shared" si="49"/>
        <v>5.361236371811203</v>
      </c>
      <c r="AR118" s="91">
        <f t="shared" si="50"/>
        <v>1.5502406997551956</v>
      </c>
      <c r="AS118" s="91">
        <f t="shared" si="51"/>
        <v>1.1436201883439971</v>
      </c>
      <c r="AT118" s="91">
        <f t="shared" si="52"/>
        <v>0.60993076711679883</v>
      </c>
      <c r="AU118" s="91">
        <f t="shared" si="53"/>
        <v>0</v>
      </c>
      <c r="AV118" s="91">
        <f t="shared" si="54"/>
        <v>4.5744807533759886</v>
      </c>
      <c r="AW118" s="91">
        <f t="shared" si="55"/>
        <v>0</v>
      </c>
      <c r="AX118" s="91">
        <f t="shared" si="56"/>
        <v>1.2181510416666665</v>
      </c>
      <c r="AY118" s="158">
        <f t="shared" si="57"/>
        <v>27.035813610948018</v>
      </c>
      <c r="AZ118" s="91">
        <f t="shared" si="62"/>
        <v>34.914086019540001</v>
      </c>
      <c r="BA118" s="26">
        <f>IF(計算過程!$CJ$4=9,((BF118*CB118+BG118*(BO118+BP118+BQ118+BS118)+BH118*BN118+BI118)*BB118+(0.01723*BU118+0.06099))*10^3/3600,0)</f>
        <v>0</v>
      </c>
      <c r="BB118" s="26">
        <f>IF(7&lt;='貼り付けシート（日別）'!O117,1,1+(7-'貼り付けシート（日別）'!O117)*0.0091)</f>
        <v>1</v>
      </c>
      <c r="BC118" s="26">
        <f>IF(計算過程!$CJ$4=9,((BJ118*計算過程!CB118+BK118*(BO118+BP118+BQ118+BS118)+BL118*BN118+BM118)*BE118+BU118/BD118),0)</f>
        <v>0</v>
      </c>
      <c r="BD118" s="26">
        <f>計算過程!$CJ$88*'貼り付けシート（日別）'!O117+計算過程!$CJ$89*BU118+計算過程!$CJ$90</f>
        <v>0.84268890624999993</v>
      </c>
      <c r="BE118" s="26">
        <f>IF(7&lt;='貼り付けシート（日別）'!O117,1,1+(7-'貼り付けシート（日別）'!O117)*0.0205)</f>
        <v>1</v>
      </c>
      <c r="BF118" s="89">
        <f>IF($BN118&gt;0,バックデータ一覧!$S$4,バックデータ一覧!$T$4)</f>
        <v>-0.51375000000000004</v>
      </c>
      <c r="BG118" s="89">
        <f>IF($BN118&gt;0,バックデータ一覧!$S$5,バックデータ一覧!$T$5)</f>
        <v>-1.7819999999999999E-2</v>
      </c>
      <c r="BH118" s="89">
        <f>IF($BN118&gt;0,バックデータ一覧!$S$6,バックデータ一覧!$T$6)</f>
        <v>0.27639999999999998</v>
      </c>
      <c r="BI118" s="89">
        <f>IF($BN118&gt;0,バックデータ一覧!$S$7,バックデータ一覧!$T$7)</f>
        <v>9.4067100000000003</v>
      </c>
      <c r="BJ118" s="89">
        <f>IF($BN118&gt;0,バックデータ一覧!$S$12,バックデータ一覧!$T$12)</f>
        <v>-0.19841</v>
      </c>
      <c r="BK118" s="89">
        <f>IF($BN118&gt;0,バックデータ一覧!$S$13,バックデータ一覧!$T$13)</f>
        <v>1.10632</v>
      </c>
      <c r="BL118" s="89">
        <f>IF($BN118&gt;0,バックデータ一覧!$S$14,バックデータ一覧!$T$14)</f>
        <v>0.19306999999999999</v>
      </c>
      <c r="BM118" s="132">
        <f>IF($BN118&gt;0,バックデータ一覧!$S$15,バックデータ一覧!$T$15)</f>
        <v>-10.36669</v>
      </c>
      <c r="BN118" s="26">
        <f>SUMIF('貼り付けシート（時刻別）'!$A$6:$A$8765,$A118,'貼り付けシート（時刻別）'!$C$6:$C$8765)</f>
        <v>2400</v>
      </c>
      <c r="BO118" s="91">
        <f>'貼り付けシート（日別）'!B117</f>
        <v>6.8701911199739998</v>
      </c>
      <c r="BP118" s="91">
        <f>'貼り付けシート（日別）'!C117</f>
        <v>5.0681737770300002</v>
      </c>
      <c r="BQ118" s="91">
        <f>'貼り付けシート（日別）'!D117</f>
        <v>2.7030260144159999</v>
      </c>
      <c r="BR118" s="91">
        <f>'貼り付けシート（日別）'!E117</f>
        <v>0</v>
      </c>
      <c r="BS118" s="91">
        <f>'貼り付けシート（日別）'!F117</f>
        <v>20.272695108120001</v>
      </c>
      <c r="BT118" s="91">
        <f>'貼り付けシート（日別）'!G117</f>
        <v>0</v>
      </c>
      <c r="BU118" s="91">
        <f>'貼り付けシート（日別）'!H117</f>
        <v>1.2181510416666665</v>
      </c>
      <c r="BV118" s="91">
        <f>'貼り付けシート（日別）'!I117</f>
        <v>61</v>
      </c>
      <c r="BW118" s="91">
        <f>'貼り付けシート（日別）'!J117</f>
        <v>45</v>
      </c>
      <c r="BX118" s="91">
        <f>'貼り付けシート（日別）'!K117</f>
        <v>24</v>
      </c>
      <c r="BY118" s="91">
        <f>'貼り付けシート（日別）'!L117</f>
        <v>0</v>
      </c>
      <c r="BZ118" s="91">
        <f>'貼り付けシート（日別）'!M117</f>
        <v>180</v>
      </c>
      <c r="CA118" s="91">
        <f>'貼り付けシート（日別）'!N117</f>
        <v>0</v>
      </c>
      <c r="CB118" s="91">
        <f>'貼り付けシート（日別）'!O117</f>
        <v>16.870833333333334</v>
      </c>
      <c r="CC118" s="91">
        <f>'貼り付けシート（日別）'!Q117</f>
        <v>0</v>
      </c>
      <c r="CD118" s="126"/>
    </row>
    <row r="119" spans="1:82" x14ac:dyDescent="0.15">
      <c r="A119" s="30">
        <v>41752</v>
      </c>
      <c r="B119" s="93">
        <f t="shared" si="36"/>
        <v>0.19214298394097223</v>
      </c>
      <c r="C119" s="93">
        <f t="shared" si="37"/>
        <v>0</v>
      </c>
      <c r="D119" s="93">
        <f t="shared" si="63"/>
        <v>56.420289406824295</v>
      </c>
      <c r="E119" s="96">
        <v>0</v>
      </c>
      <c r="F119" s="90">
        <f>IF(OR(計算過程!$CJ$4&lt;=4,計算過程!$CJ$4=8),G119+H119+I119,0)</f>
        <v>0.19214298394097223</v>
      </c>
      <c r="G119" s="90">
        <f>IF(AND($CJ$4&gt;4,$CJ$4&lt;&gt;8),0,((VLOOKUP(入力データと計算結果!$F$6,バックデータ一覧!$V$12:$AA$15,2)*CB119+VLOOKUP(入力データと計算結果!$F$6,バックデータ一覧!$V$12:$AA$15,3)*(BV119+BW119+BX119+BY119+CA119)+(VLOOKUP(入力データと計算結果!$F$6,バックデータ一覧!$V$12:$AA$15,4)))*10^3/3600))</f>
        <v>0.12982841435185186</v>
      </c>
      <c r="H119" s="90">
        <f>IF(AND(OR($CJ$4&gt;4,$CJ$4&lt;&gt;8),入力データと計算結果!$F$7&lt;&gt;バックデータ一覧!$A$20,BZ119&gt;0),0.07*10^3/3600,0)</f>
        <v>1.9444444444444445E-2</v>
      </c>
      <c r="I119" s="90">
        <f>IF(AND(OR($CJ$4&lt;=4),入力データと計算結果!$F$7=バックデータ一覧!$A$22,BU119&gt;0),(VLOOKUP(入力データと計算結果!$F$6,バックデータ一覧!$V$12:$AA$15,5,FALSE)*BU119+VLOOKUP(入力データと計算結果!$F$6,バックデータ一覧!$V$12:$AA$15,6,FALSE))*10^3/3600,0)</f>
        <v>4.2870125144675926E-2</v>
      </c>
      <c r="J119" s="90">
        <f>IF(OR(計算過程!$CJ$4&lt;=2,計算過程!$CJ$4=8),IF(入力データと計算結果!$F$7=バックデータ一覧!$A$20,BO119/L119+BP119/M119+BQ119/N119+BR119/O119+BT119/Q119,IF(入力データと計算結果!$F$7=バックデータ一覧!$A$21,BO119/L119+BP119/M119+BQ119/N119+BS119/P119+BT119/Q119,BO119/L119+BP119/M119+BQ119/N119+BS119/P119+BU119/R119)),0)</f>
        <v>0</v>
      </c>
      <c r="K119" s="90">
        <f>IF(OR(計算過程!$CJ$4=3,計算過程!$CJ$4=4),IF(入力データと計算結果!$F$7=バックデータ一覧!$A$20,BO119/L119+BP119/M119+BQ119/N119+BR119/O119+BT119/Q119,IF(入力データと計算結果!$F$7=バックデータ一覧!$A$21,BO119/L119+BP119/M119+BQ119/N119+BS119/P119+BT119/Q119,BO119/L119+BP119/M119+BQ119/N119+BS119/P119+BU119/R119)),0)</f>
        <v>56.420289406824295</v>
      </c>
      <c r="L119" s="167">
        <f>IFERROR(MIN(1,$CJ$6*CB119+計算過程!$CJ$13*(BO119+BQ119)+$CJ$20),"-")</f>
        <v>0.72373343423144809</v>
      </c>
      <c r="M119" s="167">
        <f t="shared" si="38"/>
        <v>0.81993231834269753</v>
      </c>
      <c r="N119" s="167">
        <f t="shared" si="39"/>
        <v>0.72373343423144809</v>
      </c>
      <c r="O119" s="134">
        <f t="shared" si="40"/>
        <v>0.90236153670854247</v>
      </c>
      <c r="P119" s="134">
        <f t="shared" si="41"/>
        <v>0.84086750487679218</v>
      </c>
      <c r="Q119" s="134">
        <f t="shared" si="42"/>
        <v>0.90236153670854247</v>
      </c>
      <c r="R119" s="134">
        <f t="shared" si="43"/>
        <v>0.55988956637869347</v>
      </c>
      <c r="S119" s="26">
        <f t="shared" si="44"/>
        <v>0</v>
      </c>
      <c r="T119" s="26">
        <f>'貼り付けシート（日別）'!P118</f>
        <v>9.9500000000000011</v>
      </c>
      <c r="U119" s="26">
        <f t="shared" si="64"/>
        <v>1</v>
      </c>
      <c r="V119" s="26">
        <f t="shared" si="65"/>
        <v>1</v>
      </c>
      <c r="W119" s="26">
        <f t="shared" si="58"/>
        <v>44.577674484835008</v>
      </c>
      <c r="X119" s="26">
        <f t="shared" si="45"/>
        <v>0</v>
      </c>
      <c r="Y119" s="26">
        <f>IF(AND(入力データと計算結果!$F$6=バックデータ一覧!$A$7,入力データと計算結果!$F$27="種類を選択することで評価する"),MAX((($CJ$44*CB119+$CJ$45*SUM(BO119:BQ119,BS119)+$CJ$46)*Z119+(0.01723*BU119+0.06099))*10^3/3600,0),0)</f>
        <v>0</v>
      </c>
      <c r="Z119" s="26">
        <f t="shared" si="59"/>
        <v>1</v>
      </c>
      <c r="AA119" s="26">
        <f>IF(AND(入力データと計算結果!$F$6=バックデータ一覧!$A$7,入力データと計算結果!$F$27="種類を選択することで評価する"),MAX(($CJ$47*CB119+$CJ$48*SUM(BO119:BQ119,BS119)+$CJ$49)*AC119+BU119/AB119,0),0)</f>
        <v>0</v>
      </c>
      <c r="AB119" s="26">
        <f t="shared" si="46"/>
        <v>0.84166796874999994</v>
      </c>
      <c r="AC119" s="26">
        <f t="shared" si="60"/>
        <v>1</v>
      </c>
      <c r="AD119" s="91">
        <f>IF(AND(入力データと計算結果!$F$6=バックデータ一覧!$A$7,入力データと計算結果!$F$27="仕様を入力することで評価する"),AE119+AF119+AG119,0)</f>
        <v>0</v>
      </c>
      <c r="AE119" s="91">
        <f t="shared" si="61"/>
        <v>1.8664489834950329</v>
      </c>
      <c r="AF119" s="91">
        <f t="shared" si="47"/>
        <v>9.4841415912551574E-2</v>
      </c>
      <c r="AG119" s="190">
        <f>IF(AND(入力データと計算結果!$F$7&lt;&gt;バックデータ一覧!$A$22,CA119&gt;0),(0.000393*計算過程!CA119)*10^3/3600,IF(AND(入力データと計算結果!$F$7=バックデータ一覧!$A$22,AX119&gt;0),(0.01723*計算過程!AX119+0.06099)*10^3/3600,0))</f>
        <v>2.2818986183449075E-2</v>
      </c>
      <c r="AH119" s="91">
        <f>IF(OR(入力データと計算結果!$F$6&lt;&gt;バックデータ一覧!$A$7,入力データと計算結果!$F$27&lt;&gt;"仕様を入力することで評価する"),0,IF(入力データと計算結果!$F$7=バックデータ一覧!$A$20,計算過程!AR119/計算過程!AI119+計算過程!AS119/計算過程!AJ119+計算過程!AT119/計算過程!AK119+計算過程!AU119/計算過程!AL119+計算過程!AW119/計算過程!AN119,IF(入力データと計算結果!$F$7=バックデータ一覧!$A$21,計算過程!AR119/計算過程!AI119+計算過程!AS119/計算過程!AJ119+計算過程!AT119/計算過程!AK119+計算過程!AV119/計算過程!AM119+計算過程!AW119/計算過程!AN119,計算過程!AR119/計算過程!AI119+計算過程!AS119/計算過程!AJ119+計算過程!AT119/計算過程!AK119+計算過程!AV119/計算過程!AM119+計算過程!AX119/計算過程!AO119)))</f>
        <v>0</v>
      </c>
      <c r="AI119" s="191" t="str">
        <f>IF(AND(入力データと計算結果!$F$6=バックデータ一覧!$A$7,入力データと計算結果!$F$27="仕様を入力することで評価する"),$CJ$65*CB119+$CJ$72*(AR119+AT119)+$CJ$79,"-")</f>
        <v>-</v>
      </c>
      <c r="AJ119" s="191" t="str">
        <f>IF(AND(入力データと計算結果!$F$6=バックデータ一覧!$A$7,入力データと計算結果!$F$27="仕様を入力することで評価する"),$CJ$66*CB119+$CJ$73*AS119+$CJ$80,"-")</f>
        <v>-</v>
      </c>
      <c r="AK119" s="191" t="str">
        <f>IF(AND(入力データと計算結果!$F$6=バックデータ一覧!$A$7,入力データと計算結果!$F$27="仕様を入力することで評価する"),$CJ$67*CB119+$CJ$74*(AR119+AT119)+$CJ$81,"-")</f>
        <v>-</v>
      </c>
      <c r="AL119" s="191" t="str">
        <f>IF(AND(入力データと計算結果!$F$6=バックデータ一覧!$A$7,入力データと計算結果!$F$27="仕様を入力することで評価する"),$CJ$68*CB119+$CJ$75*AU119+$CJ$82,"-")</f>
        <v>-</v>
      </c>
      <c r="AM119" s="191" t="str">
        <f>IF(AND(入力データと計算結果!$F$6=バックデータ一覧!$A$7,入力データと計算結果!$F$27="仕様を入力することで評価する"),$CJ$69*CB119+$CJ$76*AV119+$CJ$83,"-")</f>
        <v>-</v>
      </c>
      <c r="AN119" s="191" t="str">
        <f>IF(AND(入力データと計算結果!$F$6=バックデータ一覧!$A$7,入力データと計算結果!$F$27="仕様を入力することで評価する"),$CJ$70*CB119+$CJ$77*AW119+$CJ$84,"-")</f>
        <v>-</v>
      </c>
      <c r="AO119" s="191" t="str">
        <f>IF(AND(入力データと計算結果!$F$6=バックデータ一覧!$A$7,入力データと計算結果!$F$27="仕様を入力することで評価する"),$CJ$71*CB119+$CJ$78*AX119+$CJ$85,"-")</f>
        <v>-</v>
      </c>
      <c r="AP119" s="91">
        <f t="shared" si="48"/>
        <v>35.890461952040852</v>
      </c>
      <c r="AQ119" s="91">
        <f t="shared" si="49"/>
        <v>5.3414654526410867</v>
      </c>
      <c r="AR119" s="91">
        <f t="shared" si="50"/>
        <v>2.434032235292686</v>
      </c>
      <c r="AS119" s="91">
        <f t="shared" si="51"/>
        <v>3.2765818552016928</v>
      </c>
      <c r="AT119" s="91">
        <f t="shared" si="52"/>
        <v>0.9985773272995635</v>
      </c>
      <c r="AU119" s="91">
        <f t="shared" si="53"/>
        <v>0</v>
      </c>
      <c r="AV119" s="91">
        <f t="shared" si="54"/>
        <v>5.6169974660600452</v>
      </c>
      <c r="AW119" s="91">
        <f t="shared" si="55"/>
        <v>0</v>
      </c>
      <c r="AX119" s="91">
        <f t="shared" si="56"/>
        <v>1.2279947916666665</v>
      </c>
      <c r="AY119" s="158">
        <f t="shared" si="57"/>
        <v>31.023490809314353</v>
      </c>
      <c r="AZ119" s="91">
        <f t="shared" si="62"/>
        <v>43.349679693168341</v>
      </c>
      <c r="BA119" s="26">
        <f>IF(計算過程!$CJ$4=9,((BF119*CB119+BG119*(BO119+BP119+BQ119+BS119)+BH119*BN119+BI119)*BB119+(0.01723*BU119+0.06099))*10^3/3600,0)</f>
        <v>0</v>
      </c>
      <c r="BB119" s="26">
        <f>IF(7&lt;='貼り付けシート（日別）'!O118,1,1+(7-'貼り付けシート（日別）'!O118)*0.0091)</f>
        <v>1</v>
      </c>
      <c r="BC119" s="26">
        <f>IF(計算過程!$CJ$4=9,((BJ119*計算過程!CB119+BK119*(BO119+BP119+BQ119+BS119)+BL119*BN119+BM119)*BE119+BU119/BD119),0)</f>
        <v>0</v>
      </c>
      <c r="BD119" s="26">
        <f>計算過程!$CJ$88*'貼り付けシート（日別）'!O118+計算過程!$CJ$89*BU119+計算過程!$CJ$90</f>
        <v>0.84166796874999994</v>
      </c>
      <c r="BE119" s="26">
        <f>IF(7&lt;='貼り付けシート（日別）'!O118,1,1+(7-'貼り付けシート（日別）'!O118)*0.0205)</f>
        <v>1</v>
      </c>
      <c r="BF119" s="89">
        <f>IF($BN119&gt;0,バックデータ一覧!$S$4,バックデータ一覧!$T$4)</f>
        <v>-0.51375000000000004</v>
      </c>
      <c r="BG119" s="89">
        <f>IF($BN119&gt;0,バックデータ一覧!$S$5,バックデータ一覧!$T$5)</f>
        <v>-1.7819999999999999E-2</v>
      </c>
      <c r="BH119" s="89">
        <f>IF($BN119&gt;0,バックデータ一覧!$S$6,バックデータ一覧!$T$6)</f>
        <v>0.27639999999999998</v>
      </c>
      <c r="BI119" s="89">
        <f>IF($BN119&gt;0,バックデータ一覧!$S$7,バックデータ一覧!$T$7)</f>
        <v>9.4067100000000003</v>
      </c>
      <c r="BJ119" s="89">
        <f>IF($BN119&gt;0,バックデータ一覧!$S$12,バックデータ一覧!$T$12)</f>
        <v>-0.19841</v>
      </c>
      <c r="BK119" s="89">
        <f>IF($BN119&gt;0,バックデータ一覧!$S$13,バックデータ一覧!$T$13)</f>
        <v>1.10632</v>
      </c>
      <c r="BL119" s="89">
        <f>IF($BN119&gt;0,バックデータ一覧!$S$14,バックデータ一覧!$T$14)</f>
        <v>0.19306999999999999</v>
      </c>
      <c r="BM119" s="132">
        <f>IF($BN119&gt;0,バックデータ一覧!$S$15,バックデータ一覧!$T$15)</f>
        <v>-10.36669</v>
      </c>
      <c r="BN119" s="26">
        <f>SUMIF('貼り付けシート（時刻別）'!$A$6:$A$8765,$A119,'貼り付けシート（時刻別）'!$C$6:$C$8765)</f>
        <v>2400</v>
      </c>
      <c r="BO119" s="91">
        <f>'貼り付けシート（日別）'!B118</f>
        <v>8.5601899140940017</v>
      </c>
      <c r="BP119" s="91">
        <f>'貼り付けシート（日別）'!C118</f>
        <v>11.523332576665</v>
      </c>
      <c r="BQ119" s="91">
        <f>'貼り付けシート（日別）'!D118</f>
        <v>3.5118727852693339</v>
      </c>
      <c r="BR119" s="91">
        <f>'貼り付けシート（日別）'!E118</f>
        <v>0</v>
      </c>
      <c r="BS119" s="91">
        <f>'貼り付けシート（日別）'!F118</f>
        <v>19.754284417140003</v>
      </c>
      <c r="BT119" s="91">
        <f>'貼り付けシート（日別）'!G118</f>
        <v>0</v>
      </c>
      <c r="BU119" s="91">
        <f>'貼り付けシート（日別）'!H118</f>
        <v>1.2279947916666665</v>
      </c>
      <c r="BV119" s="91">
        <f>'貼り付けシート（日別）'!I118</f>
        <v>78</v>
      </c>
      <c r="BW119" s="91">
        <f>'貼り付けシート（日別）'!J118</f>
        <v>105</v>
      </c>
      <c r="BX119" s="91">
        <f>'貼り付けシート（日別）'!K118</f>
        <v>32</v>
      </c>
      <c r="BY119" s="91">
        <f>'貼り付けシート（日別）'!L118</f>
        <v>0</v>
      </c>
      <c r="BZ119" s="91">
        <f>'貼り付けシート（日別）'!M118</f>
        <v>180</v>
      </c>
      <c r="CA119" s="91">
        <f>'貼り付けシート（日別）'!N118</f>
        <v>0</v>
      </c>
      <c r="CB119" s="91">
        <f>'貼り付けシート（日別）'!O118</f>
        <v>16.645833333333332</v>
      </c>
      <c r="CC119" s="91">
        <f>'貼り付けシート（日別）'!Q118</f>
        <v>0</v>
      </c>
      <c r="CD119" s="126"/>
    </row>
    <row r="120" spans="1:82" x14ac:dyDescent="0.15">
      <c r="A120" s="30">
        <v>41753</v>
      </c>
      <c r="B120" s="93">
        <f t="shared" si="36"/>
        <v>0.17635632002314813</v>
      </c>
      <c r="C120" s="93">
        <f t="shared" si="37"/>
        <v>0</v>
      </c>
      <c r="D120" s="93">
        <f t="shared" si="63"/>
        <v>32.775973166956078</v>
      </c>
      <c r="E120" s="96">
        <v>0</v>
      </c>
      <c r="F120" s="90">
        <f>IF(OR(計算過程!$CJ$4&lt;=4,計算過程!$CJ$4=8),G120+H120+I120,0)</f>
        <v>0.17635632002314813</v>
      </c>
      <c r="G120" s="90">
        <f>IF(AND($CJ$4&gt;4,$CJ$4&lt;&gt;8),0,((VLOOKUP(入力データと計算結果!$F$6,バックデータ一覧!$V$12:$AA$15,2)*CB120+VLOOKUP(入力データと計算結果!$F$6,バックデータ一覧!$V$12:$AA$15,3)*(BV120+BW120+BX120+BY120+CA120)+(VLOOKUP(入力データと計算結果!$F$6,バックデータ一覧!$V$12:$AA$15,4)))*10^3/3600))</f>
        <v>0.1134443287037037</v>
      </c>
      <c r="H120" s="90">
        <f>IF(AND(OR($CJ$4&gt;4,$CJ$4&lt;&gt;8),入力データと計算結果!$F$7&lt;&gt;バックデータ一覧!$A$20,BZ120&gt;0),0.07*10^3/3600,0)</f>
        <v>1.9444444444444445E-2</v>
      </c>
      <c r="I120" s="90">
        <f>IF(AND(OR($CJ$4&lt;=4),入力データと計算結果!$F$7=バックデータ一覧!$A$22,BU120&gt;0),(VLOOKUP(入力データと計算結果!$F$6,バックデータ一覧!$V$12:$AA$15,5,FALSE)*BU120+VLOOKUP(入力データと計算結果!$F$6,バックデータ一覧!$V$12:$AA$15,6,FALSE))*10^3/3600,0)</f>
        <v>4.3467546874999992E-2</v>
      </c>
      <c r="J120" s="90">
        <f>IF(OR(計算過程!$CJ$4&lt;=2,計算過程!$CJ$4=8),IF(入力データと計算結果!$F$7=バックデータ一覧!$A$20,BO120/L120+BP120/M120+BQ120/N120+BR120/O120+BT120/Q120,IF(入力データと計算結果!$F$7=バックデータ一覧!$A$21,BO120/L120+BP120/M120+BQ120/N120+BS120/P120+BT120/Q120,BO120/L120+BP120/M120+BQ120/N120+BS120/P120+BU120/R120)),0)</f>
        <v>0</v>
      </c>
      <c r="K120" s="90">
        <f>IF(OR(計算過程!$CJ$4=3,計算過程!$CJ$4=4),IF(入力データと計算結果!$F$7=バックデータ一覧!$A$20,BO120/L120+BP120/M120+BQ120/N120+BR120/O120+BT120/Q120,IF(入力データと計算結果!$F$7=バックデータ一覧!$A$21,BO120/L120+BP120/M120+BQ120/N120+BS120/P120+BT120/Q120,BO120/L120+BP120/M120+BQ120/N120+BS120/P120+BU120/R120)),0)</f>
        <v>32.775973166956078</v>
      </c>
      <c r="L120" s="167">
        <f>IFERROR(MIN(1,$CJ$6*CB120+計算過程!$CJ$13*(BO120+BQ120)+$CJ$20),"-")</f>
        <v>0.71168267612136416</v>
      </c>
      <c r="M120" s="167">
        <f t="shared" si="38"/>
        <v>0.80573202229122298</v>
      </c>
      <c r="N120" s="167">
        <f t="shared" si="39"/>
        <v>0.71168267612136416</v>
      </c>
      <c r="O120" s="134">
        <f t="shared" si="40"/>
        <v>0.90236153670854247</v>
      </c>
      <c r="P120" s="134">
        <f t="shared" si="41"/>
        <v>0.86515431266479459</v>
      </c>
      <c r="Q120" s="134">
        <f t="shared" si="42"/>
        <v>0.90236153670854247</v>
      </c>
      <c r="R120" s="134">
        <f t="shared" si="43"/>
        <v>0.55560194424224496</v>
      </c>
      <c r="S120" s="26">
        <f t="shared" si="44"/>
        <v>0</v>
      </c>
      <c r="T120" s="26">
        <f>'貼り付けシート（日別）'!P119</f>
        <v>12.4</v>
      </c>
      <c r="U120" s="26">
        <f t="shared" si="64"/>
        <v>1</v>
      </c>
      <c r="V120" s="26">
        <f t="shared" si="65"/>
        <v>1</v>
      </c>
      <c r="W120" s="26">
        <f t="shared" si="58"/>
        <v>25.410579833850001</v>
      </c>
      <c r="X120" s="26">
        <f t="shared" si="45"/>
        <v>0</v>
      </c>
      <c r="Y120" s="26">
        <f>IF(AND(入力データと計算結果!$F$6=バックデータ一覧!$A$7,入力データと計算結果!$F$27="種類を選択することで評価する"),MAX((($CJ$44*CB120+$CJ$45*SUM(BO120:BQ120,BS120)+$CJ$46)*Z120+(0.01723*BU120+0.06099))*10^3/3600,0),0)</f>
        <v>0</v>
      </c>
      <c r="Z120" s="26">
        <f t="shared" si="59"/>
        <v>1</v>
      </c>
      <c r="AA120" s="26">
        <f>IF(AND(入力データと計算結果!$F$6=バックデータ一覧!$A$7,入力データと計算結果!$F$27="種類を選択することで評価する"),MAX(($CJ$47*CB120+$CJ$48*SUM(BO120:BQ120,BS120)+$CJ$49)*AC120+BU120/AB120,0),0)</f>
        <v>0</v>
      </c>
      <c r="AB120" s="26">
        <f t="shared" si="46"/>
        <v>0.83530187499999997</v>
      </c>
      <c r="AC120" s="26">
        <f t="shared" si="60"/>
        <v>1</v>
      </c>
      <c r="AD120" s="91">
        <f>IF(AND(入力データと計算結果!$F$6=バックデータ一覧!$A$7,入力データと計算結果!$F$27="仕様を入力することで評価する"),AE120+AF120+AG120,0)</f>
        <v>0</v>
      </c>
      <c r="AE120" s="91">
        <f t="shared" si="61"/>
        <v>1.3507390560592711</v>
      </c>
      <c r="AF120" s="91">
        <f t="shared" si="47"/>
        <v>7.8821795648693099E-2</v>
      </c>
      <c r="AG120" s="190">
        <f>IF(AND(入力データと計算結果!$F$7&lt;&gt;バックデータ一覧!$A$22,CA120&gt;0),(0.000393*計算過程!CA120)*10^3/3600,IF(AND(入力データと計算結果!$F$7=バックデータ一覧!$A$22,AX120&gt;0),(0.01723*計算過程!AX120+0.06099)*10^3/3600,0))</f>
        <v>2.3308690104166668E-2</v>
      </c>
      <c r="AH120" s="91">
        <f>IF(OR(入力データと計算結果!$F$6&lt;&gt;バックデータ一覧!$A$7,入力データと計算結果!$F$27&lt;&gt;"仕様を入力することで評価する"),0,IF(入力データと計算結果!$F$7=バックデータ一覧!$A$20,計算過程!AR120/計算過程!AI120+計算過程!AS120/計算過程!AJ120+計算過程!AT120/計算過程!AK120+計算過程!AU120/計算過程!AL120+計算過程!AW120/計算過程!AN120,IF(入力データと計算結果!$F$7=バックデータ一覧!$A$21,計算過程!AR120/計算過程!AI120+計算過程!AS120/計算過程!AJ120+計算過程!AT120/計算過程!AK120+計算過程!AV120/計算過程!AM120+計算過程!AW120/計算過程!AN120,計算過程!AR120/計算過程!AI120+計算過程!AS120/計算過程!AJ120+計算過程!AT120/計算過程!AK120+計算過程!AV120/計算過程!AM120+計算過程!AX120/計算過程!AO120)))</f>
        <v>0</v>
      </c>
      <c r="AI120" s="191" t="str">
        <f>IF(AND(入力データと計算結果!$F$6=バックデータ一覧!$A$7,入力データと計算結果!$F$27="仕様を入力することで評価する"),$CJ$65*CB120+$CJ$72*(AR120+AT120)+$CJ$79,"-")</f>
        <v>-</v>
      </c>
      <c r="AJ120" s="191" t="str">
        <f>IF(AND(入力データと計算結果!$F$6=バックデータ一覧!$A$7,入力データと計算結果!$F$27="仕様を入力することで評価する"),$CJ$66*CB120+$CJ$73*AS120+$CJ$80,"-")</f>
        <v>-</v>
      </c>
      <c r="AK120" s="191" t="str">
        <f>IF(AND(入力データと計算結果!$F$6=バックデータ一覧!$A$7,入力データと計算結果!$F$27="仕様を入力することで評価する"),$CJ$67*CB120+$CJ$74*(AR120+AT120)+$CJ$81,"-")</f>
        <v>-</v>
      </c>
      <c r="AL120" s="191" t="str">
        <f>IF(AND(入力データと計算結果!$F$6=バックデータ一覧!$A$7,入力データと計算結果!$F$27="仕様を入力することで評価する"),$CJ$68*CB120+$CJ$75*AU120+$CJ$82,"-")</f>
        <v>-</v>
      </c>
      <c r="AM120" s="191" t="str">
        <f>IF(AND(入力データと計算結果!$F$6=バックデータ一覧!$A$7,入力データと計算結果!$F$27="仕様を入力することで評価する"),$CJ$69*CB120+$CJ$76*AV120+$CJ$83,"-")</f>
        <v>-</v>
      </c>
      <c r="AN120" s="191" t="str">
        <f>IF(AND(入力データと計算結果!$F$6=バックデータ一覧!$A$7,入力データと計算結果!$F$27="仕様を入力することで評価する"),$CJ$70*CB120+$CJ$77*AW120+$CJ$84,"-")</f>
        <v>-</v>
      </c>
      <c r="AO120" s="191" t="str">
        <f>IF(AND(入力データと計算結果!$F$6=バックデータ一覧!$A$7,入力データと計算結果!$F$27="仕様を入力することで評価する"),$CJ$71*CB120+$CJ$78*AX120+$CJ$85,"-")</f>
        <v>-</v>
      </c>
      <c r="AP120" s="91">
        <f t="shared" si="48"/>
        <v>25.352389073082009</v>
      </c>
      <c r="AQ120" s="91">
        <f t="shared" si="49"/>
        <v>5.2136867343008957</v>
      </c>
      <c r="AR120" s="91">
        <f t="shared" si="50"/>
        <v>0.47166764161858232</v>
      </c>
      <c r="AS120" s="91">
        <f t="shared" si="51"/>
        <v>0.57755221422683523</v>
      </c>
      <c r="AT120" s="91">
        <f t="shared" si="52"/>
        <v>0.25027262616496193</v>
      </c>
      <c r="AU120" s="91">
        <f t="shared" si="53"/>
        <v>0</v>
      </c>
      <c r="AV120" s="91">
        <f t="shared" si="54"/>
        <v>0.86632832134025328</v>
      </c>
      <c r="AW120" s="91">
        <f t="shared" si="55"/>
        <v>0</v>
      </c>
      <c r="AX120" s="91">
        <f t="shared" si="56"/>
        <v>1.3303124999999998</v>
      </c>
      <c r="AY120" s="158">
        <f t="shared" si="57"/>
        <v>21.914446530499369</v>
      </c>
      <c r="AZ120" s="91">
        <f t="shared" si="62"/>
        <v>24.080267333850003</v>
      </c>
      <c r="BA120" s="26">
        <f>IF(計算過程!$CJ$4=9,((BF120*CB120+BG120*(BO120+BP120+BQ120+BS120)+BH120*BN120+BI120)*BB120+(0.01723*BU120+0.06099))*10^3/3600,0)</f>
        <v>0</v>
      </c>
      <c r="BB120" s="26">
        <f>IF(7&lt;='貼り付けシート（日別）'!O119,1,1+(7-'貼り付けシート（日別）'!O119)*0.0091)</f>
        <v>1</v>
      </c>
      <c r="BC120" s="26">
        <f>IF(計算過程!$CJ$4=9,((BJ120*計算過程!CB120+BK120*(BO120+BP120+BQ120+BS120)+BL120*BN120+BM120)*BE120+BU120/BD120),0)</f>
        <v>0</v>
      </c>
      <c r="BD120" s="26">
        <f>計算過程!$CJ$88*'貼り付けシート（日別）'!O119+計算過程!$CJ$89*BU120+計算過程!$CJ$90</f>
        <v>0.83530187499999997</v>
      </c>
      <c r="BE120" s="26">
        <f>IF(7&lt;='貼り付けシート（日別）'!O119,1,1+(7-'貼り付けシート（日別）'!O119)*0.0205)</f>
        <v>1</v>
      </c>
      <c r="BF120" s="89">
        <f>IF($BN120&gt;0,バックデータ一覧!$S$4,バックデータ一覧!$T$4)</f>
        <v>-0.51375000000000004</v>
      </c>
      <c r="BG120" s="89">
        <f>IF($BN120&gt;0,バックデータ一覧!$S$5,バックデータ一覧!$T$5)</f>
        <v>-1.7819999999999999E-2</v>
      </c>
      <c r="BH120" s="89">
        <f>IF($BN120&gt;0,バックデータ一覧!$S$6,バックデータ一覧!$T$6)</f>
        <v>0.27639999999999998</v>
      </c>
      <c r="BI120" s="89">
        <f>IF($BN120&gt;0,バックデータ一覧!$S$7,バックデータ一覧!$T$7)</f>
        <v>9.4067100000000003</v>
      </c>
      <c r="BJ120" s="89">
        <f>IF($BN120&gt;0,バックデータ一覧!$S$12,バックデータ一覧!$T$12)</f>
        <v>-0.19841</v>
      </c>
      <c r="BK120" s="89">
        <f>IF($BN120&gt;0,バックデータ一覧!$S$13,バックデータ一覧!$T$13)</f>
        <v>1.10632</v>
      </c>
      <c r="BL120" s="89">
        <f>IF($BN120&gt;0,バックデータ一覧!$S$14,バックデータ一覧!$T$14)</f>
        <v>0.19306999999999999</v>
      </c>
      <c r="BM120" s="132">
        <f>IF($BN120&gt;0,バックデータ一覧!$S$15,バックデータ一覧!$T$15)</f>
        <v>-10.36669</v>
      </c>
      <c r="BN120" s="26">
        <f>SUMIF('貼り付けシート（時刻別）'!$A$6:$A$8765,$A120,'貼り付けシート（時刻別）'!$C$6:$C$8765)</f>
        <v>2400</v>
      </c>
      <c r="BO120" s="91">
        <f>'貼り付けシート（日別）'!B119</f>
        <v>5.2441471082606661</v>
      </c>
      <c r="BP120" s="91">
        <f>'貼り付けシート（日別）'!C119</f>
        <v>6.4214046223600008</v>
      </c>
      <c r="BQ120" s="91">
        <f>'貼り付けシート（日別）'!D119</f>
        <v>2.7826086696893331</v>
      </c>
      <c r="BR120" s="91">
        <f>'貼り付けシート（日別）'!E119</f>
        <v>0</v>
      </c>
      <c r="BS120" s="91">
        <f>'貼り付けシート（日別）'!F119</f>
        <v>9.6321069335400011</v>
      </c>
      <c r="BT120" s="91">
        <f>'貼り付けシート（日別）'!G119</f>
        <v>0</v>
      </c>
      <c r="BU120" s="91">
        <f>'貼り付けシート（日別）'!H119</f>
        <v>1.3303124999999998</v>
      </c>
      <c r="BV120" s="91">
        <f>'貼り付けシート（日別）'!I119</f>
        <v>49</v>
      </c>
      <c r="BW120" s="91">
        <f>'貼り付けシート（日別）'!J119</f>
        <v>60</v>
      </c>
      <c r="BX120" s="91">
        <f>'貼り付けシート（日別）'!K119</f>
        <v>26</v>
      </c>
      <c r="BY120" s="91">
        <f>'貼り付けシート（日別）'!L119</f>
        <v>0</v>
      </c>
      <c r="BZ120" s="91">
        <f>'貼り付けシート（日別）'!M119</f>
        <v>90</v>
      </c>
      <c r="CA120" s="91">
        <f>'貼り付けシート（日別）'!N119</f>
        <v>0</v>
      </c>
      <c r="CB120" s="91">
        <f>'貼り付けシート（日別）'!O119</f>
        <v>15.191666666666668</v>
      </c>
      <c r="CC120" s="91">
        <f>'貼り付けシート（日別）'!Q119</f>
        <v>0</v>
      </c>
      <c r="CD120" s="126"/>
    </row>
    <row r="121" spans="1:82" x14ac:dyDescent="0.15">
      <c r="A121" s="30">
        <v>41754</v>
      </c>
      <c r="B121" s="93">
        <f t="shared" si="36"/>
        <v>0.11339890046296296</v>
      </c>
      <c r="C121" s="93">
        <f t="shared" si="37"/>
        <v>0</v>
      </c>
      <c r="D121" s="93">
        <f t="shared" si="63"/>
        <v>19.160574861820663</v>
      </c>
      <c r="E121" s="96">
        <v>0</v>
      </c>
      <c r="F121" s="90">
        <f>IF(OR(計算過程!$CJ$4&lt;=4,計算過程!$CJ$4=8),G121+H121+I121,0)</f>
        <v>0.11339890046296296</v>
      </c>
      <c r="G121" s="90">
        <f>IF(AND($CJ$4&gt;4,$CJ$4&lt;&gt;8),0,((VLOOKUP(入力データと計算結果!$F$6,バックデータ一覧!$V$12:$AA$15,2)*CB121+VLOOKUP(入力データと計算結果!$F$6,バックデータ一覧!$V$12:$AA$15,3)*(BV121+BW121+BX121+BY121+CA121)+(VLOOKUP(入力データと計算結果!$F$6,バックデータ一覧!$V$12:$AA$15,4)))*10^3/3600))</f>
        <v>0.11339890046296296</v>
      </c>
      <c r="H121" s="90">
        <f>IF(AND(OR($CJ$4&gt;4,$CJ$4&lt;&gt;8),入力データと計算結果!$F$7&lt;&gt;バックデータ一覧!$A$20,BZ121&gt;0),0.07*10^3/3600,0)</f>
        <v>0</v>
      </c>
      <c r="I121" s="90">
        <f>IF(AND(OR($CJ$4&lt;=4),入力データと計算結果!$F$7=バックデータ一覧!$A$22,BU121&gt;0),(VLOOKUP(入力データと計算結果!$F$6,バックデータ一覧!$V$12:$AA$15,5,FALSE)*BU121+VLOOKUP(入力データと計算結果!$F$6,バックデータ一覧!$V$12:$AA$15,6,FALSE))*10^3/3600,0)</f>
        <v>0</v>
      </c>
      <c r="J121" s="90">
        <f>IF(OR(計算過程!$CJ$4&lt;=2,計算過程!$CJ$4=8),IF(入力データと計算結果!$F$7=バックデータ一覧!$A$20,BO121/L121+BP121/M121+BQ121/N121+BR121/O121+BT121/Q121,IF(入力データと計算結果!$F$7=バックデータ一覧!$A$21,BO121/L121+BP121/M121+BQ121/N121+BS121/P121+BT121/Q121,BO121/L121+BP121/M121+BQ121/N121+BS121/P121+BU121/R121)),0)</f>
        <v>0</v>
      </c>
      <c r="K121" s="90">
        <f>IF(OR(計算過程!$CJ$4=3,計算過程!$CJ$4=4),IF(入力データと計算結果!$F$7=バックデータ一覧!$A$20,BO121/L121+BP121/M121+BQ121/N121+BR121/O121+BT121/Q121,IF(入力データと計算結果!$F$7=バックデータ一覧!$A$21,BO121/L121+BP121/M121+BQ121/N121+BS121/P121+BT121/Q121,BO121/L121+BP121/M121+BQ121/N121+BS121/P121+BU121/R121)),0)</f>
        <v>19.160574861820663</v>
      </c>
      <c r="L121" s="167">
        <f>IFERROR(MIN(1,$CJ$6*CB121+計算過程!$CJ$13*(BO121+BQ121)+$CJ$20),"-")</f>
        <v>0.706273568782956</v>
      </c>
      <c r="M121" s="167">
        <f t="shared" si="38"/>
        <v>0.81517161437036767</v>
      </c>
      <c r="N121" s="167">
        <f t="shared" si="39"/>
        <v>0.706273568782956</v>
      </c>
      <c r="O121" s="134">
        <f t="shared" si="40"/>
        <v>0.90236153670854247</v>
      </c>
      <c r="P121" s="134">
        <f t="shared" si="41"/>
        <v>0.88826526187185906</v>
      </c>
      <c r="Q121" s="134">
        <f t="shared" si="42"/>
        <v>0.90236153670854247</v>
      </c>
      <c r="R121" s="134">
        <f t="shared" si="43"/>
        <v>0.50487574527502088</v>
      </c>
      <c r="S121" s="26">
        <f t="shared" si="44"/>
        <v>0</v>
      </c>
      <c r="T121" s="26">
        <f>'貼り付けシート（日別）'!P120</f>
        <v>13.362499999999999</v>
      </c>
      <c r="U121" s="26">
        <f t="shared" si="64"/>
        <v>1</v>
      </c>
      <c r="V121" s="26">
        <f t="shared" si="65"/>
        <v>1</v>
      </c>
      <c r="W121" s="26">
        <f t="shared" si="58"/>
        <v>14.72708733132</v>
      </c>
      <c r="X121" s="26">
        <f t="shared" si="45"/>
        <v>0</v>
      </c>
      <c r="Y121" s="26">
        <f>IF(AND(入力データと計算結果!$F$6=バックデータ一覧!$A$7,入力データと計算結果!$F$27="種類を選択することで評価する"),MAX((($CJ$44*CB121+$CJ$45*SUM(BO121:BQ121,BS121)+$CJ$46)*Z121+(0.01723*BU121+0.06099))*10^3/3600,0),0)</f>
        <v>0</v>
      </c>
      <c r="Z121" s="26">
        <f t="shared" si="59"/>
        <v>1</v>
      </c>
      <c r="AA121" s="26">
        <f>IF(AND(入力データと計算結果!$F$6=バックデータ一覧!$A$7,入力データと計算結果!$F$27="種類を選択することで評価する"),MAX(($CJ$47*CB121+$CJ$48*SUM(BO121:BQ121,BS121)+$CJ$49)*AC121+BU121/AB121,0),0)</f>
        <v>0</v>
      </c>
      <c r="AB121" s="26">
        <f t="shared" si="46"/>
        <v>0.83561999999999992</v>
      </c>
      <c r="AC121" s="26">
        <f t="shared" si="60"/>
        <v>1</v>
      </c>
      <c r="AD121" s="91">
        <f>IF(AND(入力データと計算結果!$F$6=バックデータ一覧!$A$7,入力データと計算結果!$F$27="仕様を入力することで評価する"),AE121+AF121+AG121,0)</f>
        <v>0</v>
      </c>
      <c r="AE121" s="91">
        <f t="shared" si="61"/>
        <v>0.88202730892246961</v>
      </c>
      <c r="AF121" s="91">
        <f t="shared" si="47"/>
        <v>7.1046032220827671E-2</v>
      </c>
      <c r="AG121" s="190">
        <f>IF(AND(入力データと計算結果!$F$7&lt;&gt;バックデータ一覧!$A$22,CA121&gt;0),(0.000393*計算過程!CA121)*10^3/3600,IF(AND(入力データと計算結果!$F$7=バックデータ一覧!$A$22,AX121&gt;0),(0.01723*計算過程!AX121+0.06099)*10^3/3600,0))</f>
        <v>0</v>
      </c>
      <c r="AH121" s="91">
        <f>IF(OR(入力データと計算結果!$F$6&lt;&gt;バックデータ一覧!$A$7,入力データと計算結果!$F$27&lt;&gt;"仕様を入力することで評価する"),0,IF(入力データと計算結果!$F$7=バックデータ一覧!$A$20,計算過程!AR121/計算過程!AI121+計算過程!AS121/計算過程!AJ121+計算過程!AT121/計算過程!AK121+計算過程!AU121/計算過程!AL121+計算過程!AW121/計算過程!AN121,IF(入力データと計算結果!$F$7=バックデータ一覧!$A$21,計算過程!AR121/計算過程!AI121+計算過程!AS121/計算過程!AJ121+計算過程!AT121/計算過程!AK121+計算過程!AV121/計算過程!AM121+計算過程!AW121/計算過程!AN121,計算過程!AR121/計算過程!AI121+計算過程!AS121/計算過程!AJ121+計算過程!AT121/計算過程!AK121+計算過程!AV121/計算過程!AM121+計算過程!AX121/計算過程!AO121)))</f>
        <v>0</v>
      </c>
      <c r="AI121" s="191" t="str">
        <f>IF(AND(入力データと計算結果!$F$6=バックデータ一覧!$A$7,入力データと計算結果!$F$27="仕様を入力することで評価する"),$CJ$65*CB121+$CJ$72*(AR121+AT121)+$CJ$79,"-")</f>
        <v>-</v>
      </c>
      <c r="AJ121" s="191" t="str">
        <f>IF(AND(入力データと計算結果!$F$6=バックデータ一覧!$A$7,入力データと計算結果!$F$27="仕様を入力することで評価する"),$CJ$66*CB121+$CJ$73*AS121+$CJ$80,"-")</f>
        <v>-</v>
      </c>
      <c r="AK121" s="191" t="str">
        <f>IF(AND(入力データと計算結果!$F$6=バックデータ一覧!$A$7,入力データと計算結果!$F$27="仕様を入力することで評価する"),$CJ$67*CB121+$CJ$74*(AR121+AT121)+$CJ$81,"-")</f>
        <v>-</v>
      </c>
      <c r="AL121" s="191" t="str">
        <f>IF(AND(入力データと計算結果!$F$6=バックデータ一覧!$A$7,入力データと計算結果!$F$27="仕様を入力することで評価する"),$CJ$68*CB121+$CJ$75*AU121+$CJ$82,"-")</f>
        <v>-</v>
      </c>
      <c r="AM121" s="191" t="str">
        <f>IF(AND(入力データと計算結果!$F$6=バックデータ一覧!$A$7,入力データと計算結果!$F$27="仕様を入力することで評価する"),$CJ$69*CB121+$CJ$76*AV121+$CJ$83,"-")</f>
        <v>-</v>
      </c>
      <c r="AN121" s="191" t="str">
        <f>IF(AND(入力データと計算結果!$F$6=バックデータ一覧!$A$7,入力データと計算結果!$F$27="仕様を入力することで評価する"),$CJ$70*CB121+$CJ$77*AW121+$CJ$84,"-")</f>
        <v>-</v>
      </c>
      <c r="AO121" s="191" t="str">
        <f>IF(AND(入力データと計算結果!$F$6=バックデータ一覧!$A$7,入力データと計算結果!$F$27="仕様を入力することで評価する"),$CJ$71*CB121+$CJ$78*AX121+$CJ$85,"-")</f>
        <v>-</v>
      </c>
      <c r="AP121" s="91">
        <f t="shared" si="48"/>
        <v>17.037475594797677</v>
      </c>
      <c r="AQ121" s="91">
        <f t="shared" si="49"/>
        <v>5.3656299094045625</v>
      </c>
      <c r="AR121" s="91">
        <f t="shared" si="50"/>
        <v>0</v>
      </c>
      <c r="AS121" s="91">
        <f t="shared" si="51"/>
        <v>0</v>
      </c>
      <c r="AT121" s="91">
        <f t="shared" si="52"/>
        <v>0</v>
      </c>
      <c r="AU121" s="91">
        <f t="shared" si="53"/>
        <v>0</v>
      </c>
      <c r="AV121" s="91">
        <f t="shared" si="54"/>
        <v>0</v>
      </c>
      <c r="AW121" s="91">
        <f t="shared" si="55"/>
        <v>0</v>
      </c>
      <c r="AX121" s="91">
        <f t="shared" si="56"/>
        <v>0</v>
      </c>
      <c r="AY121" s="158">
        <f t="shared" si="57"/>
        <v>14.72708733132</v>
      </c>
      <c r="AZ121" s="91">
        <f t="shared" si="62"/>
        <v>14.72708733132</v>
      </c>
      <c r="BA121" s="26">
        <f>IF(計算過程!$CJ$4=9,((BF121*CB121+BG121*(BO121+BP121+BQ121+BS121)+BH121*BN121+BI121)*BB121+(0.01723*BU121+0.06099))*10^3/3600,0)</f>
        <v>0</v>
      </c>
      <c r="BB121" s="26">
        <f>IF(7&lt;='貼り付けシート（日別）'!O120,1,1+(7-'貼り付けシート（日別）'!O120)*0.0091)</f>
        <v>1</v>
      </c>
      <c r="BC121" s="26">
        <f>IF(計算過程!$CJ$4=9,((BJ121*計算過程!CB121+BK121*(BO121+BP121+BQ121+BS121)+BL121*BN121+BM121)*BE121+BU121/BD121),0)</f>
        <v>0</v>
      </c>
      <c r="BD121" s="26">
        <f>計算過程!$CJ$88*'貼り付けシート（日別）'!O120+計算過程!$CJ$89*BU121+計算過程!$CJ$90</f>
        <v>0.83561999999999992</v>
      </c>
      <c r="BE121" s="26">
        <f>IF(7&lt;='貼り付けシート（日別）'!O120,1,1+(7-'貼り付けシート（日別）'!O120)*0.0205)</f>
        <v>1</v>
      </c>
      <c r="BF121" s="89">
        <f>IF($BN121&gt;0,バックデータ一覧!$S$4,バックデータ一覧!$T$4)</f>
        <v>-0.51375000000000004</v>
      </c>
      <c r="BG121" s="89">
        <f>IF($BN121&gt;0,バックデータ一覧!$S$5,バックデータ一覧!$T$5)</f>
        <v>-1.7819999999999999E-2</v>
      </c>
      <c r="BH121" s="89">
        <f>IF($BN121&gt;0,バックデータ一覧!$S$6,バックデータ一覧!$T$6)</f>
        <v>0.27639999999999998</v>
      </c>
      <c r="BI121" s="89">
        <f>IF($BN121&gt;0,バックデータ一覧!$S$7,バックデータ一覧!$T$7)</f>
        <v>9.4067100000000003</v>
      </c>
      <c r="BJ121" s="89">
        <f>IF($BN121&gt;0,バックデータ一覧!$S$12,バックデータ一覧!$T$12)</f>
        <v>-0.19841</v>
      </c>
      <c r="BK121" s="89">
        <f>IF($BN121&gt;0,バックデータ一覧!$S$13,バックデータ一覧!$T$13)</f>
        <v>1.10632</v>
      </c>
      <c r="BL121" s="89">
        <f>IF($BN121&gt;0,バックデータ一覧!$S$14,バックデータ一覧!$T$14)</f>
        <v>0.19306999999999999</v>
      </c>
      <c r="BM121" s="132">
        <f>IF($BN121&gt;0,バックデータ一覧!$S$15,バックデータ一覧!$T$15)</f>
        <v>-10.36669</v>
      </c>
      <c r="BN121" s="26">
        <f>SUMIF('貼り付けシート（時刻別）'!$A$6:$A$8765,$A121,'貼り付けシート（時刻別）'!$C$6:$C$8765)</f>
        <v>2400</v>
      </c>
      <c r="BO121" s="91">
        <f>'貼り付けシート（日別）'!B120</f>
        <v>4.1025457565820007</v>
      </c>
      <c r="BP121" s="91">
        <f>'貼り付けシート（日別）'!C120</f>
        <v>8.9414458797300007</v>
      </c>
      <c r="BQ121" s="91">
        <f>'貼り付けシート（日別）'!D120</f>
        <v>1.683095695008</v>
      </c>
      <c r="BR121" s="91">
        <f>'貼り付けシート（日別）'!E120</f>
        <v>0</v>
      </c>
      <c r="BS121" s="91">
        <f>'貼り付けシート（日別）'!F120</f>
        <v>0</v>
      </c>
      <c r="BT121" s="91">
        <f>'貼り付けシート（日別）'!G120</f>
        <v>0</v>
      </c>
      <c r="BU121" s="91">
        <f>'貼り付けシート（日別）'!H120</f>
        <v>0</v>
      </c>
      <c r="BV121" s="91">
        <f>'貼り付けシート（日別）'!I120</f>
        <v>39</v>
      </c>
      <c r="BW121" s="91">
        <f>'貼り付けシート（日別）'!J120</f>
        <v>85</v>
      </c>
      <c r="BX121" s="91">
        <f>'貼り付けシート（日別）'!K120</f>
        <v>16</v>
      </c>
      <c r="BY121" s="91">
        <f>'貼り付けシート（日別）'!L120</f>
        <v>0</v>
      </c>
      <c r="BZ121" s="91">
        <f>'貼り付けシート（日別）'!M120</f>
        <v>0</v>
      </c>
      <c r="CA121" s="91">
        <f>'貼り付けシート（日別）'!N120</f>
        <v>0</v>
      </c>
      <c r="CB121" s="91">
        <f>'貼り付けシート（日別）'!O120</f>
        <v>16.920833333333334</v>
      </c>
      <c r="CC121" s="91">
        <f>'貼り付けシート（日別）'!Q120</f>
        <v>0</v>
      </c>
      <c r="CD121" s="126"/>
    </row>
    <row r="122" spans="1:82" x14ac:dyDescent="0.15">
      <c r="A122" s="30">
        <v>41755</v>
      </c>
      <c r="B122" s="93">
        <f t="shared" si="36"/>
        <v>0.1757315758101852</v>
      </c>
      <c r="C122" s="93">
        <f t="shared" si="37"/>
        <v>0</v>
      </c>
      <c r="D122" s="93">
        <f t="shared" si="63"/>
        <v>31.743023258314174</v>
      </c>
      <c r="E122" s="96">
        <v>0</v>
      </c>
      <c r="F122" s="90">
        <f>IF(OR(計算過程!$CJ$4&lt;=4,計算過程!$CJ$4=8),G122+H122+I122,0)</f>
        <v>0.1757315758101852</v>
      </c>
      <c r="G122" s="90">
        <f>IF(AND($CJ$4&gt;4,$CJ$4&lt;&gt;8),0,((VLOOKUP(入力データと計算結果!$F$6,バックデータ一覧!$V$12:$AA$15,2)*CB122+VLOOKUP(入力データと計算結果!$F$6,バックデータ一覧!$V$12:$AA$15,3)*(BV122+BW122+BX122+BY122+CA122)+(VLOOKUP(入力データと計算結果!$F$6,バックデータ一覧!$V$12:$AA$15,4)))*10^3/3600))</f>
        <v>0.11297650462962963</v>
      </c>
      <c r="H122" s="90">
        <f>IF(AND(OR($CJ$4&gt;4,$CJ$4&lt;&gt;8),入力データと計算結果!$F$7&lt;&gt;バックデータ一覧!$A$20,BZ122&gt;0),0.07*10^3/3600,0)</f>
        <v>1.9444444444444445E-2</v>
      </c>
      <c r="I122" s="90">
        <f>IF(AND(OR($CJ$4&lt;=4),入力データと計算結果!$F$7=バックデータ一覧!$A$22,BU122&gt;0),(VLOOKUP(入力データと計算結果!$F$6,バックデータ一覧!$V$12:$AA$15,5,FALSE)*BU122+VLOOKUP(入力データと計算結果!$F$6,バックデータ一覧!$V$12:$AA$15,6,FALSE))*10^3/3600,0)</f>
        <v>4.3310626736111107E-2</v>
      </c>
      <c r="J122" s="90">
        <f>IF(OR(計算過程!$CJ$4&lt;=2,計算過程!$CJ$4=8),IF(入力データと計算結果!$F$7=バックデータ一覧!$A$20,BO122/L122+BP122/M122+BQ122/N122+BR122/O122+BT122/Q122,IF(入力データと計算結果!$F$7=バックデータ一覧!$A$21,BO122/L122+BP122/M122+BQ122/N122+BS122/P122+BT122/Q122,BO122/L122+BP122/M122+BQ122/N122+BS122/P122+BU122/R122)),0)</f>
        <v>0</v>
      </c>
      <c r="K122" s="90">
        <f>IF(OR(計算過程!$CJ$4=3,計算過程!$CJ$4=4),IF(入力データと計算結果!$F$7=バックデータ一覧!$A$20,BO122/L122+BP122/M122+BQ122/N122+BR122/O122+BT122/Q122,IF(入力データと計算結果!$F$7=バックデータ一覧!$A$21,BO122/L122+BP122/M122+BQ122/N122+BS122/P122+BT122/Q122,BO122/L122+BP122/M122+BQ122/N122+BS122/P122+BU122/R122)),0)</f>
        <v>31.743023258314174</v>
      </c>
      <c r="L122" s="167">
        <f>IFERROR(MIN(1,$CJ$6*CB122+計算過程!$CJ$13*(BO122+BQ122)+$CJ$20),"-")</f>
        <v>0.71133460311413854</v>
      </c>
      <c r="M122" s="167">
        <f t="shared" si="38"/>
        <v>0.80702778087193783</v>
      </c>
      <c r="N122" s="167">
        <f t="shared" si="39"/>
        <v>0.71133460311413854</v>
      </c>
      <c r="O122" s="134">
        <f t="shared" si="40"/>
        <v>0.90236153670854247</v>
      </c>
      <c r="P122" s="134">
        <f t="shared" si="41"/>
        <v>0.86588080466856554</v>
      </c>
      <c r="Q122" s="134">
        <f t="shared" si="42"/>
        <v>0.90236153670854247</v>
      </c>
      <c r="R122" s="134">
        <f t="shared" si="43"/>
        <v>0.5588028066971078</v>
      </c>
      <c r="S122" s="26">
        <f t="shared" si="44"/>
        <v>0</v>
      </c>
      <c r="T122" s="26">
        <f>'貼り付けシート（日別）'!P121</f>
        <v>10.825000000000001</v>
      </c>
      <c r="U122" s="26">
        <f t="shared" si="64"/>
        <v>1</v>
      </c>
      <c r="V122" s="26">
        <f t="shared" si="65"/>
        <v>1</v>
      </c>
      <c r="W122" s="26">
        <f t="shared" si="58"/>
        <v>24.626742343475001</v>
      </c>
      <c r="X122" s="26">
        <f t="shared" si="45"/>
        <v>0</v>
      </c>
      <c r="Y122" s="26">
        <f>IF(AND(入力データと計算結果!$F$6=バックデータ一覧!$A$7,入力データと計算結果!$F$27="種類を選択することで評価する"),MAX((($CJ$44*CB122+$CJ$45*SUM(BO122:BQ122,BS122)+$CJ$46)*Z122+(0.01723*BU122+0.06099))*10^3/3600,0),0)</f>
        <v>0</v>
      </c>
      <c r="Z122" s="26">
        <f t="shared" si="59"/>
        <v>1</v>
      </c>
      <c r="AA122" s="26">
        <f>IF(AND(入力データと計算結果!$F$6=バックデータ一覧!$A$7,入力データと計算結果!$F$27="種類を選択することで評価する"),MAX(($CJ$47*CB122+$CJ$48*SUM(BO122:BQ122,BS122)+$CJ$49)*AC122+BU122/AB122,0),0)</f>
        <v>0</v>
      </c>
      <c r="AB122" s="26">
        <f t="shared" si="46"/>
        <v>0.83858062499999997</v>
      </c>
      <c r="AC122" s="26">
        <f t="shared" si="60"/>
        <v>1</v>
      </c>
      <c r="AD122" s="91">
        <f>IF(AND(入力データと計算結果!$F$6=バックデータ一覧!$A$7,入力データと計算結果!$F$27="仕様を入力することで評価する"),AE122+AF122+AG122,0)</f>
        <v>0</v>
      </c>
      <c r="AE122" s="91">
        <f t="shared" si="61"/>
        <v>1.3128263121818222</v>
      </c>
      <c r="AF122" s="91">
        <f t="shared" si="47"/>
        <v>7.8192495106275253E-2</v>
      </c>
      <c r="AG122" s="190">
        <f>IF(AND(入力データと計算結果!$F$7&lt;&gt;バックデータ一覧!$A$22,CA122&gt;0),(0.000393*計算過程!CA122)*10^3/3600,IF(AND(入力データと計算結果!$F$7=バックデータ一覧!$A$22,AX122&gt;0),(0.01723*計算過程!AX122+0.06099)*10^3/3600,0))</f>
        <v>2.3180063368055556E-2</v>
      </c>
      <c r="AH122" s="91">
        <f>IF(OR(入力データと計算結果!$F$6&lt;&gt;バックデータ一覧!$A$7,入力データと計算結果!$F$27&lt;&gt;"仕様を入力することで評価する"),0,IF(入力データと計算結果!$F$7=バックデータ一覧!$A$20,計算過程!AR122/計算過程!AI122+計算過程!AS122/計算過程!AJ122+計算過程!AT122/計算過程!AK122+計算過程!AU122/計算過程!AL122+計算過程!AW122/計算過程!AN122,IF(入力データと計算結果!$F$7=バックデータ一覧!$A$21,計算過程!AR122/計算過程!AI122+計算過程!AS122/計算過程!AJ122+計算過程!AT122/計算過程!AK122+計算過程!AV122/計算過程!AM122+計算過程!AW122/計算過程!AN122,計算過程!AR122/計算過程!AI122+計算過程!AS122/計算過程!AJ122+計算過程!AT122/計算過程!AK122+計算過程!AV122/計算過程!AM122+計算過程!AX122/計算過程!AO122)))</f>
        <v>0</v>
      </c>
      <c r="AI122" s="191" t="str">
        <f>IF(AND(入力データと計算結果!$F$6=バックデータ一覧!$A$7,入力データと計算結果!$F$27="仕様を入力することで評価する"),$CJ$65*CB122+$CJ$72*(AR122+AT122)+$CJ$79,"-")</f>
        <v>-</v>
      </c>
      <c r="AJ122" s="191" t="str">
        <f>IF(AND(入力データと計算結果!$F$6=バックデータ一覧!$A$7,入力データと計算結果!$F$27="仕様を入力することで評価する"),$CJ$66*CB122+$CJ$73*AS122+$CJ$80,"-")</f>
        <v>-</v>
      </c>
      <c r="AK122" s="191" t="str">
        <f>IF(AND(入力データと計算結果!$F$6=バックデータ一覧!$A$7,入力データと計算結果!$F$27="仕様を入力することで評価する"),$CJ$67*CB122+$CJ$74*(AR122+AT122)+$CJ$81,"-")</f>
        <v>-</v>
      </c>
      <c r="AL122" s="191" t="str">
        <f>IF(AND(入力データと計算結果!$F$6=バックデータ一覧!$A$7,入力データと計算結果!$F$27="仕様を入力することで評価する"),$CJ$68*CB122+$CJ$75*AU122+$CJ$82,"-")</f>
        <v>-</v>
      </c>
      <c r="AM122" s="191" t="str">
        <f>IF(AND(入力データと計算結果!$F$6=バックデータ一覧!$A$7,入力データと計算結果!$F$27="仕様を入力することで評価する"),$CJ$69*CB122+$CJ$76*AV122+$CJ$83,"-")</f>
        <v>-</v>
      </c>
      <c r="AN122" s="191" t="str">
        <f>IF(AND(入力データと計算結果!$F$6=バックデータ一覧!$A$7,入力データと計算結果!$F$27="仕様を入力することで評価する"),$CJ$70*CB122+$CJ$77*AW122+$CJ$84,"-")</f>
        <v>-</v>
      </c>
      <c r="AO122" s="191" t="str">
        <f>IF(AND(入力データと計算結果!$F$6=バックデータ一覧!$A$7,入力データと計算結果!$F$27="仕様を入力することで評価する"),$CJ$71*CB122+$CJ$78*AX122+$CJ$85,"-")</f>
        <v>-</v>
      </c>
      <c r="AP122" s="91">
        <f t="shared" si="48"/>
        <v>24.938420772364601</v>
      </c>
      <c r="AQ122" s="91">
        <f t="shared" si="49"/>
        <v>5.2766607731390414</v>
      </c>
      <c r="AR122" s="91">
        <f t="shared" si="50"/>
        <v>0.38474580537952807</v>
      </c>
      <c r="AS122" s="91">
        <f t="shared" si="51"/>
        <v>0.47111731270962753</v>
      </c>
      <c r="AT122" s="91">
        <f t="shared" si="52"/>
        <v>0.20415083550750479</v>
      </c>
      <c r="AU122" s="91">
        <f t="shared" si="53"/>
        <v>0</v>
      </c>
      <c r="AV122" s="91">
        <f t="shared" si="54"/>
        <v>0.70667596906443997</v>
      </c>
      <c r="AW122" s="91">
        <f t="shared" si="55"/>
        <v>0</v>
      </c>
      <c r="AX122" s="91">
        <f t="shared" si="56"/>
        <v>1.3034375</v>
      </c>
      <c r="AY122" s="158">
        <f t="shared" si="57"/>
        <v>21.5566149208139</v>
      </c>
      <c r="AZ122" s="91">
        <f t="shared" si="62"/>
        <v>23.323304843475</v>
      </c>
      <c r="BA122" s="26">
        <f>IF(計算過程!$CJ$4=9,((BF122*CB122+BG122*(BO122+BP122+BQ122+BS122)+BH122*BN122+BI122)*BB122+(0.01723*BU122+0.06099))*10^3/3600,0)</f>
        <v>0</v>
      </c>
      <c r="BB122" s="26">
        <f>IF(7&lt;='貼り付けシート（日別）'!O121,1,1+(7-'貼り付けシート（日別）'!O121)*0.0091)</f>
        <v>1</v>
      </c>
      <c r="BC122" s="26">
        <f>IF(計算過程!$CJ$4=9,((BJ122*計算過程!CB122+BK122*(BO122+BP122+BQ122+BS122)+BL122*BN122+BM122)*BE122+BU122/BD122),0)</f>
        <v>0</v>
      </c>
      <c r="BD122" s="26">
        <f>計算過程!$CJ$88*'貼り付けシート（日別）'!O121+計算過程!$CJ$89*BU122+計算過程!$CJ$90</f>
        <v>0.83858062499999997</v>
      </c>
      <c r="BE122" s="26">
        <f>IF(7&lt;='貼り付けシート（日別）'!O121,1,1+(7-'貼り付けシート（日別）'!O121)*0.0205)</f>
        <v>1</v>
      </c>
      <c r="BF122" s="89">
        <f>IF($BN122&gt;0,バックデータ一覧!$S$4,バックデータ一覧!$T$4)</f>
        <v>-0.51375000000000004</v>
      </c>
      <c r="BG122" s="89">
        <f>IF($BN122&gt;0,バックデータ一覧!$S$5,バックデータ一覧!$T$5)</f>
        <v>-1.7819999999999999E-2</v>
      </c>
      <c r="BH122" s="89">
        <f>IF($BN122&gt;0,バックデータ一覧!$S$6,バックデータ一覧!$T$6)</f>
        <v>0.27639999999999998</v>
      </c>
      <c r="BI122" s="89">
        <f>IF($BN122&gt;0,バックデータ一覧!$S$7,バックデータ一覧!$T$7)</f>
        <v>9.4067100000000003</v>
      </c>
      <c r="BJ122" s="89">
        <f>IF($BN122&gt;0,バックデータ一覧!$S$12,バックデータ一覧!$T$12)</f>
        <v>-0.19841</v>
      </c>
      <c r="BK122" s="89">
        <f>IF($BN122&gt;0,バックデータ一覧!$S$13,バックデータ一覧!$T$13)</f>
        <v>1.10632</v>
      </c>
      <c r="BL122" s="89">
        <f>IF($BN122&gt;0,バックデータ一覧!$S$14,バックデータ一覧!$T$14)</f>
        <v>0.19306999999999999</v>
      </c>
      <c r="BM122" s="132">
        <f>IF($BN122&gt;0,バックデータ一覧!$S$15,バックデータ一覧!$T$15)</f>
        <v>-10.36669</v>
      </c>
      <c r="BN122" s="26">
        <f>SUMIF('貼り付けシート（時刻別）'!$A$6:$A$8765,$A122,'貼り付けシート（時刻別）'!$C$6:$C$8765)</f>
        <v>2400</v>
      </c>
      <c r="BO122" s="91">
        <f>'貼り付けシート（日別）'!B121</f>
        <v>5.0792974992456665</v>
      </c>
      <c r="BP122" s="91">
        <f>'貼り付けシート（日別）'!C121</f>
        <v>6.2195479582600006</v>
      </c>
      <c r="BQ122" s="91">
        <f>'貼り付けシート（日別）'!D121</f>
        <v>2.6951374485793336</v>
      </c>
      <c r="BR122" s="91">
        <f>'貼り付けシート（日別）'!E121</f>
        <v>0</v>
      </c>
      <c r="BS122" s="91">
        <f>'貼り付けシート（日別）'!F121</f>
        <v>9.3293219373900005</v>
      </c>
      <c r="BT122" s="91">
        <f>'貼り付けシート（日別）'!G121</f>
        <v>0</v>
      </c>
      <c r="BU122" s="91">
        <f>'貼り付けシート（日別）'!H121</f>
        <v>1.3034375</v>
      </c>
      <c r="BV122" s="91">
        <f>'貼り付けシート（日別）'!I121</f>
        <v>49</v>
      </c>
      <c r="BW122" s="91">
        <f>'貼り付けシート（日別）'!J121</f>
        <v>60</v>
      </c>
      <c r="BX122" s="91">
        <f>'貼り付けシート（日別）'!K121</f>
        <v>26</v>
      </c>
      <c r="BY122" s="91">
        <f>'貼り付けシート（日別）'!L121</f>
        <v>0</v>
      </c>
      <c r="BZ122" s="91">
        <f>'貼り付けシート（日別）'!M121</f>
        <v>90</v>
      </c>
      <c r="CA122" s="91">
        <f>'貼り付けシート（日別）'!N121</f>
        <v>0</v>
      </c>
      <c r="CB122" s="91">
        <f>'貼り付けシート（日別）'!O121</f>
        <v>15.908333333333333</v>
      </c>
      <c r="CC122" s="91">
        <f>'貼り付けシート（日別）'!Q121</f>
        <v>0</v>
      </c>
      <c r="CD122" s="126"/>
    </row>
    <row r="123" spans="1:82" x14ac:dyDescent="0.15">
      <c r="A123" s="30">
        <v>41756</v>
      </c>
      <c r="B123" s="93">
        <f t="shared" si="36"/>
        <v>0.17383330425347221</v>
      </c>
      <c r="C123" s="93">
        <f t="shared" si="37"/>
        <v>0</v>
      </c>
      <c r="D123" s="93">
        <f t="shared" si="63"/>
        <v>30.999539987638759</v>
      </c>
      <c r="E123" s="96">
        <v>0</v>
      </c>
      <c r="F123" s="90">
        <f>IF(OR(計算過程!$CJ$4&lt;=4,計算過程!$CJ$4=8),G123+H123+I123,0)</f>
        <v>0.17383330425347221</v>
      </c>
      <c r="G123" s="90">
        <f>IF(AND($CJ$4&gt;4,$CJ$4&lt;&gt;8),0,((VLOOKUP(入力データと計算結果!$F$6,バックデータ一覧!$V$12:$AA$15,2)*CB123+VLOOKUP(入力データと計算結果!$F$6,バックデータ一覧!$V$12:$AA$15,3)*(BV123+BW123+BX123+BY123+CA123)+(VLOOKUP(入力データと計算結果!$F$6,バックデータ一覧!$V$12:$AA$15,4)))*10^3/3600))</f>
        <v>0.1117933449074074</v>
      </c>
      <c r="H123" s="90">
        <f>IF(AND(OR($CJ$4&gt;4,$CJ$4&lt;&gt;8),入力データと計算結果!$F$7&lt;&gt;バックデータ一覧!$A$20,BZ123&gt;0),0.07*10^3/3600,0)</f>
        <v>1.9444444444444445E-2</v>
      </c>
      <c r="I123" s="90">
        <f>IF(AND(OR($CJ$4&lt;=4),入力データと計算結果!$F$7=バックデータ一覧!$A$22,BU123&gt;0),(VLOOKUP(入力データと計算結果!$F$6,バックデータ一覧!$V$12:$AA$15,5,FALSE)*BU123+VLOOKUP(入力データと計算結果!$F$6,バックデータ一覧!$V$12:$AA$15,6,FALSE))*10^3/3600,0)</f>
        <v>4.259551490162037E-2</v>
      </c>
      <c r="J123" s="90">
        <f>IF(OR(計算過程!$CJ$4&lt;=2,計算過程!$CJ$4=8),IF(入力データと計算結果!$F$7=バックデータ一覧!$A$20,BO123/L123+BP123/M123+BQ123/N123+BR123/O123+BT123/Q123,IF(入力データと計算結果!$F$7=バックデータ一覧!$A$21,BO123/L123+BP123/M123+BQ123/N123+BS123/P123+BT123/Q123,BO123/L123+BP123/M123+BQ123/N123+BS123/P123+BU123/R123)),0)</f>
        <v>0</v>
      </c>
      <c r="K123" s="90">
        <f>IF(OR(計算過程!$CJ$4=3,計算過程!$CJ$4=4),IF(入力データと計算結果!$F$7=バックデータ一覧!$A$20,BO123/L123+BP123/M123+BQ123/N123+BR123/O123+BT123/Q123,IF(入力データと計算結果!$F$7=バックデータ一覧!$A$21,BO123/L123+BP123/M123+BQ123/N123+BS123/P123+BT123/Q123,BO123/L123+BP123/M123+BQ123/N123+BS123/P123+BU123/R123)),0)</f>
        <v>30.999539987638759</v>
      </c>
      <c r="L123" s="167">
        <f>IFERROR(MIN(1,$CJ$6*CB123+計算過程!$CJ$13*(BO123+BQ123)+$CJ$20),"-")</f>
        <v>0.71190632401297904</v>
      </c>
      <c r="M123" s="167">
        <f t="shared" si="38"/>
        <v>0.81117605781529367</v>
      </c>
      <c r="N123" s="167">
        <f t="shared" si="39"/>
        <v>0.71190632401297904</v>
      </c>
      <c r="O123" s="134">
        <f t="shared" si="40"/>
        <v>0.90236153670854247</v>
      </c>
      <c r="P123" s="134">
        <f t="shared" si="41"/>
        <v>0.86622464547564837</v>
      </c>
      <c r="Q123" s="134">
        <f t="shared" si="42"/>
        <v>0.90236153670854247</v>
      </c>
      <c r="R123" s="134">
        <f t="shared" si="43"/>
        <v>0.56438053581907122</v>
      </c>
      <c r="S123" s="26">
        <f t="shared" si="44"/>
        <v>0</v>
      </c>
      <c r="T123" s="26">
        <f>'貼り付けシート（日別）'!P122</f>
        <v>11.662500000000001</v>
      </c>
      <c r="U123" s="26">
        <f t="shared" si="64"/>
        <v>1</v>
      </c>
      <c r="V123" s="26">
        <f t="shared" si="65"/>
        <v>1</v>
      </c>
      <c r="W123" s="26">
        <f t="shared" si="58"/>
        <v>24.146006226341665</v>
      </c>
      <c r="X123" s="26">
        <f t="shared" si="45"/>
        <v>0</v>
      </c>
      <c r="Y123" s="26">
        <f>IF(AND(入力データと計算結果!$F$6=バックデータ一覧!$A$7,入力データと計算結果!$F$27="種類を選択することで評価する"),MAX((($CJ$44*CB123+$CJ$45*SUM(BO123:BQ123,BS123)+$CJ$46)*Z123+(0.01723*BU123+0.06099))*10^3/3600,0),0)</f>
        <v>0</v>
      </c>
      <c r="Z123" s="26">
        <f t="shared" si="59"/>
        <v>1</v>
      </c>
      <c r="AA123" s="26">
        <f>IF(AND(入力データと計算結果!$F$6=バックデータ一覧!$A$7,入力データと計算結果!$F$27="種類を選択することで評価する"),MAX(($CJ$47*CB123+$CJ$48*SUM(BO123:BQ123,BS123)+$CJ$49)*AC123+BU123/AB123,0),0)</f>
        <v>0</v>
      </c>
      <c r="AB123" s="26">
        <f t="shared" si="46"/>
        <v>0.84654578124999991</v>
      </c>
      <c r="AC123" s="26">
        <f t="shared" si="60"/>
        <v>1</v>
      </c>
      <c r="AD123" s="91">
        <f>IF(AND(入力データと計算結果!$F$6=バックデータ一覧!$A$7,入力データと計算結果!$F$27="仕様を入力することで評価する"),AE123+AF123+AG123,0)</f>
        <v>0</v>
      </c>
      <c r="AE123" s="91">
        <f t="shared" si="61"/>
        <v>1.2643502448137545</v>
      </c>
      <c r="AF123" s="91">
        <f t="shared" si="47"/>
        <v>7.7894653966552541E-2</v>
      </c>
      <c r="AG123" s="190">
        <f>IF(AND(入力データと計算結果!$F$7&lt;&gt;バックデータ一覧!$A$22,CA123&gt;0),(0.000393*計算過程!CA123)*10^3/3600,IF(AND(入力データと計算結果!$F$7=バックデータ一覧!$A$22,AX123&gt;0),(0.01723*計算過程!AX123+0.06099)*10^3/3600,0))</f>
        <v>2.2593889395254627E-2</v>
      </c>
      <c r="AH123" s="91">
        <f>IF(OR(入力データと計算結果!$F$6&lt;&gt;バックデータ一覧!$A$7,入力データと計算結果!$F$27&lt;&gt;"仕様を入力することで評価する"),0,IF(入力データと計算結果!$F$7=バックデータ一覧!$A$20,計算過程!AR123/計算過程!AI123+計算過程!AS123/計算過程!AJ123+計算過程!AT123/計算過程!AK123+計算過程!AU123/計算過程!AL123+計算過程!AW123/計算過程!AN123,IF(入力データと計算結果!$F$7=バックデータ一覧!$A$21,計算過程!AR123/計算過程!AI123+計算過程!AS123/計算過程!AJ123+計算過程!AT123/計算過程!AK123+計算過程!AV123/計算過程!AM123+計算過程!AW123/計算過程!AN123,計算過程!AR123/計算過程!AI123+計算過程!AS123/計算過程!AJ123+計算過程!AT123/計算過程!AK123+計算過程!AV123/計算過程!AM123+計算過程!AX123/計算過程!AO123)))</f>
        <v>0</v>
      </c>
      <c r="AI123" s="191" t="str">
        <f>IF(AND(入力データと計算結果!$F$6=バックデータ一覧!$A$7,入力データと計算結果!$F$27="仕様を入力することで評価する"),$CJ$65*CB123+$CJ$72*(AR123+AT123)+$CJ$79,"-")</f>
        <v>-</v>
      </c>
      <c r="AJ123" s="191" t="str">
        <f>IF(AND(入力データと計算結果!$F$6=バックデータ一覧!$A$7,入力データと計算結果!$F$27="仕様を入力することで評価する"),$CJ$66*CB123+$CJ$73*AS123+$CJ$80,"-")</f>
        <v>-</v>
      </c>
      <c r="AK123" s="191" t="str">
        <f>IF(AND(入力データと計算結果!$F$6=バックデータ一覧!$A$7,入力データと計算結果!$F$27="仕様を入力することで評価する"),$CJ$67*CB123+$CJ$74*(AR123+AT123)+$CJ$81,"-")</f>
        <v>-</v>
      </c>
      <c r="AL123" s="191" t="str">
        <f>IF(AND(入力データと計算結果!$F$6=バックデータ一覧!$A$7,入力データと計算結果!$F$27="仕様を入力することで評価する"),$CJ$68*CB123+$CJ$75*AU123+$CJ$82,"-")</f>
        <v>-</v>
      </c>
      <c r="AM123" s="191" t="str">
        <f>IF(AND(入力データと計算結果!$F$6=バックデータ一覧!$A$7,入力データと計算結果!$F$27="仕様を入力することで評価する"),$CJ$69*CB123+$CJ$76*AV123+$CJ$83,"-")</f>
        <v>-</v>
      </c>
      <c r="AN123" s="191" t="str">
        <f>IF(AND(入力データと計算結果!$F$6=バックデータ一覧!$A$7,入力データと計算結果!$F$27="仕様を入力することで評価する"),$CJ$70*CB123+$CJ$77*AW123+$CJ$84,"-")</f>
        <v>-</v>
      </c>
      <c r="AO123" s="191" t="str">
        <f>IF(AND(入力データと計算結果!$F$6=バックデータ一覧!$A$7,入力データと計算結果!$F$27="仕様を入力することで評価する"),$CJ$71*CB123+$CJ$78*AX123+$CJ$85,"-")</f>
        <v>-</v>
      </c>
      <c r="AP123" s="91">
        <f t="shared" si="48"/>
        <v>24.742494053437866</v>
      </c>
      <c r="AQ123" s="91">
        <f t="shared" si="49"/>
        <v>5.4359265108983061</v>
      </c>
      <c r="AR123" s="91">
        <f t="shared" si="50"/>
        <v>0.34360664050170708</v>
      </c>
      <c r="AS123" s="91">
        <f t="shared" si="51"/>
        <v>0.42074282510413141</v>
      </c>
      <c r="AT123" s="91">
        <f t="shared" si="52"/>
        <v>0.18232189087845674</v>
      </c>
      <c r="AU123" s="91">
        <f t="shared" si="53"/>
        <v>0</v>
      </c>
      <c r="AV123" s="91">
        <f t="shared" si="54"/>
        <v>0.63111423765619534</v>
      </c>
      <c r="AW123" s="91">
        <f t="shared" si="55"/>
        <v>0</v>
      </c>
      <c r="AX123" s="91">
        <f t="shared" si="56"/>
        <v>1.1809635416666664</v>
      </c>
      <c r="AY123" s="158">
        <f t="shared" si="57"/>
        <v>21.387257090534508</v>
      </c>
      <c r="AZ123" s="91">
        <f t="shared" si="62"/>
        <v>22.965042684674998</v>
      </c>
      <c r="BA123" s="26">
        <f>IF(計算過程!$CJ$4=9,((BF123*CB123+BG123*(BO123+BP123+BQ123+BS123)+BH123*BN123+BI123)*BB123+(0.01723*BU123+0.06099))*10^3/3600,0)</f>
        <v>0</v>
      </c>
      <c r="BB123" s="26">
        <f>IF(7&lt;='貼り付けシート（日別）'!O122,1,1+(7-'貼り付けシート（日別）'!O122)*0.0091)</f>
        <v>1</v>
      </c>
      <c r="BC123" s="26">
        <f>IF(計算過程!$CJ$4=9,((BJ123*計算過程!CB123+BK123*(BO123+BP123+BQ123+BS123)+BL123*BN123+BM123)*BE123+BU123/BD123),0)</f>
        <v>0</v>
      </c>
      <c r="BD123" s="26">
        <f>計算過程!$CJ$88*'貼り付けシート（日別）'!O122+計算過程!$CJ$89*BU123+計算過程!$CJ$90</f>
        <v>0.84654578124999991</v>
      </c>
      <c r="BE123" s="26">
        <f>IF(7&lt;='貼り付けシート（日別）'!O122,1,1+(7-'貼り付けシート（日別）'!O122)*0.0205)</f>
        <v>1</v>
      </c>
      <c r="BF123" s="89">
        <f>IF($BN123&gt;0,バックデータ一覧!$S$4,バックデータ一覧!$T$4)</f>
        <v>-0.51375000000000004</v>
      </c>
      <c r="BG123" s="89">
        <f>IF($BN123&gt;0,バックデータ一覧!$S$5,バックデータ一覧!$T$5)</f>
        <v>-1.7819999999999999E-2</v>
      </c>
      <c r="BH123" s="89">
        <f>IF($BN123&gt;0,バックデータ一覧!$S$6,バックデータ一覧!$T$6)</f>
        <v>0.27639999999999998</v>
      </c>
      <c r="BI123" s="89">
        <f>IF($BN123&gt;0,バックデータ一覧!$S$7,バックデータ一覧!$T$7)</f>
        <v>9.4067100000000003</v>
      </c>
      <c r="BJ123" s="89">
        <f>IF($BN123&gt;0,バックデータ一覧!$S$12,バックデータ一覧!$T$12)</f>
        <v>-0.19841</v>
      </c>
      <c r="BK123" s="89">
        <f>IF($BN123&gt;0,バックデータ一覧!$S$13,バックデータ一覧!$T$13)</f>
        <v>1.10632</v>
      </c>
      <c r="BL123" s="89">
        <f>IF($BN123&gt;0,バックデータ一覧!$S$14,バックデータ一覧!$T$14)</f>
        <v>0.19306999999999999</v>
      </c>
      <c r="BM123" s="132">
        <f>IF($BN123&gt;0,バックデータ一覧!$S$15,バックデータ一覧!$T$15)</f>
        <v>-10.36669</v>
      </c>
      <c r="BN123" s="26">
        <f>SUMIF('貼り付けシート（時刻別）'!$A$6:$A$8765,$A123,'貼り付けシート（時刻別）'!$C$6:$C$8765)</f>
        <v>2400</v>
      </c>
      <c r="BO123" s="91">
        <f>'貼り付けシート（日別）'!B122</f>
        <v>5.0012759624403333</v>
      </c>
      <c r="BP123" s="91">
        <f>'貼り付けシート（日別）'!C122</f>
        <v>6.12401138258</v>
      </c>
      <c r="BQ123" s="91">
        <f>'貼り付けシート（日別）'!D122</f>
        <v>2.6537382657846669</v>
      </c>
      <c r="BR123" s="91">
        <f>'貼り付けシート（日別）'!E122</f>
        <v>0</v>
      </c>
      <c r="BS123" s="91">
        <f>'貼り付けシート（日別）'!F122</f>
        <v>9.1860170738699995</v>
      </c>
      <c r="BT123" s="91">
        <f>'貼り付けシート（日別）'!G122</f>
        <v>0</v>
      </c>
      <c r="BU123" s="91">
        <f>'貼り付けシート（日別）'!H122</f>
        <v>1.1809635416666664</v>
      </c>
      <c r="BV123" s="91">
        <f>'貼り付けシート（日別）'!I122</f>
        <v>49</v>
      </c>
      <c r="BW123" s="91">
        <f>'貼り付けシート（日別）'!J122</f>
        <v>60</v>
      </c>
      <c r="BX123" s="91">
        <f>'貼り付けシート（日別）'!K122</f>
        <v>26</v>
      </c>
      <c r="BY123" s="91">
        <f>'貼り付けシート（日別）'!L122</f>
        <v>0</v>
      </c>
      <c r="BZ123" s="91">
        <f>'貼り付けシート（日別）'!M122</f>
        <v>90</v>
      </c>
      <c r="CA123" s="91">
        <f>'貼り付けシート（日別）'!N122</f>
        <v>0</v>
      </c>
      <c r="CB123" s="91">
        <f>'貼り付けシート（日別）'!O122</f>
        <v>17.720833333333335</v>
      </c>
      <c r="CC123" s="91">
        <f>'貼り付けシート（日別）'!Q122</f>
        <v>0</v>
      </c>
      <c r="CD123" s="126"/>
    </row>
    <row r="124" spans="1:82" x14ac:dyDescent="0.15">
      <c r="A124" s="30">
        <v>41757</v>
      </c>
      <c r="B124" s="93">
        <f t="shared" si="36"/>
        <v>0.1712259296875</v>
      </c>
      <c r="C124" s="93">
        <f t="shared" si="37"/>
        <v>0</v>
      </c>
      <c r="D124" s="93">
        <f t="shared" si="63"/>
        <v>29.982757787993485</v>
      </c>
      <c r="E124" s="96">
        <v>0</v>
      </c>
      <c r="F124" s="90">
        <f>IF(OR(計算過程!$CJ$4&lt;=4,計算過程!$CJ$4=8),G124+H124+I124,0)</f>
        <v>0.1712259296875</v>
      </c>
      <c r="G124" s="90">
        <f>IF(AND($CJ$4&gt;4,$CJ$4&lt;&gt;8),0,((VLOOKUP(入力データと計算結果!$F$6,バックデータ一覧!$V$12:$AA$15,2)*CB124+VLOOKUP(入力データと計算結果!$F$6,バックデータ一覧!$V$12:$AA$15,3)*(BV124+BW124+BX124+BY124+CA124)+(VLOOKUP(入力データと計算結果!$F$6,バックデータ一覧!$V$12:$AA$15,4)))*10^3/3600))</f>
        <v>0.1099193287037037</v>
      </c>
      <c r="H124" s="90">
        <f>IF(AND(OR($CJ$4&gt;4,$CJ$4&lt;&gt;8),入力データと計算結果!$F$7&lt;&gt;バックデータ一覧!$A$20,BZ124&gt;0),0.07*10^3/3600,0)</f>
        <v>1.9444444444444445E-2</v>
      </c>
      <c r="I124" s="90">
        <f>IF(AND(OR($CJ$4&lt;=4),入力データと計算結果!$F$7=バックデータ一覧!$A$22,BU124&gt;0),(VLOOKUP(入力データと計算結果!$F$6,バックデータ一覧!$V$12:$AA$15,5,FALSE)*BU124+VLOOKUP(入力データと計算結果!$F$6,バックデータ一覧!$V$12:$AA$15,6,FALSE))*10^3/3600,0)</f>
        <v>4.1862156539351852E-2</v>
      </c>
      <c r="J124" s="90">
        <f>IF(OR(計算過程!$CJ$4&lt;=2,計算過程!$CJ$4=8),IF(入力データと計算結果!$F$7=バックデータ一覧!$A$20,BO124/L124+BP124/M124+BQ124/N124+BR124/O124+BT124/Q124,IF(入力データと計算結果!$F$7=バックデータ一覧!$A$21,BO124/L124+BP124/M124+BQ124/N124+BS124/P124+BT124/Q124,BO124/L124+BP124/M124+BQ124/N124+BS124/P124+BU124/R124)),0)</f>
        <v>0</v>
      </c>
      <c r="K124" s="90">
        <f>IF(OR(計算過程!$CJ$4=3,計算過程!$CJ$4=4),IF(入力データと計算結果!$F$7=バックデータ一覧!$A$20,BO124/L124+BP124/M124+BQ124/N124+BR124/O124+BT124/Q124,IF(入力データと計算結果!$F$7=バックデータ一覧!$A$21,BO124/L124+BP124/M124+BQ124/N124+BS124/P124+BT124/Q124,BO124/L124+BP124/M124+BQ124/N124+BS124/P124+BU124/R124)),0)</f>
        <v>29.982757787993485</v>
      </c>
      <c r="L124" s="167">
        <f>IFERROR(MIN(1,$CJ$6*CB124+計算過程!$CJ$13*(BO124+BQ124)+$CJ$20),"-")</f>
        <v>0.71284023877538583</v>
      </c>
      <c r="M124" s="167">
        <f t="shared" si="38"/>
        <v>0.81776356390122396</v>
      </c>
      <c r="N124" s="167">
        <f t="shared" si="39"/>
        <v>0.71284023877538583</v>
      </c>
      <c r="O124" s="134">
        <f t="shared" si="40"/>
        <v>0.90236153670854247</v>
      </c>
      <c r="P124" s="134">
        <f t="shared" si="41"/>
        <v>0.866740085939251</v>
      </c>
      <c r="Q124" s="134">
        <f t="shared" si="42"/>
        <v>0.90236153670854247</v>
      </c>
      <c r="R124" s="134">
        <f t="shared" si="43"/>
        <v>0.57637386118504097</v>
      </c>
      <c r="S124" s="26">
        <f t="shared" si="44"/>
        <v>0</v>
      </c>
      <c r="T124" s="26">
        <f>'貼り付けシート（日別）'!P123</f>
        <v>15.512499999999999</v>
      </c>
      <c r="U124" s="26">
        <f t="shared" si="64"/>
        <v>1</v>
      </c>
      <c r="V124" s="26">
        <f t="shared" si="65"/>
        <v>1</v>
      </c>
      <c r="W124" s="26">
        <f t="shared" si="58"/>
        <v>23.483348229583338</v>
      </c>
      <c r="X124" s="26">
        <f t="shared" si="45"/>
        <v>0</v>
      </c>
      <c r="Y124" s="26">
        <f>IF(AND(入力データと計算結果!$F$6=バックデータ一覧!$A$7,入力データと計算結果!$F$27="種類を選択することで評価する"),MAX((($CJ$44*CB124+$CJ$45*SUM(BO124:BQ124,BS124)+$CJ$46)*Z124+(0.01723*BU124+0.06099))*10^3/3600,0),0)</f>
        <v>0</v>
      </c>
      <c r="Z124" s="26">
        <f t="shared" si="59"/>
        <v>1</v>
      </c>
      <c r="AA124" s="26">
        <f>IF(AND(入力データと計算結果!$F$6=バックデータ一覧!$A$7,入力データと計算結果!$F$27="種類を選択することで評価する"),MAX(($CJ$47*CB124+$CJ$48*SUM(BO124:BQ124,BS124)+$CJ$49)*AC124+BU124/AB124,0),0)</f>
        <v>0</v>
      </c>
      <c r="AB124" s="26">
        <f t="shared" si="46"/>
        <v>0.85957218749999997</v>
      </c>
      <c r="AC124" s="26">
        <f t="shared" si="60"/>
        <v>1</v>
      </c>
      <c r="AD124" s="91">
        <f>IF(AND(入力データと計算結果!$F$6=バックデータ一覧!$A$7,入力データと計算結果!$F$27="仕様を入力することで評価する"),AE124+AF124+AG124,0)</f>
        <v>0</v>
      </c>
      <c r="AE124" s="91">
        <f t="shared" si="61"/>
        <v>1.1939353450086969</v>
      </c>
      <c r="AF124" s="91">
        <f t="shared" si="47"/>
        <v>7.7448170093852561E-2</v>
      </c>
      <c r="AG124" s="190">
        <f>IF(AND(入力データと計算結果!$F$7&lt;&gt;バックデータ一覧!$A$22,CA124&gt;0),(0.000393*計算過程!CA124)*10^3/3600,IF(AND(入力データと計算結果!$F$7=バックデータ一覧!$A$22,AX124&gt;0),(0.01723*計算過程!AX124+0.06099)*10^3/3600,0))</f>
        <v>2.1992758825231482E-2</v>
      </c>
      <c r="AH124" s="91">
        <f>IF(OR(入力データと計算結果!$F$6&lt;&gt;バックデータ一覧!$A$7,入力データと計算結果!$F$27&lt;&gt;"仕様を入力することで評価する"),0,IF(入力データと計算結果!$F$7=バックデータ一覧!$A$20,計算過程!AR124/計算過程!AI124+計算過程!AS124/計算過程!AJ124+計算過程!AT124/計算過程!AK124+計算過程!AU124/計算過程!AL124+計算過程!AW124/計算過程!AN124,IF(入力データと計算結果!$F$7=バックデータ一覧!$A$21,計算過程!AR124/計算過程!AI124+計算過程!AS124/計算過程!AJ124+計算過程!AT124/計算過程!AK124+計算過程!AV124/計算過程!AM124+計算過程!AW124/計算過程!AN124,計算過程!AR124/計算過程!AI124+計算過程!AS124/計算過程!AJ124+計算過程!AT124/計算過程!AK124+計算過程!AV124/計算過程!AM124+計算過程!AX124/計算過程!AO124)))</f>
        <v>0</v>
      </c>
      <c r="AI124" s="191" t="str">
        <f>IF(AND(入力データと計算結果!$F$6=バックデータ一覧!$A$7,入力データと計算結果!$F$27="仕様を入力することで評価する"),$CJ$65*CB124+$CJ$72*(AR124+AT124)+$CJ$79,"-")</f>
        <v>-</v>
      </c>
      <c r="AJ124" s="191" t="str">
        <f>IF(AND(入力データと計算結果!$F$6=バックデータ一覧!$A$7,入力データと計算結果!$F$27="仕様を入力することで評価する"),$CJ$66*CB124+$CJ$73*AS124+$CJ$80,"-")</f>
        <v>-</v>
      </c>
      <c r="AK124" s="191" t="str">
        <f>IF(AND(入力データと計算結果!$F$6=バックデータ一覧!$A$7,入力データと計算結果!$F$27="仕様を入力することで評価する"),$CJ$67*CB124+$CJ$74*(AR124+AT124)+$CJ$81,"-")</f>
        <v>-</v>
      </c>
      <c r="AL124" s="191" t="str">
        <f>IF(AND(入力データと計算結果!$F$6=バックデータ一覧!$A$7,入力データと計算結果!$F$27="仕様を入力することで評価する"),$CJ$68*CB124+$CJ$75*AU124+$CJ$82,"-")</f>
        <v>-</v>
      </c>
      <c r="AM124" s="191" t="str">
        <f>IF(AND(入力データと計算結果!$F$6=バックデータ一覧!$A$7,入力データと計算結果!$F$27="仕様を入力することで評価する"),$CJ$69*CB124+$CJ$76*AV124+$CJ$83,"-")</f>
        <v>-</v>
      </c>
      <c r="AN124" s="191" t="str">
        <f>IF(AND(入力データと計算結果!$F$6=バックデータ一覧!$A$7,入力データと計算結果!$F$27="仕様を入力することで評価する"),$CJ$70*CB124+$CJ$77*AW124+$CJ$84,"-")</f>
        <v>-</v>
      </c>
      <c r="AO124" s="191" t="str">
        <f>IF(AND(入力データと計算結果!$F$6=バックデータ一覧!$A$7,入力データと計算結果!$F$27="仕様を入力することで評価する"),$CJ$71*CB124+$CJ$78*AX124+$CJ$85,"-")</f>
        <v>-</v>
      </c>
      <c r="AP124" s="91">
        <f t="shared" si="48"/>
        <v>24.448786742509455</v>
      </c>
      <c r="AQ124" s="91">
        <f t="shared" si="49"/>
        <v>5.6881887943836702</v>
      </c>
      <c r="AR124" s="91">
        <f t="shared" si="50"/>
        <v>0.28193626927161475</v>
      </c>
      <c r="AS124" s="91">
        <f t="shared" si="51"/>
        <v>0.34522808482238609</v>
      </c>
      <c r="AT124" s="91">
        <f t="shared" si="52"/>
        <v>0.14959883675636698</v>
      </c>
      <c r="AU124" s="91">
        <f t="shared" si="53"/>
        <v>0</v>
      </c>
      <c r="AV124" s="91">
        <f t="shared" si="54"/>
        <v>0.51784212723357825</v>
      </c>
      <c r="AW124" s="91">
        <f t="shared" si="55"/>
        <v>0</v>
      </c>
      <c r="AX124" s="91">
        <f t="shared" si="56"/>
        <v>1.0553645833333332</v>
      </c>
      <c r="AY124" s="158">
        <f t="shared" si="57"/>
        <v>21.13337832816606</v>
      </c>
      <c r="AZ124" s="91">
        <f t="shared" si="62"/>
        <v>22.427983646250006</v>
      </c>
      <c r="BA124" s="26">
        <f>IF(計算過程!$CJ$4=9,((BF124*CB124+BG124*(BO124+BP124+BQ124+BS124)+BH124*BN124+BI124)*BB124+(0.01723*BU124+0.06099))*10^3/3600,0)</f>
        <v>0</v>
      </c>
      <c r="BB124" s="26">
        <f>IF(7&lt;='貼り付けシート（日別）'!O123,1,1+(7-'貼り付けシート（日別）'!O123)*0.0091)</f>
        <v>1</v>
      </c>
      <c r="BC124" s="26">
        <f>IF(計算過程!$CJ$4=9,((BJ124*計算過程!CB124+BK124*(BO124+BP124+BQ124+BS124)+BL124*BN124+BM124)*BE124+BU124/BD124),0)</f>
        <v>0</v>
      </c>
      <c r="BD124" s="26">
        <f>計算過程!$CJ$88*'貼り付けシート（日別）'!O123+計算過程!$CJ$89*BU124+計算過程!$CJ$90</f>
        <v>0.85957218749999997</v>
      </c>
      <c r="BE124" s="26">
        <f>IF(7&lt;='貼り付けシート（日別）'!O123,1,1+(7-'貼り付けシート（日別）'!O123)*0.0205)</f>
        <v>1</v>
      </c>
      <c r="BF124" s="89">
        <f>IF($BN124&gt;0,バックデータ一覧!$S$4,バックデータ一覧!$T$4)</f>
        <v>-0.51375000000000004</v>
      </c>
      <c r="BG124" s="89">
        <f>IF($BN124&gt;0,バックデータ一覧!$S$5,バックデータ一覧!$T$5)</f>
        <v>-1.7819999999999999E-2</v>
      </c>
      <c r="BH124" s="89">
        <f>IF($BN124&gt;0,バックデータ一覧!$S$6,バックデータ一覧!$T$6)</f>
        <v>0.27639999999999998</v>
      </c>
      <c r="BI124" s="89">
        <f>IF($BN124&gt;0,バックデータ一覧!$S$7,バックデータ一覧!$T$7)</f>
        <v>9.4067100000000003</v>
      </c>
      <c r="BJ124" s="89">
        <f>IF($BN124&gt;0,バックデータ一覧!$S$12,バックデータ一覧!$T$12)</f>
        <v>-0.19841</v>
      </c>
      <c r="BK124" s="89">
        <f>IF($BN124&gt;0,バックデータ一覧!$S$13,バックデータ一覧!$T$13)</f>
        <v>1.10632</v>
      </c>
      <c r="BL124" s="89">
        <f>IF($BN124&gt;0,バックデータ一覧!$S$14,バックデータ一覧!$T$14)</f>
        <v>0.19306999999999999</v>
      </c>
      <c r="BM124" s="132">
        <f>IF($BN124&gt;0,バックデータ一覧!$S$15,バックデータ一覧!$T$15)</f>
        <v>-10.36669</v>
      </c>
      <c r="BN124" s="26">
        <f>SUMIF('貼り付けシート（時刻別）'!$A$6:$A$8765,$A124,'貼り付けシート（時刻別）'!$C$6:$C$8765)</f>
        <v>2400</v>
      </c>
      <c r="BO124" s="91">
        <f>'貼り付けシート（日別）'!B123</f>
        <v>4.8843164385166675</v>
      </c>
      <c r="BP124" s="91">
        <f>'貼り付けシート（日別）'!C123</f>
        <v>5.980795639000001</v>
      </c>
      <c r="BQ124" s="91">
        <f>'貼り付けシート（日別）'!D123</f>
        <v>2.5916781102333335</v>
      </c>
      <c r="BR124" s="91">
        <f>'貼り付けシート（日別）'!E123</f>
        <v>0</v>
      </c>
      <c r="BS124" s="91">
        <f>'貼り付けシート（日別）'!F123</f>
        <v>8.9711934585000019</v>
      </c>
      <c r="BT124" s="91">
        <f>'貼り付けシート（日別）'!G123</f>
        <v>0</v>
      </c>
      <c r="BU124" s="91">
        <f>'貼り付けシート（日別）'!H123</f>
        <v>1.0553645833333332</v>
      </c>
      <c r="BV124" s="91">
        <f>'貼り付けシート（日別）'!I123</f>
        <v>49</v>
      </c>
      <c r="BW124" s="91">
        <f>'貼り付けシート（日別）'!J123</f>
        <v>60</v>
      </c>
      <c r="BX124" s="91">
        <f>'貼り付けシート（日別）'!K123</f>
        <v>26</v>
      </c>
      <c r="BY124" s="91">
        <f>'貼り付けシート（日別）'!L123</f>
        <v>0</v>
      </c>
      <c r="BZ124" s="91">
        <f>'貼り付けシート（日別）'!M123</f>
        <v>90</v>
      </c>
      <c r="CA124" s="91">
        <f>'貼り付けシート（日別）'!N123</f>
        <v>0</v>
      </c>
      <c r="CB124" s="91">
        <f>'貼り付けシート（日別）'!O123</f>
        <v>20.591666666666665</v>
      </c>
      <c r="CC124" s="91">
        <f>'貼り付けシート（日別）'!Q123</f>
        <v>0</v>
      </c>
      <c r="CD124" s="126"/>
    </row>
    <row r="125" spans="1:82" x14ac:dyDescent="0.15">
      <c r="A125" s="30">
        <v>41758</v>
      </c>
      <c r="B125" s="93">
        <f t="shared" si="36"/>
        <v>0.17184931032986112</v>
      </c>
      <c r="C125" s="93">
        <f t="shared" si="37"/>
        <v>0</v>
      </c>
      <c r="D125" s="93">
        <f t="shared" si="63"/>
        <v>39.799406835157356</v>
      </c>
      <c r="E125" s="96">
        <v>0</v>
      </c>
      <c r="F125" s="90">
        <f>IF(OR(計算過程!$CJ$4&lt;=4,計算過程!$CJ$4=8),G125+H125+I125,0)</f>
        <v>0.17184931032986112</v>
      </c>
      <c r="G125" s="90">
        <f>IF(AND($CJ$4&gt;4,$CJ$4&lt;&gt;8),0,((VLOOKUP(入力データと計算結果!$F$6,バックデータ一覧!$V$12:$AA$15,2)*CB125+VLOOKUP(入力データと計算結果!$F$6,バックデータ一覧!$V$12:$AA$15,3)*(BV125+BW125+BX125+BY125+CA125)+(VLOOKUP(入力データと計算結果!$F$6,バックデータ一覧!$V$12:$AA$15,4)))*10^3/3600))</f>
        <v>0.11006267361111112</v>
      </c>
      <c r="H125" s="90">
        <f>IF(AND(OR($CJ$4&gt;4,$CJ$4&lt;&gt;8),入力データと計算結果!$F$7&lt;&gt;バックデータ一覧!$A$20,BZ125&gt;0),0.07*10^3/3600,0)</f>
        <v>1.9444444444444445E-2</v>
      </c>
      <c r="I125" s="90">
        <f>IF(AND(OR($CJ$4&lt;=4),入力データと計算結果!$F$7=バックデータ一覧!$A$22,BU125&gt;0),(VLOOKUP(入力データと計算結果!$F$6,バックデータ一覧!$V$12:$AA$15,5,FALSE)*BU125+VLOOKUP(入力データと計算結果!$F$6,バックデータ一覧!$V$12:$AA$15,6,FALSE))*10^3/3600,0)</f>
        <v>4.2342192274305558E-2</v>
      </c>
      <c r="J125" s="90">
        <f>IF(OR(計算過程!$CJ$4&lt;=2,計算過程!$CJ$4=8),IF(入力データと計算結果!$F$7=バックデータ一覧!$A$20,BO125/L125+BP125/M125+BQ125/N125+BR125/O125+BT125/Q125,IF(入力データと計算結果!$F$7=バックデータ一覧!$A$21,BO125/L125+BP125/M125+BQ125/N125+BS125/P125+BT125/Q125,BO125/L125+BP125/M125+BQ125/N125+BS125/P125+BU125/R125)),0)</f>
        <v>0</v>
      </c>
      <c r="K125" s="90">
        <f>IF(OR(計算過程!$CJ$4=3,計算過程!$CJ$4=4),IF(入力データと計算結果!$F$7=バックデータ一覧!$A$20,BO125/L125+BP125/M125+BQ125/N125+BR125/O125+BT125/Q125,IF(入力データと計算結果!$F$7=バックデータ一覧!$A$21,BO125/L125+BP125/M125+BQ125/N125+BS125/P125+BT125/Q125,BO125/L125+BP125/M125+BQ125/N125+BS125/P125+BU125/R125)),0)</f>
        <v>39.799406835157356</v>
      </c>
      <c r="L125" s="167">
        <f>IFERROR(MIN(1,$CJ$6*CB125+計算過程!$CJ$13*(BO125+BQ125)+$CJ$20),"-")</f>
        <v>0.71419430178633858</v>
      </c>
      <c r="M125" s="167">
        <f t="shared" si="38"/>
        <v>0.80991836775663439</v>
      </c>
      <c r="N125" s="167">
        <f t="shared" si="39"/>
        <v>0.71419430178633858</v>
      </c>
      <c r="O125" s="134">
        <f t="shared" si="40"/>
        <v>0.90236153670854247</v>
      </c>
      <c r="P125" s="134">
        <f t="shared" si="41"/>
        <v>0.84611685063119213</v>
      </c>
      <c r="Q125" s="134">
        <f t="shared" si="42"/>
        <v>0.90236153670854247</v>
      </c>
      <c r="R125" s="134">
        <f t="shared" si="43"/>
        <v>0.56852336809352799</v>
      </c>
      <c r="S125" s="26">
        <f t="shared" si="44"/>
        <v>0</v>
      </c>
      <c r="T125" s="26">
        <f>'貼り付けシート（日別）'!P124</f>
        <v>15.8125</v>
      </c>
      <c r="U125" s="26">
        <f t="shared" si="64"/>
        <v>1</v>
      </c>
      <c r="V125" s="26">
        <f t="shared" si="65"/>
        <v>1</v>
      </c>
      <c r="W125" s="26">
        <f t="shared" si="58"/>
        <v>31.390958642360001</v>
      </c>
      <c r="X125" s="26">
        <f t="shared" si="45"/>
        <v>0</v>
      </c>
      <c r="Y125" s="26">
        <f>IF(AND(入力データと計算結果!$F$6=バックデータ一覧!$A$7,入力データと計算結果!$F$27="種類を選択することで評価する"),MAX((($CJ$44*CB125+$CJ$45*SUM(BO125:BQ125,BS125)+$CJ$46)*Z125+(0.01723*BU125+0.06099))*10^3/3600,0),0)</f>
        <v>0</v>
      </c>
      <c r="Z125" s="26">
        <f t="shared" si="59"/>
        <v>1</v>
      </c>
      <c r="AA125" s="26">
        <f>IF(AND(入力データと計算結果!$F$6=バックデータ一覧!$A$7,入力データと計算結果!$F$27="種類を選択することで評価する"),MAX(($CJ$47*CB125+$CJ$48*SUM(BO125:BQ125,BS125)+$CJ$49)*AC125+BU125/AB125,0),0)</f>
        <v>0</v>
      </c>
      <c r="AB125" s="26">
        <f t="shared" si="46"/>
        <v>0.85104546874999998</v>
      </c>
      <c r="AC125" s="26">
        <f t="shared" si="60"/>
        <v>1</v>
      </c>
      <c r="AD125" s="91">
        <f>IF(AND(入力データと計算結果!$F$6=バックデータ一覧!$A$7,入力データと計算結果!$F$27="仕様を入力することで評価する"),AE125+AF125+AG125,0)</f>
        <v>0</v>
      </c>
      <c r="AE125" s="91">
        <f t="shared" si="61"/>
        <v>1.4448673432012002</v>
      </c>
      <c r="AF125" s="91">
        <f t="shared" si="47"/>
        <v>8.3953811467422867E-2</v>
      </c>
      <c r="AG125" s="190">
        <f>IF(AND(入力データと計算結果!$F$7&lt;&gt;バックデータ一覧!$A$22,CA125&gt;0),(0.000393*計算過程!CA125)*10^3/3600,IF(AND(入力データと計算結果!$F$7=バックデータ一覧!$A$22,AX125&gt;0),(0.01723*計算過程!AX125+0.06099)*10^3/3600,0))</f>
        <v>2.2386241970486113E-2</v>
      </c>
      <c r="AH125" s="91">
        <f>IF(OR(入力データと計算結果!$F$6&lt;&gt;バックデータ一覧!$A$7,入力データと計算結果!$F$27&lt;&gt;"仕様を入力することで評価する"),0,IF(入力データと計算結果!$F$7=バックデータ一覧!$A$20,計算過程!AR125/計算過程!AI125+計算過程!AS125/計算過程!AJ125+計算過程!AT125/計算過程!AK125+計算過程!AU125/計算過程!AL125+計算過程!AW125/計算過程!AN125,IF(入力データと計算結果!$F$7=バックデータ一覧!$A$21,計算過程!AR125/計算過程!AI125+計算過程!AS125/計算過程!AJ125+計算過程!AT125/計算過程!AK125+計算過程!AV125/計算過程!AM125+計算過程!AW125/計算過程!AN125,計算過程!AR125/計算過程!AI125+計算過程!AS125/計算過程!AJ125+計算過程!AT125/計算過程!AK125+計算過程!AV125/計算過程!AM125+計算過程!AX125/計算過程!AO125)))</f>
        <v>0</v>
      </c>
      <c r="AI125" s="191" t="str">
        <f>IF(AND(入力データと計算結果!$F$6=バックデータ一覧!$A$7,入力データと計算結果!$F$27="仕様を入力することで評価する"),$CJ$65*CB125+$CJ$72*(AR125+AT125)+$CJ$79,"-")</f>
        <v>-</v>
      </c>
      <c r="AJ125" s="191" t="str">
        <f>IF(AND(入力データと計算結果!$F$6=バックデータ一覧!$A$7,入力データと計算結果!$F$27="仕様を入力することで評価する"),$CJ$66*CB125+$CJ$73*AS125+$CJ$80,"-")</f>
        <v>-</v>
      </c>
      <c r="AK125" s="191" t="str">
        <f>IF(AND(入力データと計算結果!$F$6=バックデータ一覧!$A$7,入力データと計算結果!$F$27="仕様を入力することで評価する"),$CJ$67*CB125+$CJ$74*(AR125+AT125)+$CJ$81,"-")</f>
        <v>-</v>
      </c>
      <c r="AL125" s="191" t="str">
        <f>IF(AND(入力データと計算結果!$F$6=バックデータ一覧!$A$7,入力データと計算結果!$F$27="仕様を入力することで評価する"),$CJ$68*CB125+$CJ$75*AU125+$CJ$82,"-")</f>
        <v>-</v>
      </c>
      <c r="AM125" s="191" t="str">
        <f>IF(AND(入力データと計算結果!$F$6=バックデータ一覧!$A$7,入力データと計算結果!$F$27="仕様を入力することで評価する"),$CJ$69*CB125+$CJ$76*AV125+$CJ$83,"-")</f>
        <v>-</v>
      </c>
      <c r="AN125" s="191" t="str">
        <f>IF(AND(入力データと計算結果!$F$6=バックデータ一覧!$A$7,入力データと計算結果!$F$27="仕様を入力することで評価する"),$CJ$70*CB125+$CJ$77*AW125+$CJ$84,"-")</f>
        <v>-</v>
      </c>
      <c r="AO125" s="191" t="str">
        <f>IF(AND(入力データと計算結果!$F$6=バックデータ一覧!$A$7,入力データと計算結果!$F$27="仕様を入力することで評価する"),$CJ$71*CB125+$CJ$78*AX125+$CJ$85,"-")</f>
        <v>-</v>
      </c>
      <c r="AP125" s="91">
        <f t="shared" si="48"/>
        <v>28.728346544168648</v>
      </c>
      <c r="AQ125" s="91">
        <f t="shared" si="49"/>
        <v>5.5230650064999267</v>
      </c>
      <c r="AR125" s="91">
        <f t="shared" si="50"/>
        <v>1.0666691143056868</v>
      </c>
      <c r="AS125" s="91">
        <f t="shared" si="51"/>
        <v>0.78688705153698235</v>
      </c>
      <c r="AT125" s="91">
        <f t="shared" si="52"/>
        <v>0.41967309415305709</v>
      </c>
      <c r="AU125" s="91">
        <f t="shared" si="53"/>
        <v>0</v>
      </c>
      <c r="AV125" s="91">
        <f t="shared" si="54"/>
        <v>3.1475482061479276</v>
      </c>
      <c r="AW125" s="91">
        <f t="shared" si="55"/>
        <v>0</v>
      </c>
      <c r="AX125" s="91">
        <f t="shared" si="56"/>
        <v>1.1375781250000001</v>
      </c>
      <c r="AY125" s="158">
        <f t="shared" si="57"/>
        <v>24.832603051216346</v>
      </c>
      <c r="AZ125" s="91">
        <f t="shared" si="62"/>
        <v>30.25338051736</v>
      </c>
      <c r="BA125" s="26">
        <f>IF(計算過程!$CJ$4=9,((BF125*CB125+BG125*(BO125+BP125+BQ125+BS125)+BH125*BN125+BI125)*BB125+(0.01723*BU125+0.06099))*10^3/3600,0)</f>
        <v>0</v>
      </c>
      <c r="BB125" s="26">
        <f>IF(7&lt;='貼り付けシート（日別）'!O124,1,1+(7-'貼り付けシート（日別）'!O124)*0.0091)</f>
        <v>1</v>
      </c>
      <c r="BC125" s="26">
        <f>IF(計算過程!$CJ$4=9,((BJ125*計算過程!CB125+BK125*(BO125+BP125+BQ125+BS125)+BL125*BN125+BM125)*BE125+BU125/BD125),0)</f>
        <v>0</v>
      </c>
      <c r="BD125" s="26">
        <f>計算過程!$CJ$88*'貼り付けシート（日別）'!O124+計算過程!$CJ$89*BU125+計算過程!$CJ$90</f>
        <v>0.85104546874999998</v>
      </c>
      <c r="BE125" s="26">
        <f>IF(7&lt;='貼り付けシート（日別）'!O124,1,1+(7-'貼り付けシート（日別）'!O124)*0.0205)</f>
        <v>1</v>
      </c>
      <c r="BF125" s="89">
        <f>IF($BN125&gt;0,バックデータ一覧!$S$4,バックデータ一覧!$T$4)</f>
        <v>-0.51375000000000004</v>
      </c>
      <c r="BG125" s="89">
        <f>IF($BN125&gt;0,バックデータ一覧!$S$5,バックデータ一覧!$T$5)</f>
        <v>-1.7819999999999999E-2</v>
      </c>
      <c r="BH125" s="89">
        <f>IF($BN125&gt;0,バックデータ一覧!$S$6,バックデータ一覧!$T$6)</f>
        <v>0.27639999999999998</v>
      </c>
      <c r="BI125" s="89">
        <f>IF($BN125&gt;0,バックデータ一覧!$S$7,バックデータ一覧!$T$7)</f>
        <v>9.4067100000000003</v>
      </c>
      <c r="BJ125" s="89">
        <f>IF($BN125&gt;0,バックデータ一覧!$S$12,バックデータ一覧!$T$12)</f>
        <v>-0.19841</v>
      </c>
      <c r="BK125" s="89">
        <f>IF($BN125&gt;0,バックデータ一覧!$S$13,バックデータ一覧!$T$13)</f>
        <v>1.10632</v>
      </c>
      <c r="BL125" s="89">
        <f>IF($BN125&gt;0,バックデータ一覧!$S$14,バックデータ一覧!$T$14)</f>
        <v>0.19306999999999999</v>
      </c>
      <c r="BM125" s="132">
        <f>IF($BN125&gt;0,バックデータ一覧!$S$15,バックデータ一覧!$T$15)</f>
        <v>-10.36669</v>
      </c>
      <c r="BN125" s="26">
        <f>SUMIF('貼り付けシート（時刻別）'!$A$6:$A$8765,$A125,'貼り付けシート（時刻別）'!$C$6:$C$8765)</f>
        <v>2400</v>
      </c>
      <c r="BO125" s="91">
        <f>'貼り付けシート（日別）'!B124</f>
        <v>5.9530845534159997</v>
      </c>
      <c r="BP125" s="91">
        <f>'貼り付けシート（日別）'!C124</f>
        <v>4.3916197525199996</v>
      </c>
      <c r="BQ125" s="91">
        <f>'貼り付けシート（日別）'!D124</f>
        <v>2.3421972013439998</v>
      </c>
      <c r="BR125" s="91">
        <f>'貼り付けシート（日別）'!E124</f>
        <v>0</v>
      </c>
      <c r="BS125" s="91">
        <f>'貼り付けシート（日別）'!F124</f>
        <v>17.566479010080002</v>
      </c>
      <c r="BT125" s="91">
        <f>'貼り付けシート（日別）'!G124</f>
        <v>0</v>
      </c>
      <c r="BU125" s="91">
        <f>'貼り付けシート（日別）'!H124</f>
        <v>1.1375781250000001</v>
      </c>
      <c r="BV125" s="91">
        <f>'貼り付けシート（日別）'!I124</f>
        <v>61</v>
      </c>
      <c r="BW125" s="91">
        <f>'貼り付けシート（日別）'!J124</f>
        <v>45</v>
      </c>
      <c r="BX125" s="91">
        <f>'貼り付けシート（日別）'!K124</f>
        <v>24</v>
      </c>
      <c r="BY125" s="91">
        <f>'貼り付けシート（日別）'!L124</f>
        <v>0</v>
      </c>
      <c r="BZ125" s="91">
        <f>'貼り付けシート（日別）'!M124</f>
        <v>180</v>
      </c>
      <c r="CA125" s="91">
        <f>'貼り付けシート（日別）'!N124</f>
        <v>0</v>
      </c>
      <c r="CB125" s="91">
        <f>'貼り付けシート（日別）'!O124</f>
        <v>18.712499999999995</v>
      </c>
      <c r="CC125" s="91">
        <f>'貼り付けシート（日別）'!Q124</f>
        <v>0</v>
      </c>
      <c r="CD125" s="126"/>
    </row>
    <row r="126" spans="1:82" x14ac:dyDescent="0.15">
      <c r="A126" s="30">
        <v>41759</v>
      </c>
      <c r="B126" s="93">
        <f t="shared" si="36"/>
        <v>9.6907928240740737E-2</v>
      </c>
      <c r="C126" s="93">
        <f t="shared" si="37"/>
        <v>0</v>
      </c>
      <c r="D126" s="93">
        <f t="shared" si="63"/>
        <v>7.228211247756585</v>
      </c>
      <c r="E126" s="96">
        <v>0</v>
      </c>
      <c r="F126" s="90">
        <f>IF(OR(計算過程!$CJ$4&lt;=4,計算過程!$CJ$4=8),G126+H126+I126,0)</f>
        <v>9.6907928240740737E-2</v>
      </c>
      <c r="G126" s="90">
        <f>IF(AND($CJ$4&gt;4,$CJ$4&lt;&gt;8),0,((VLOOKUP(入力データと計算結果!$F$6,バックデータ一覧!$V$12:$AA$15,2)*CB126+VLOOKUP(入力データと計算結果!$F$6,バックデータ一覧!$V$12:$AA$15,3)*(BV126+BW126+BX126+BY126+CA126)+(VLOOKUP(入力データと計算結果!$F$6,バックデータ一覧!$V$12:$AA$15,4)))*10^3/3600))</f>
        <v>9.6907928240740737E-2</v>
      </c>
      <c r="H126" s="90">
        <f>IF(AND(OR($CJ$4&gt;4,$CJ$4&lt;&gt;8),入力データと計算結果!$F$7&lt;&gt;バックデータ一覧!$A$20,BZ126&gt;0),0.07*10^3/3600,0)</f>
        <v>0</v>
      </c>
      <c r="I126" s="90">
        <f>IF(AND(OR($CJ$4&lt;=4),入力データと計算結果!$F$7=バックデータ一覧!$A$22,BU126&gt;0),(VLOOKUP(入力データと計算結果!$F$6,バックデータ一覧!$V$12:$AA$15,5,FALSE)*BU126+VLOOKUP(入力データと計算結果!$F$6,バックデータ一覧!$V$12:$AA$15,6,FALSE))*10^3/3600,0)</f>
        <v>0</v>
      </c>
      <c r="J126" s="90">
        <f>IF(OR(計算過程!$CJ$4&lt;=2,計算過程!$CJ$4=8),IF(入力データと計算結果!$F$7=バックデータ一覧!$A$20,BO126/L126+BP126/M126+BQ126/N126+BR126/O126+BT126/Q126,IF(入力データと計算結果!$F$7=バックデータ一覧!$A$21,BO126/L126+BP126/M126+BQ126/N126+BS126/P126+BT126/Q126,BO126/L126+BP126/M126+BQ126/N126+BS126/P126+BU126/R126)),0)</f>
        <v>0</v>
      </c>
      <c r="K126" s="90">
        <f>IF(OR(計算過程!$CJ$4=3,計算過程!$CJ$4=4),IF(入力データと計算結果!$F$7=バックデータ一覧!$A$20,BO126/L126+BP126/M126+BQ126/N126+BR126/O126+BT126/Q126,IF(入力データと計算結果!$F$7=バックデータ一覧!$A$21,BO126/L126+BP126/M126+BQ126/N126+BS126/P126+BT126/Q126,BO126/L126+BP126/M126+BQ126/N126+BS126/P126+BU126/R126)),0)</f>
        <v>7.228211247756585</v>
      </c>
      <c r="L126" s="167">
        <f>IFERROR(MIN(1,$CJ$6*CB126+計算過程!$CJ$13*(BO126+BQ126)+$CJ$20),"-")</f>
        <v>0.69800160941788947</v>
      </c>
      <c r="M126" s="167">
        <f t="shared" si="38"/>
        <v>0.79334919524341252</v>
      </c>
      <c r="N126" s="167">
        <f t="shared" si="39"/>
        <v>0.69800160941788947</v>
      </c>
      <c r="O126" s="134">
        <f t="shared" si="40"/>
        <v>0.90236153670854247</v>
      </c>
      <c r="P126" s="134">
        <f t="shared" si="41"/>
        <v>0.88826526187185906</v>
      </c>
      <c r="Q126" s="134">
        <f t="shared" si="42"/>
        <v>0.90236153670854247</v>
      </c>
      <c r="R126" s="134">
        <f t="shared" si="43"/>
        <v>0.48659057741949319</v>
      </c>
      <c r="S126" s="26">
        <f t="shared" si="44"/>
        <v>0</v>
      </c>
      <c r="T126" s="26">
        <f>'貼り付けシート（日別）'!P125</f>
        <v>14.462500000000002</v>
      </c>
      <c r="U126" s="26">
        <f t="shared" si="64"/>
        <v>1</v>
      </c>
      <c r="V126" s="26">
        <f t="shared" si="65"/>
        <v>1</v>
      </c>
      <c r="W126" s="26">
        <f t="shared" si="58"/>
        <v>5.2758753947899999</v>
      </c>
      <c r="X126" s="26">
        <f t="shared" si="45"/>
        <v>0</v>
      </c>
      <c r="Y126" s="26">
        <f>IF(AND(入力データと計算結果!$F$6=バックデータ一覧!$A$7,入力データと計算結果!$F$27="種類を選択することで評価する"),MAX((($CJ$44*CB126+$CJ$45*SUM(BO126:BQ126,BS126)+$CJ$46)*Z126+(0.01723*BU126+0.06099))*10^3/3600,0),0)</f>
        <v>0</v>
      </c>
      <c r="Z126" s="26">
        <f t="shared" si="59"/>
        <v>1</v>
      </c>
      <c r="AA126" s="26">
        <f>IF(AND(入力データと計算結果!$F$6=バックデータ一覧!$A$7,入力データと計算結果!$F$27="種類を選択することで評価する"),MAX(($CJ$47*CB126+$CJ$48*SUM(BO126:BQ126,BS126)+$CJ$49)*AC126+BU126/AB126,0),0)</f>
        <v>0</v>
      </c>
      <c r="AB126" s="26">
        <f t="shared" si="46"/>
        <v>0.82145999999999997</v>
      </c>
      <c r="AC126" s="26">
        <f t="shared" si="60"/>
        <v>1</v>
      </c>
      <c r="AD126" s="91">
        <f>IF(AND(入力データと計算結果!$F$6=バックデータ一覧!$A$7,入力データと計算結果!$F$27="仕様を入力することで評価する"),AE126+AF126+AG126,0)</f>
        <v>0</v>
      </c>
      <c r="AE126" s="91">
        <f t="shared" si="61"/>
        <v>0.33202029447162479</v>
      </c>
      <c r="AF126" s="91">
        <f t="shared" si="47"/>
        <v>6.318876997363515E-2</v>
      </c>
      <c r="AG126" s="190">
        <f>IF(AND(入力データと計算結果!$F$7&lt;&gt;バックデータ一覧!$A$22,CA126&gt;0),(0.000393*計算過程!CA126)*10^3/3600,IF(AND(入力データと計算結果!$F$7=バックデータ一覧!$A$22,AX126&gt;0),(0.01723*計算過程!AX126+0.06099)*10^3/3600,0))</f>
        <v>0</v>
      </c>
      <c r="AH126" s="91">
        <f>IF(OR(入力データと計算結果!$F$6&lt;&gt;バックデータ一覧!$A$7,入力データと計算結果!$F$27&lt;&gt;"仕様を入力することで評価する"),0,IF(入力データと計算結果!$F$7=バックデータ一覧!$A$20,計算過程!AR126/計算過程!AI126+計算過程!AS126/計算過程!AJ126+計算過程!AT126/計算過程!AK126+計算過程!AU126/計算過程!AL126+計算過程!AW126/計算過程!AN126,IF(入力データと計算結果!$F$7=バックデータ一覧!$A$21,計算過程!AR126/計算過程!AI126+計算過程!AS126/計算過程!AJ126+計算過程!AT126/計算過程!AK126+計算過程!AV126/計算過程!AM126+計算過程!AW126/計算過程!AN126,計算過程!AR126/計算過程!AI126+計算過程!AS126/計算過程!AJ126+計算過程!AT126/計算過程!AK126+計算過程!AV126/計算過程!AM126+計算過程!AX126/計算過程!AO126)))</f>
        <v>0</v>
      </c>
      <c r="AI126" s="191" t="str">
        <f>IF(AND(入力データと計算結果!$F$6=バックデータ一覧!$A$7,入力データと計算結果!$F$27="仕様を入力することで評価する"),$CJ$65*CB126+$CJ$72*(AR126+AT126)+$CJ$79,"-")</f>
        <v>-</v>
      </c>
      <c r="AJ126" s="191" t="str">
        <f>IF(AND(入力データと計算結果!$F$6=バックデータ一覧!$A$7,入力データと計算結果!$F$27="仕様を入力することで評価する"),$CJ$66*CB126+$CJ$73*AS126+$CJ$80,"-")</f>
        <v>-</v>
      </c>
      <c r="AK126" s="191" t="str">
        <f>IF(AND(入力データと計算結果!$F$6=バックデータ一覧!$A$7,入力データと計算結果!$F$27="仕様を入力することで評価する"),$CJ$67*CB126+$CJ$74*(AR126+AT126)+$CJ$81,"-")</f>
        <v>-</v>
      </c>
      <c r="AL126" s="191" t="str">
        <f>IF(AND(入力データと計算結果!$F$6=バックデータ一覧!$A$7,入力データと計算結果!$F$27="仕様を入力することで評価する"),$CJ$68*CB126+$CJ$75*AU126+$CJ$82,"-")</f>
        <v>-</v>
      </c>
      <c r="AM126" s="191" t="str">
        <f>IF(AND(入力データと計算結果!$F$6=バックデータ一覧!$A$7,入力データと計算結果!$F$27="仕様を入力することで評価する"),$CJ$69*CB126+$CJ$76*AV126+$CJ$83,"-")</f>
        <v>-</v>
      </c>
      <c r="AN126" s="191" t="str">
        <f>IF(AND(入力データと計算結果!$F$6=バックデータ一覧!$A$7,入力データと計算結果!$F$27="仕様を入力することで評価する"),$CJ$70*CB126+$CJ$77*AW126+$CJ$84,"-")</f>
        <v>-</v>
      </c>
      <c r="AO126" s="191" t="str">
        <f>IF(AND(入力データと計算結果!$F$6=バックデータ一覧!$A$7,入力データと計算結果!$F$27="仕様を入力することで評価する"),$CJ$71*CB126+$CJ$78*AX126+$CJ$85,"-")</f>
        <v>-</v>
      </c>
      <c r="AP126" s="91">
        <f t="shared" si="48"/>
        <v>6.1035557308582549</v>
      </c>
      <c r="AQ126" s="91">
        <f t="shared" si="49"/>
        <v>5.1064111913963792</v>
      </c>
      <c r="AR126" s="91">
        <f t="shared" si="50"/>
        <v>0</v>
      </c>
      <c r="AS126" s="91">
        <f t="shared" si="51"/>
        <v>0</v>
      </c>
      <c r="AT126" s="91">
        <f t="shared" si="52"/>
        <v>0</v>
      </c>
      <c r="AU126" s="91">
        <f t="shared" si="53"/>
        <v>0</v>
      </c>
      <c r="AV126" s="91">
        <f t="shared" si="54"/>
        <v>0</v>
      </c>
      <c r="AW126" s="91">
        <f t="shared" si="55"/>
        <v>0</v>
      </c>
      <c r="AX126" s="91">
        <f t="shared" si="56"/>
        <v>0</v>
      </c>
      <c r="AY126" s="158">
        <f t="shared" si="57"/>
        <v>5.2758753947899999</v>
      </c>
      <c r="AZ126" s="91">
        <f t="shared" si="62"/>
        <v>5.2758753947899999</v>
      </c>
      <c r="BA126" s="26">
        <f>IF(計算過程!$CJ$4=9,((BF126*CB126+BG126*(BO126+BP126+BQ126+BS126)+BH126*BN126+BI126)*BB126+(0.01723*BU126+0.06099))*10^3/3600,0)</f>
        <v>0</v>
      </c>
      <c r="BB126" s="26">
        <f>IF(7&lt;='貼り付けシート（日別）'!O125,1,1+(7-'貼り付けシート（日別）'!O125)*0.0091)</f>
        <v>1</v>
      </c>
      <c r="BC126" s="26">
        <f>IF(計算過程!$CJ$4=9,((BJ126*計算過程!CB126+BK126*(BO126+BP126+BQ126+BS126)+BL126*BN126+BM126)*BE126+BU126/BD126),0)</f>
        <v>0</v>
      </c>
      <c r="BD126" s="26">
        <f>計算過程!$CJ$88*'貼り付けシート（日別）'!O125+計算過程!$CJ$89*BU126+計算過程!$CJ$90</f>
        <v>0.82145999999999997</v>
      </c>
      <c r="BE126" s="26">
        <f>IF(7&lt;='貼り付けシート（日別）'!O125,1,1+(7-'貼り付けシート（日別）'!O125)*0.0205)</f>
        <v>1</v>
      </c>
      <c r="BF126" s="89">
        <f>IF($BN126&gt;0,バックデータ一覧!$S$4,バックデータ一覧!$T$4)</f>
        <v>-0.51375000000000004</v>
      </c>
      <c r="BG126" s="89">
        <f>IF($BN126&gt;0,バックデータ一覧!$S$5,バックデータ一覧!$T$5)</f>
        <v>-1.7819999999999999E-2</v>
      </c>
      <c r="BH126" s="89">
        <f>IF($BN126&gt;0,バックデータ一覧!$S$6,バックデータ一覧!$T$6)</f>
        <v>0.27639999999999998</v>
      </c>
      <c r="BI126" s="89">
        <f>IF($BN126&gt;0,バックデータ一覧!$S$7,バックデータ一覧!$T$7)</f>
        <v>9.4067100000000003</v>
      </c>
      <c r="BJ126" s="89">
        <f>IF($BN126&gt;0,バックデータ一覧!$S$12,バックデータ一覧!$T$12)</f>
        <v>-0.19841</v>
      </c>
      <c r="BK126" s="89">
        <f>IF($BN126&gt;0,バックデータ一覧!$S$13,バックデータ一覧!$T$13)</f>
        <v>1.10632</v>
      </c>
      <c r="BL126" s="89">
        <f>IF($BN126&gt;0,バックデータ一覧!$S$14,バックデータ一覧!$T$14)</f>
        <v>0.19306999999999999</v>
      </c>
      <c r="BM126" s="132">
        <f>IF($BN126&gt;0,バックデータ一覧!$S$15,バックデータ一覧!$T$15)</f>
        <v>-10.36669</v>
      </c>
      <c r="BN126" s="26">
        <f>SUMIF('貼り付けシート（時刻別）'!$A$6:$A$8765,$A126,'貼り付けシート（時刻別）'!$C$6:$C$8765)</f>
        <v>2400</v>
      </c>
      <c r="BO126" s="91">
        <f>'貼り付けシート（日別）'!B125</f>
        <v>2.206275165094</v>
      </c>
      <c r="BP126" s="91">
        <f>'貼り付けシート（日別）'!C125</f>
        <v>1.9185001435599998</v>
      </c>
      <c r="BQ126" s="91">
        <f>'貼り付けシート（日別）'!D125</f>
        <v>1.1511000861359999</v>
      </c>
      <c r="BR126" s="91">
        <f>'貼り付けシート（日別）'!E125</f>
        <v>0</v>
      </c>
      <c r="BS126" s="91">
        <f>'貼り付けシート（日別）'!F125</f>
        <v>0</v>
      </c>
      <c r="BT126" s="91">
        <f>'貼り付けシート（日別）'!G125</f>
        <v>0</v>
      </c>
      <c r="BU126" s="91">
        <f>'貼り付けシート（日別）'!H125</f>
        <v>0</v>
      </c>
      <c r="BV126" s="91">
        <f>'貼り付けシート（日別）'!I125</f>
        <v>23</v>
      </c>
      <c r="BW126" s="91">
        <f>'貼り付けシート（日別）'!J125</f>
        <v>20</v>
      </c>
      <c r="BX126" s="91">
        <f>'貼り付けシート（日別）'!K125</f>
        <v>12</v>
      </c>
      <c r="BY126" s="91">
        <f>'貼り付けシート（日別）'!L125</f>
        <v>0</v>
      </c>
      <c r="BZ126" s="91">
        <f>'貼り付けシート（日別）'!M125</f>
        <v>0</v>
      </c>
      <c r="CA126" s="91">
        <f>'貼り付けシート（日別）'!N125</f>
        <v>0</v>
      </c>
      <c r="CB126" s="91">
        <f>'貼り付けシート（日別）'!O125</f>
        <v>13.970833333333333</v>
      </c>
      <c r="CC126" s="91">
        <f>'貼り付けシート（日別）'!Q125</f>
        <v>0</v>
      </c>
      <c r="CD126" s="126"/>
    </row>
    <row r="127" spans="1:82" x14ac:dyDescent="0.15">
      <c r="A127" s="30">
        <v>41760</v>
      </c>
      <c r="B127" s="93">
        <f t="shared" si="36"/>
        <v>0.17775836226851852</v>
      </c>
      <c r="C127" s="93">
        <f t="shared" si="37"/>
        <v>0</v>
      </c>
      <c r="D127" s="93">
        <f t="shared" si="63"/>
        <v>30.019426169290821</v>
      </c>
      <c r="E127" s="96">
        <v>0</v>
      </c>
      <c r="F127" s="90">
        <f>IF(OR(計算過程!$CJ$4&lt;=4,計算過程!$CJ$4=8),G127+H127+I127,0)</f>
        <v>0.17775836226851852</v>
      </c>
      <c r="G127" s="90">
        <f>IF(AND($CJ$4&gt;4,$CJ$4&lt;&gt;8),0,((VLOOKUP(入力データと計算結果!$F$6,バックデータ一覧!$V$12:$AA$15,2)*CB127+VLOOKUP(入力データと計算結果!$F$6,バックデータ一覧!$V$12:$AA$15,3)*(BV127+BW127+BX127+BY127+CA127)+(VLOOKUP(入力データと計算結果!$F$6,バックデータ一覧!$V$12:$AA$15,4)))*10^3/3600))</f>
        <v>0.11449421296296297</v>
      </c>
      <c r="H127" s="90">
        <f>IF(AND(OR($CJ$4&gt;4,$CJ$4&lt;&gt;8),入力データと計算結果!$F$7&lt;&gt;バックデータ一覧!$A$20,BZ127&gt;0),0.07*10^3/3600,0)</f>
        <v>1.9444444444444445E-2</v>
      </c>
      <c r="I127" s="90">
        <f>IF(AND(OR($CJ$4&lt;=4),入力データと計算結果!$F$7=バックデータ一覧!$A$22,BU127&gt;0),(VLOOKUP(入力データと計算結果!$F$6,バックデータ一覧!$V$12:$AA$15,5,FALSE)*BU127+VLOOKUP(入力データと計算結果!$F$6,バックデータ一覧!$V$12:$AA$15,6,FALSE))*10^3/3600,0)</f>
        <v>4.3819704861111107E-2</v>
      </c>
      <c r="J127" s="90">
        <f>IF(OR(計算過程!$CJ$4&lt;=2,計算過程!$CJ$4=8),IF(入力データと計算結果!$F$7=バックデータ一覧!$A$20,BO127/L127+BP127/M127+BQ127/N127+BR127/O127+BT127/Q127,IF(入力データと計算結果!$F$7=バックデータ一覧!$A$21,BO127/L127+BP127/M127+BQ127/N127+BS127/P127+BT127/Q127,BO127/L127+BP127/M127+BQ127/N127+BS127/P127+BU127/R127)),0)</f>
        <v>0</v>
      </c>
      <c r="K127" s="90">
        <f>IF(OR(計算過程!$CJ$4=3,計算過程!$CJ$4=4),IF(入力データと計算結果!$F$7=バックデータ一覧!$A$20,BO127/L127+BP127/M127+BQ127/N127+BR127/O127+BT127/Q127,IF(入力データと計算結果!$F$7=バックデータ一覧!$A$21,BO127/L127+BP127/M127+BQ127/N127+BS127/P127+BT127/Q127,BO127/L127+BP127/M127+BQ127/N127+BS127/P127+BU127/R127)),0)</f>
        <v>30.019426169290821</v>
      </c>
      <c r="L127" s="167">
        <f>IFERROR(MIN(1,$CJ$6*CB127+計算過程!$CJ$13*(BO127+BQ127)+$CJ$20),"-")</f>
        <v>0.70868868797819295</v>
      </c>
      <c r="M127" s="167">
        <f t="shared" si="38"/>
        <v>0.80055902172724236</v>
      </c>
      <c r="N127" s="167">
        <f t="shared" si="39"/>
        <v>0.70868868797819295</v>
      </c>
      <c r="O127" s="134">
        <f t="shared" si="40"/>
        <v>0.90236153670854247</v>
      </c>
      <c r="P127" s="134">
        <f t="shared" si="41"/>
        <v>0.86740691899701694</v>
      </c>
      <c r="Q127" s="134">
        <f t="shared" si="42"/>
        <v>0.90236153670854247</v>
      </c>
      <c r="R127" s="134">
        <f t="shared" si="43"/>
        <v>0.54841861338423881</v>
      </c>
      <c r="S127" s="26">
        <f t="shared" si="44"/>
        <v>0</v>
      </c>
      <c r="T127" s="26">
        <f>'貼り付けシート（日別）'!P126</f>
        <v>11.925000000000001</v>
      </c>
      <c r="U127" s="26">
        <f t="shared" si="64"/>
        <v>1</v>
      </c>
      <c r="V127" s="26">
        <f t="shared" si="65"/>
        <v>1</v>
      </c>
      <c r="W127" s="26">
        <f t="shared" si="58"/>
        <v>23.123807314025001</v>
      </c>
      <c r="X127" s="26">
        <f t="shared" si="45"/>
        <v>0</v>
      </c>
      <c r="Y127" s="26">
        <f>IF(AND(入力データと計算結果!$F$6=バックデータ一覧!$A$7,入力データと計算結果!$F$27="種類を選択することで評価する"),MAX((($CJ$44*CB127+$CJ$45*SUM(BO127:BQ127,BS127)+$CJ$46)*Z127+(0.01723*BU127+0.06099))*10^3/3600,0),0)</f>
        <v>0</v>
      </c>
      <c r="Z127" s="26">
        <f t="shared" si="59"/>
        <v>1</v>
      </c>
      <c r="AA127" s="26">
        <f>IF(AND(入力データと計算結果!$F$6=バックデータ一覧!$A$7,入力データと計算結果!$F$27="種類を選択することで評価する"),MAX(($CJ$47*CB127+$CJ$48*SUM(BO127:BQ127,BS127)+$CJ$49)*AC127+BU127/AB127,0),0)</f>
        <v>0</v>
      </c>
      <c r="AB127" s="26">
        <f t="shared" si="46"/>
        <v>0.82794374999999998</v>
      </c>
      <c r="AC127" s="26">
        <f t="shared" si="60"/>
        <v>1</v>
      </c>
      <c r="AD127" s="91">
        <f>IF(AND(入力データと計算結果!$F$6=バックデータ一覧!$A$7,入力データと計算結果!$F$27="仕様を入力することで評価する"),AE127+AF127+AG127,0)</f>
        <v>0</v>
      </c>
      <c r="AE127" s="91">
        <f t="shared" si="61"/>
        <v>1.3180806884680532</v>
      </c>
      <c r="AF127" s="91">
        <f t="shared" si="47"/>
        <v>7.687054721187167E-2</v>
      </c>
      <c r="AG127" s="190">
        <f>IF(AND(入力データと計算結果!$F$7&lt;&gt;バックデータ一覧!$A$22,CA127&gt;0),(0.000393*計算過程!CA127)*10^3/3600,IF(AND(入力データと計算結果!$F$7=バックデータ一覧!$A$22,AX127&gt;0),(0.01723*計算過程!AX127+0.06099)*10^3/3600,0))</f>
        <v>2.3597352430555558E-2</v>
      </c>
      <c r="AH127" s="91">
        <f>IF(OR(入力データと計算結果!$F$6&lt;&gt;バックデータ一覧!$A$7,入力データと計算結果!$F$27&lt;&gt;"仕様を入力することで評価する"),0,IF(入力データと計算結果!$F$7=バックデータ一覧!$A$20,計算過程!AR127/計算過程!AI127+計算過程!AS127/計算過程!AJ127+計算過程!AT127/計算過程!AK127+計算過程!AU127/計算過程!AL127+計算過程!AW127/計算過程!AN127,IF(入力データと計算結果!$F$7=バックデータ一覧!$A$21,計算過程!AR127/計算過程!AI127+計算過程!AS127/計算過程!AJ127+計算過程!AT127/計算過程!AK127+計算過程!AV127/計算過程!AM127+計算過程!AW127/計算過程!AN127,計算過程!AR127/計算過程!AI127+計算過程!AS127/計算過程!AJ127+計算過程!AT127/計算過程!AK127+計算過程!AV127/計算過程!AM127+計算過程!AX127/計算過程!AO127)))</f>
        <v>0</v>
      </c>
      <c r="AI127" s="191" t="str">
        <f>IF(AND(入力データと計算結果!$F$6=バックデータ一覧!$A$7,入力データと計算結果!$F$27="仕様を入力することで評価する"),$CJ$65*CB127+$CJ$72*(AR127+AT127)+$CJ$79,"-")</f>
        <v>-</v>
      </c>
      <c r="AJ127" s="191" t="str">
        <f>IF(AND(入力データと計算結果!$F$6=バックデータ一覧!$A$7,入力データと計算結果!$F$27="仕様を入力することで評価する"),$CJ$66*CB127+$CJ$73*AS127+$CJ$80,"-")</f>
        <v>-</v>
      </c>
      <c r="AK127" s="191" t="str">
        <f>IF(AND(入力データと計算結果!$F$6=バックデータ一覧!$A$7,入力データと計算結果!$F$27="仕様を入力することで評価する"),$CJ$67*CB127+$CJ$74*(AR127+AT127)+$CJ$81,"-")</f>
        <v>-</v>
      </c>
      <c r="AL127" s="191" t="str">
        <f>IF(AND(入力データと計算結果!$F$6=バックデータ一覧!$A$7,入力データと計算結果!$F$27="仕様を入力することで評価する"),$CJ$68*CB127+$CJ$75*AU127+$CJ$82,"-")</f>
        <v>-</v>
      </c>
      <c r="AM127" s="191" t="str">
        <f>IF(AND(入力データと計算結果!$F$6=バックデータ一覧!$A$7,入力データと計算結果!$F$27="仕様を入力することで評価する"),$CJ$69*CB127+$CJ$76*AV127+$CJ$83,"-")</f>
        <v>-</v>
      </c>
      <c r="AN127" s="191" t="str">
        <f>IF(AND(入力データと計算結果!$F$6=バックデータ一覧!$A$7,入力データと計算結果!$F$27="仕様を入力することで評価する"),$CJ$70*CB127+$CJ$77*AW127+$CJ$84,"-")</f>
        <v>-</v>
      </c>
      <c r="AO127" s="191" t="str">
        <f>IF(AND(入力データと計算結果!$F$6=バックデータ一覧!$A$7,入力データと計算結果!$F$27="仕様を入力することで評価する"),$CJ$71*CB127+$CJ$78*AX127+$CJ$85,"-")</f>
        <v>-</v>
      </c>
      <c r="AP127" s="91">
        <f t="shared" si="48"/>
        <v>24.06881318966553</v>
      </c>
      <c r="AQ127" s="91">
        <f t="shared" si="49"/>
        <v>5.0723612750478466</v>
      </c>
      <c r="AR127" s="91">
        <f t="shared" si="50"/>
        <v>0.2021523851475564</v>
      </c>
      <c r="AS127" s="91">
        <f t="shared" si="51"/>
        <v>0.24753353283374224</v>
      </c>
      <c r="AT127" s="91">
        <f t="shared" si="52"/>
        <v>0.1072645308946214</v>
      </c>
      <c r="AU127" s="91">
        <f t="shared" si="53"/>
        <v>0</v>
      </c>
      <c r="AV127" s="91">
        <f t="shared" si="54"/>
        <v>0.37130029925061336</v>
      </c>
      <c r="AW127" s="91">
        <f t="shared" si="55"/>
        <v>0</v>
      </c>
      <c r="AX127" s="91">
        <f t="shared" si="56"/>
        <v>1.390625</v>
      </c>
      <c r="AY127" s="158">
        <f t="shared" si="57"/>
        <v>20.804931565898467</v>
      </c>
      <c r="AZ127" s="91">
        <f t="shared" si="62"/>
        <v>21.733182314025001</v>
      </c>
      <c r="BA127" s="26">
        <f>IF(計算過程!$CJ$4=9,((BF127*CB127+BG127*(BO127+BP127+BQ127+BS127)+BH127*BN127+BI127)*BB127+(0.01723*BU127+0.06099))*10^3/3600,0)</f>
        <v>0</v>
      </c>
      <c r="BB127" s="26">
        <f>IF(7&lt;='貼り付けシート（日別）'!O126,1,1+(7-'貼り付けシート（日別）'!O126)*0.0091)</f>
        <v>1</v>
      </c>
      <c r="BC127" s="26">
        <f>IF(計算過程!$CJ$4=9,((BJ127*計算過程!CB127+BK127*(BO127+BP127+BQ127+BS127)+BL127*BN127+BM127)*BE127+BU127/BD127),0)</f>
        <v>0</v>
      </c>
      <c r="BD127" s="26">
        <f>計算過程!$CJ$88*'貼り付けシート（日別）'!O126+計算過程!$CJ$89*BU127+計算過程!$CJ$90</f>
        <v>0.82794374999999998</v>
      </c>
      <c r="BE127" s="26">
        <f>IF(7&lt;='貼り付けシート（日別）'!O126,1,1+(7-'貼り付けシート（日別）'!O126)*0.0205)</f>
        <v>1</v>
      </c>
      <c r="BF127" s="89">
        <f>IF($BN127&gt;0,バックデータ一覧!$S$4,バックデータ一覧!$T$4)</f>
        <v>-0.51375000000000004</v>
      </c>
      <c r="BG127" s="89">
        <f>IF($BN127&gt;0,バックデータ一覧!$S$5,バックデータ一覧!$T$5)</f>
        <v>-1.7819999999999999E-2</v>
      </c>
      <c r="BH127" s="89">
        <f>IF($BN127&gt;0,バックデータ一覧!$S$6,バックデータ一覧!$T$6)</f>
        <v>0.27639999999999998</v>
      </c>
      <c r="BI127" s="89">
        <f>IF($BN127&gt;0,バックデータ一覧!$S$7,バックデータ一覧!$T$7)</f>
        <v>9.4067100000000003</v>
      </c>
      <c r="BJ127" s="89">
        <f>IF($BN127&gt;0,バックデータ一覧!$S$12,バックデータ一覧!$T$12)</f>
        <v>-0.19841</v>
      </c>
      <c r="BK127" s="89">
        <f>IF($BN127&gt;0,バックデータ一覧!$S$13,バックデータ一覧!$T$13)</f>
        <v>1.10632</v>
      </c>
      <c r="BL127" s="89">
        <f>IF($BN127&gt;0,バックデータ一覧!$S$14,バックデータ一覧!$T$14)</f>
        <v>0.19306999999999999</v>
      </c>
      <c r="BM127" s="132">
        <f>IF($BN127&gt;0,バックデータ一覧!$S$15,バックデータ一覧!$T$15)</f>
        <v>-10.36669</v>
      </c>
      <c r="BN127" s="26">
        <f>SUMIF('貼り付けシート（時刻別）'!$A$6:$A$8765,$A127,'貼り付けシート（時刻別）'!$C$6:$C$8765)</f>
        <v>2400</v>
      </c>
      <c r="BO127" s="91">
        <f>'貼り付けシート（日別）'!B126</f>
        <v>4.7330041483876677</v>
      </c>
      <c r="BP127" s="91">
        <f>'貼り付けシート（日別）'!C126</f>
        <v>5.7955152837400004</v>
      </c>
      <c r="BQ127" s="91">
        <f>'貼り付けシート（日別）'!D126</f>
        <v>2.5113899562873336</v>
      </c>
      <c r="BR127" s="91">
        <f>'貼り付けシート（日別）'!E126</f>
        <v>0</v>
      </c>
      <c r="BS127" s="91">
        <f>'貼り付けシート（日別）'!F126</f>
        <v>8.6932729256100014</v>
      </c>
      <c r="BT127" s="91">
        <f>'貼り付けシート（日別）'!G126</f>
        <v>0</v>
      </c>
      <c r="BU127" s="91">
        <f>'貼り付けシート（日別）'!H126</f>
        <v>1.390625</v>
      </c>
      <c r="BV127" s="91">
        <f>'貼り付けシート（日別）'!I126</f>
        <v>49</v>
      </c>
      <c r="BW127" s="91">
        <f>'貼り付けシート（日別）'!J126</f>
        <v>60</v>
      </c>
      <c r="BX127" s="91">
        <f>'貼り付けシート（日別）'!K126</f>
        <v>26</v>
      </c>
      <c r="BY127" s="91">
        <f>'貼り付けシート（日別）'!L126</f>
        <v>0</v>
      </c>
      <c r="BZ127" s="91">
        <f>'貼り付けシート（日別）'!M126</f>
        <v>90</v>
      </c>
      <c r="CA127" s="91">
        <f>'貼り付けシート（日別）'!N126</f>
        <v>0</v>
      </c>
      <c r="CB127" s="91">
        <f>'貼り付けシート（日別）'!O126</f>
        <v>13.58333333333333</v>
      </c>
      <c r="CC127" s="91">
        <f>'貼り付けシート（日別）'!Q126</f>
        <v>0</v>
      </c>
      <c r="CD127" s="126"/>
    </row>
    <row r="128" spans="1:82" x14ac:dyDescent="0.15">
      <c r="A128" s="30">
        <v>41761</v>
      </c>
      <c r="B128" s="93">
        <f t="shared" si="36"/>
        <v>0.11456846064814814</v>
      </c>
      <c r="C128" s="93">
        <f t="shared" si="37"/>
        <v>0</v>
      </c>
      <c r="D128" s="93">
        <f t="shared" si="63"/>
        <v>17.919332837575674</v>
      </c>
      <c r="E128" s="96">
        <v>0</v>
      </c>
      <c r="F128" s="90">
        <f>IF(OR(計算過程!$CJ$4&lt;=4,計算過程!$CJ$4=8),G128+H128+I128,0)</f>
        <v>0.11456846064814814</v>
      </c>
      <c r="G128" s="90">
        <f>IF(AND($CJ$4&gt;4,$CJ$4&lt;&gt;8),0,((VLOOKUP(入力データと計算結果!$F$6,バックデータ一覧!$V$12:$AA$15,2)*CB128+VLOOKUP(入力データと計算結果!$F$6,バックデータ一覧!$V$12:$AA$15,3)*(BV128+BW128+BX128+BY128+CA128)+(VLOOKUP(入力データと計算結果!$F$6,バックデータ一覧!$V$12:$AA$15,4)))*10^3/3600))</f>
        <v>0.11456846064814814</v>
      </c>
      <c r="H128" s="90">
        <f>IF(AND(OR($CJ$4&gt;4,$CJ$4&lt;&gt;8),入力データと計算結果!$F$7&lt;&gt;バックデータ一覧!$A$20,BZ128&gt;0),0.07*10^3/3600,0)</f>
        <v>0</v>
      </c>
      <c r="I128" s="90">
        <f>IF(AND(OR($CJ$4&lt;=4),入力データと計算結果!$F$7=バックデータ一覧!$A$22,BU128&gt;0),(VLOOKUP(入力データと計算結果!$F$6,バックデータ一覧!$V$12:$AA$15,5,FALSE)*BU128+VLOOKUP(入力データと計算結果!$F$6,バックデータ一覧!$V$12:$AA$15,6,FALSE))*10^3/3600,0)</f>
        <v>0</v>
      </c>
      <c r="J128" s="90">
        <f>IF(OR(計算過程!$CJ$4&lt;=2,計算過程!$CJ$4=8),IF(入力データと計算結果!$F$7=バックデータ一覧!$A$20,BO128/L128+BP128/M128+BQ128/N128+BR128/O128+BT128/Q128,IF(入力データと計算結果!$F$7=バックデータ一覧!$A$21,BO128/L128+BP128/M128+BQ128/N128+BS128/P128+BT128/Q128,BO128/L128+BP128/M128+BQ128/N128+BS128/P128+BU128/R128)),0)</f>
        <v>0</v>
      </c>
      <c r="K128" s="90">
        <f>IF(OR(計算過程!$CJ$4=3,計算過程!$CJ$4=4),IF(入力データと計算結果!$F$7=バックデータ一覧!$A$20,BO128/L128+BP128/M128+BQ128/N128+BR128/O128+BT128/Q128,IF(入力データと計算結果!$F$7=バックデータ一覧!$A$21,BO128/L128+BP128/M128+BQ128/N128+BS128/P128+BT128/Q128,BO128/L128+BP128/M128+BQ128/N128+BS128/P128+BU128/R128)),0)</f>
        <v>17.919332837575674</v>
      </c>
      <c r="L128" s="167">
        <f>IFERROR(MIN(1,$CJ$6*CB128+計算過程!$CJ$13*(BO128+BQ128)+$CJ$20),"-")</f>
        <v>0.70425057604329977</v>
      </c>
      <c r="M128" s="167">
        <f t="shared" si="38"/>
        <v>0.80956599586361988</v>
      </c>
      <c r="N128" s="167">
        <f t="shared" si="39"/>
        <v>0.70425057604329977</v>
      </c>
      <c r="O128" s="134">
        <f t="shared" si="40"/>
        <v>0.90236153670854247</v>
      </c>
      <c r="P128" s="134">
        <f t="shared" si="41"/>
        <v>0.88826526187185906</v>
      </c>
      <c r="Q128" s="134">
        <f t="shared" si="42"/>
        <v>0.90236153670854247</v>
      </c>
      <c r="R128" s="134">
        <f t="shared" si="43"/>
        <v>0.49377034671869757</v>
      </c>
      <c r="S128" s="26">
        <f t="shared" si="44"/>
        <v>0</v>
      </c>
      <c r="T128" s="26">
        <f>'貼り付けシート（日別）'!P127</f>
        <v>14.125</v>
      </c>
      <c r="U128" s="26">
        <f t="shared" si="64"/>
        <v>1</v>
      </c>
      <c r="V128" s="26">
        <f t="shared" si="65"/>
        <v>1</v>
      </c>
      <c r="W128" s="26">
        <f t="shared" si="58"/>
        <v>13.701910954853336</v>
      </c>
      <c r="X128" s="26">
        <f t="shared" si="45"/>
        <v>0</v>
      </c>
      <c r="Y128" s="26">
        <f>IF(AND(入力データと計算結果!$F$6=バックデータ一覧!$A$7,入力データと計算結果!$F$27="種類を選択することで評価する"),MAX((($CJ$44*CB128+$CJ$45*SUM(BO128:BQ128,BS128)+$CJ$46)*Z128+(0.01723*BU128+0.06099))*10^3/3600,0),0)</f>
        <v>0</v>
      </c>
      <c r="Z128" s="26">
        <f t="shared" si="59"/>
        <v>1</v>
      </c>
      <c r="AA128" s="26">
        <f>IF(AND(入力データと計算結果!$F$6=バックデータ一覧!$A$7,入力データと計算結果!$F$27="種類を選択することで評価する"),MAX(($CJ$47*CB128+$CJ$48*SUM(BO128:BQ128,BS128)+$CJ$49)*AC128+BU128/AB128,0),0)</f>
        <v>0</v>
      </c>
      <c r="AB128" s="26">
        <f t="shared" si="46"/>
        <v>0.82701999999999998</v>
      </c>
      <c r="AC128" s="26">
        <f t="shared" si="60"/>
        <v>1</v>
      </c>
      <c r="AD128" s="91">
        <f>IF(AND(入力データと計算結果!$F$6=バックデータ一覧!$A$7,入力データと計算結果!$F$27="仕様を入力することで評価する"),AE128+AF128+AG128,0)</f>
        <v>0</v>
      </c>
      <c r="AE128" s="91">
        <f t="shared" si="61"/>
        <v>0.84543418403979564</v>
      </c>
      <c r="AF128" s="91">
        <f t="shared" si="47"/>
        <v>7.0193752143561466E-2</v>
      </c>
      <c r="AG128" s="190">
        <f>IF(AND(入力データと計算結果!$F$7&lt;&gt;バックデータ一覧!$A$22,CA128&gt;0),(0.000393*計算過程!CA128)*10^3/3600,IF(AND(入力データと計算結果!$F$7=バックデータ一覧!$A$22,AX128&gt;0),(0.01723*計算過程!AX128+0.06099)*10^3/3600,0))</f>
        <v>0</v>
      </c>
      <c r="AH128" s="91">
        <f>IF(OR(入力データと計算結果!$F$6&lt;&gt;バックデータ一覧!$A$7,入力データと計算結果!$F$27&lt;&gt;"仕様を入力することで評価する"),0,IF(入力データと計算結果!$F$7=バックデータ一覧!$A$20,計算過程!AR128/計算過程!AI128+計算過程!AS128/計算過程!AJ128+計算過程!AT128/計算過程!AK128+計算過程!AU128/計算過程!AL128+計算過程!AW128/計算過程!AN128,IF(入力データと計算結果!$F$7=バックデータ一覧!$A$21,計算過程!AR128/計算過程!AI128+計算過程!AS128/計算過程!AJ128+計算過程!AT128/計算過程!AK128+計算過程!AV128/計算過程!AM128+計算過程!AW128/計算過程!AN128,計算過程!AR128/計算過程!AI128+計算過程!AS128/計算過程!AJ128+計算過程!AT128/計算過程!AK128+計算過程!AV128/計算過程!AM128+計算過程!AX128/計算過程!AO128)))</f>
        <v>0</v>
      </c>
      <c r="AI128" s="191" t="str">
        <f>IF(AND(入力データと計算結果!$F$6=バックデータ一覧!$A$7,入力データと計算結果!$F$27="仕様を入力することで評価する"),$CJ$65*CB128+$CJ$72*(AR128+AT128)+$CJ$79,"-")</f>
        <v>-</v>
      </c>
      <c r="AJ128" s="191" t="str">
        <f>IF(AND(入力データと計算結果!$F$6=バックデータ一覧!$A$7,入力データと計算結果!$F$27="仕様を入力することで評価する"),$CJ$66*CB128+$CJ$73*AS128+$CJ$80,"-")</f>
        <v>-</v>
      </c>
      <c r="AK128" s="191" t="str">
        <f>IF(AND(入力データと計算結果!$F$6=バックデータ一覧!$A$7,入力データと計算結果!$F$27="仕様を入力することで評価する"),$CJ$67*CB128+$CJ$74*(AR128+AT128)+$CJ$81,"-")</f>
        <v>-</v>
      </c>
      <c r="AL128" s="191" t="str">
        <f>IF(AND(入力データと計算結果!$F$6=バックデータ一覧!$A$7,入力データと計算結果!$F$27="仕様を入力することで評価する"),$CJ$68*CB128+$CJ$75*AU128+$CJ$82,"-")</f>
        <v>-</v>
      </c>
      <c r="AM128" s="191" t="str">
        <f>IF(AND(入力データと計算結果!$F$6=バックデータ一覧!$A$7,入力データと計算結果!$F$27="仕様を入力することで評価する"),$CJ$69*CB128+$CJ$76*AV128+$CJ$83,"-")</f>
        <v>-</v>
      </c>
      <c r="AN128" s="191" t="str">
        <f>IF(AND(入力データと計算結果!$F$6=バックデータ一覧!$A$7,入力データと計算結果!$F$27="仕様を入力することで評価する"),$CJ$70*CB128+$CJ$77*AW128+$CJ$84,"-")</f>
        <v>-</v>
      </c>
      <c r="AO128" s="191" t="str">
        <f>IF(AND(入力データと計算結果!$F$6=バックデータ一覧!$A$7,入力データと計算結果!$F$27="仕様を入力することで評価する"),$CJ$71*CB128+$CJ$78*AX128+$CJ$85,"-")</f>
        <v>-</v>
      </c>
      <c r="AP128" s="91">
        <f t="shared" si="48"/>
        <v>15.851469353273721</v>
      </c>
      <c r="AQ128" s="91">
        <f t="shared" si="49"/>
        <v>5.2081948123091966</v>
      </c>
      <c r="AR128" s="91">
        <f t="shared" si="50"/>
        <v>0</v>
      </c>
      <c r="AS128" s="91">
        <f t="shared" si="51"/>
        <v>0</v>
      </c>
      <c r="AT128" s="91">
        <f t="shared" si="52"/>
        <v>0</v>
      </c>
      <c r="AU128" s="91">
        <f t="shared" si="53"/>
        <v>0</v>
      </c>
      <c r="AV128" s="91">
        <f t="shared" si="54"/>
        <v>0</v>
      </c>
      <c r="AW128" s="91">
        <f t="shared" si="55"/>
        <v>0</v>
      </c>
      <c r="AX128" s="91">
        <f t="shared" si="56"/>
        <v>0</v>
      </c>
      <c r="AY128" s="158">
        <f t="shared" si="57"/>
        <v>13.701910954853336</v>
      </c>
      <c r="AZ128" s="91">
        <f t="shared" si="62"/>
        <v>13.701910954853336</v>
      </c>
      <c r="BA128" s="26">
        <f>IF(計算過程!$CJ$4=9,((BF128*CB128+BG128*(BO128+BP128+BQ128+BS128)+BH128*BN128+BI128)*BB128+(0.01723*BU128+0.06099))*10^3/3600,0)</f>
        <v>0</v>
      </c>
      <c r="BB128" s="26">
        <f>IF(7&lt;='貼り付けシート（日別）'!O127,1,1+(7-'貼り付けシート（日別）'!O127)*0.0091)</f>
        <v>1</v>
      </c>
      <c r="BC128" s="26">
        <f>IF(計算過程!$CJ$4=9,((BJ128*計算過程!CB128+BK128*(BO128+BP128+BQ128+BS128)+BL128*BN128+BM128)*BE128+BU128/BD128),0)</f>
        <v>0</v>
      </c>
      <c r="BD128" s="26">
        <f>計算過程!$CJ$88*'貼り付けシート（日別）'!O127+計算過程!$CJ$89*BU128+計算過程!$CJ$90</f>
        <v>0.82701999999999998</v>
      </c>
      <c r="BE128" s="26">
        <f>IF(7&lt;='貼り付けシート（日別）'!O127,1,1+(7-'貼り付けシート（日別）'!O127)*0.0205)</f>
        <v>1</v>
      </c>
      <c r="BF128" s="89">
        <f>IF($BN128&gt;0,バックデータ一覧!$S$4,バックデータ一覧!$T$4)</f>
        <v>-0.51375000000000004</v>
      </c>
      <c r="BG128" s="89">
        <f>IF($BN128&gt;0,バックデータ一覧!$S$5,バックデータ一覧!$T$5)</f>
        <v>-1.7819999999999999E-2</v>
      </c>
      <c r="BH128" s="89">
        <f>IF($BN128&gt;0,バックデータ一覧!$S$6,バックデータ一覧!$T$6)</f>
        <v>0.27639999999999998</v>
      </c>
      <c r="BI128" s="89">
        <f>IF($BN128&gt;0,バックデータ一覧!$S$7,バックデータ一覧!$T$7)</f>
        <v>9.4067100000000003</v>
      </c>
      <c r="BJ128" s="89">
        <f>IF($BN128&gt;0,バックデータ一覧!$S$12,バックデータ一覧!$T$12)</f>
        <v>-0.19841</v>
      </c>
      <c r="BK128" s="89">
        <f>IF($BN128&gt;0,バックデータ一覧!$S$13,バックデータ一覧!$T$13)</f>
        <v>1.10632</v>
      </c>
      <c r="BL128" s="89">
        <f>IF($BN128&gt;0,バックデータ一覧!$S$14,バックデータ一覧!$T$14)</f>
        <v>0.19306999999999999</v>
      </c>
      <c r="BM128" s="132">
        <f>IF($BN128&gt;0,バックデータ一覧!$S$15,バックデータ一覧!$T$15)</f>
        <v>-10.36669</v>
      </c>
      <c r="BN128" s="26">
        <f>SUMIF('貼り付けシート（時刻別）'!$A$6:$A$8765,$A128,'貼り付けシート（時刻別）'!$C$6:$C$8765)</f>
        <v>2400</v>
      </c>
      <c r="BO128" s="91">
        <f>'貼り付けシート（日別）'!B127</f>
        <v>3.8169609088520002</v>
      </c>
      <c r="BP128" s="91">
        <f>'貼り付けシート（日別）'!C127</f>
        <v>8.319017365446669</v>
      </c>
      <c r="BQ128" s="91">
        <f>'貼り付けシート（日別）'!D127</f>
        <v>1.5659326805546667</v>
      </c>
      <c r="BR128" s="91">
        <f>'貼り付けシート（日別）'!E127</f>
        <v>0</v>
      </c>
      <c r="BS128" s="91">
        <f>'貼り付けシート（日別）'!F127</f>
        <v>0</v>
      </c>
      <c r="BT128" s="91">
        <f>'貼り付けシート（日別）'!G127</f>
        <v>0</v>
      </c>
      <c r="BU128" s="91">
        <f>'貼り付けシート（日別）'!H127</f>
        <v>0</v>
      </c>
      <c r="BV128" s="91">
        <f>'貼り付けシート（日別）'!I127</f>
        <v>39</v>
      </c>
      <c r="BW128" s="91">
        <f>'貼り付けシート（日別）'!J127</f>
        <v>85</v>
      </c>
      <c r="BX128" s="91">
        <f>'貼り付けシート（日別）'!K127</f>
        <v>16</v>
      </c>
      <c r="BY128" s="91">
        <f>'貼り付けシート（日別）'!L127</f>
        <v>0</v>
      </c>
      <c r="BZ128" s="91">
        <f>'貼り付けシート（日別）'!M127</f>
        <v>0</v>
      </c>
      <c r="CA128" s="91">
        <f>'貼り付けシート（日別）'!N127</f>
        <v>0</v>
      </c>
      <c r="CB128" s="91">
        <f>'貼り付けシート（日別）'!O127</f>
        <v>15.129166666666665</v>
      </c>
      <c r="CC128" s="91">
        <f>'貼り付けシート（日別）'!Q127</f>
        <v>0</v>
      </c>
      <c r="CD128" s="126"/>
    </row>
    <row r="129" spans="1:82" x14ac:dyDescent="0.15">
      <c r="A129" s="30">
        <v>41762</v>
      </c>
      <c r="B129" s="93">
        <f t="shared" si="36"/>
        <v>9.5809085648148148E-2</v>
      </c>
      <c r="C129" s="93">
        <f t="shared" si="37"/>
        <v>0</v>
      </c>
      <c r="D129" s="93">
        <f t="shared" si="63"/>
        <v>7.4009845073273635</v>
      </c>
      <c r="E129" s="96">
        <v>0</v>
      </c>
      <c r="F129" s="90">
        <f>IF(OR(計算過程!$CJ$4&lt;=4,計算過程!$CJ$4=8),G129+H129+I129,0)</f>
        <v>9.5809085648148148E-2</v>
      </c>
      <c r="G129" s="90">
        <f>IF(AND($CJ$4&gt;4,$CJ$4&lt;&gt;8),0,((VLOOKUP(入力データと計算結果!$F$6,バックデータ一覧!$V$12:$AA$15,2)*CB129+VLOOKUP(入力データと計算結果!$F$6,バックデータ一覧!$V$12:$AA$15,3)*(BV129+BW129+BX129+BY129+CA129)+(VLOOKUP(入力データと計算結果!$F$6,バックデータ一覧!$V$12:$AA$15,4)))*10^3/3600))</f>
        <v>9.5809085648148148E-2</v>
      </c>
      <c r="H129" s="90">
        <f>IF(AND(OR($CJ$4&gt;4,$CJ$4&lt;&gt;8),入力データと計算結果!$F$7&lt;&gt;バックデータ一覧!$A$20,BZ129&gt;0),0.07*10^3/3600,0)</f>
        <v>0</v>
      </c>
      <c r="I129" s="90">
        <f>IF(AND(OR($CJ$4&lt;=4),入力データと計算結果!$F$7=バックデータ一覧!$A$22,BU129&gt;0),(VLOOKUP(入力データと計算結果!$F$6,バックデータ一覧!$V$12:$AA$15,5,FALSE)*BU129+VLOOKUP(入力データと計算結果!$F$6,バックデータ一覧!$V$12:$AA$15,6,FALSE))*10^3/3600,0)</f>
        <v>0</v>
      </c>
      <c r="J129" s="90">
        <f>IF(OR(計算過程!$CJ$4&lt;=2,計算過程!$CJ$4=8),IF(入力データと計算結果!$F$7=バックデータ一覧!$A$20,BO129/L129+BP129/M129+BQ129/N129+BR129/O129+BT129/Q129,IF(入力データと計算結果!$F$7=バックデータ一覧!$A$21,BO129/L129+BP129/M129+BQ129/N129+BS129/P129+BT129/Q129,BO129/L129+BP129/M129+BQ129/N129+BS129/P129+BU129/R129)),0)</f>
        <v>0</v>
      </c>
      <c r="K129" s="90">
        <f>IF(OR(計算過程!$CJ$4=3,計算過程!$CJ$4=4),IF(入力データと計算結果!$F$7=バックデータ一覧!$A$20,BO129/L129+BP129/M129+BQ129/N129+BR129/O129+BT129/Q129,IF(入力データと計算結果!$F$7=バックデータ一覧!$A$21,BO129/L129+BP129/M129+BQ129/N129+BS129/P129+BT129/Q129,BO129/L129+BP129/M129+BQ129/N129+BS129/P129+BU129/R129)),0)</f>
        <v>7.4009845073273635</v>
      </c>
      <c r="L129" s="167">
        <f>IFERROR(MIN(1,$CJ$6*CB129+計算過程!$CJ$13*(BO129+BQ129)+$CJ$20),"-")</f>
        <v>0.69909451938448786</v>
      </c>
      <c r="M129" s="167">
        <f t="shared" si="38"/>
        <v>0.79749589889088868</v>
      </c>
      <c r="N129" s="167">
        <f t="shared" si="39"/>
        <v>0.69909451938448786</v>
      </c>
      <c r="O129" s="134">
        <f t="shared" si="40"/>
        <v>0.90236153670854247</v>
      </c>
      <c r="P129" s="134">
        <f t="shared" si="41"/>
        <v>0.88826526187185906</v>
      </c>
      <c r="Q129" s="134">
        <f t="shared" si="42"/>
        <v>0.90236153670854247</v>
      </c>
      <c r="R129" s="134">
        <f t="shared" si="43"/>
        <v>0.49702448676078304</v>
      </c>
      <c r="S129" s="26">
        <f t="shared" si="44"/>
        <v>0</v>
      </c>
      <c r="T129" s="26">
        <f>'貼り付けシート（日別）'!P128</f>
        <v>13.862500000000001</v>
      </c>
      <c r="U129" s="26">
        <f t="shared" si="64"/>
        <v>1</v>
      </c>
      <c r="V129" s="26">
        <f t="shared" si="65"/>
        <v>1</v>
      </c>
      <c r="W129" s="26">
        <f t="shared" si="58"/>
        <v>5.4170413797499997</v>
      </c>
      <c r="X129" s="26">
        <f t="shared" si="45"/>
        <v>0</v>
      </c>
      <c r="Y129" s="26">
        <f>IF(AND(入力データと計算結果!$F$6=バックデータ一覧!$A$7,入力データと計算結果!$F$27="種類を選択することで評価する"),MAX((($CJ$44*CB129+$CJ$45*SUM(BO129:BQ129,BS129)+$CJ$46)*Z129+(0.01723*BU129+0.06099))*10^3/3600,0),0)</f>
        <v>0</v>
      </c>
      <c r="Z129" s="26">
        <f t="shared" si="59"/>
        <v>1</v>
      </c>
      <c r="AA129" s="26">
        <f>IF(AND(入力データと計算結果!$F$6=バックデータ一覧!$A$7,入力データと計算結果!$F$27="種類を選択することで評価する"),MAX(($CJ$47*CB129+$CJ$48*SUM(BO129:BQ129,BS129)+$CJ$49)*AC129+BU129/AB129,0),0)</f>
        <v>0</v>
      </c>
      <c r="AB129" s="26">
        <f t="shared" si="46"/>
        <v>0.82953999999999994</v>
      </c>
      <c r="AC129" s="26">
        <f t="shared" si="60"/>
        <v>1</v>
      </c>
      <c r="AD129" s="91">
        <f>IF(AND(入力データと計算結果!$F$6=バックデータ一覧!$A$7,入力データと計算結果!$F$27="仕様を入力することで評価する"),AE129+AF129+AG129,0)</f>
        <v>0</v>
      </c>
      <c r="AE129" s="91">
        <f t="shared" si="61"/>
        <v>0.33130725260900601</v>
      </c>
      <c r="AF129" s="91">
        <f t="shared" si="47"/>
        <v>6.3306128273466183E-2</v>
      </c>
      <c r="AG129" s="190">
        <f>IF(AND(入力データと計算結果!$F$7&lt;&gt;バックデータ一覧!$A$22,CA129&gt;0),(0.000393*計算過程!CA129)*10^3/3600,IF(AND(入力データと計算結果!$F$7=バックデータ一覧!$A$22,AX129&gt;0),(0.01723*計算過程!AX129+0.06099)*10^3/3600,0))</f>
        <v>0</v>
      </c>
      <c r="AH129" s="91">
        <f>IF(OR(入力データと計算結果!$F$6&lt;&gt;バックデータ一覧!$A$7,入力データと計算結果!$F$27&lt;&gt;"仕様を入力することで評価する"),0,IF(入力データと計算結果!$F$7=バックデータ一覧!$A$20,計算過程!AR129/計算過程!AI129+計算過程!AS129/計算過程!AJ129+計算過程!AT129/計算過程!AK129+計算過程!AU129/計算過程!AL129+計算過程!AW129/計算過程!AN129,IF(入力データと計算結果!$F$7=バックデータ一覧!$A$21,計算過程!AR129/計算過程!AI129+計算過程!AS129/計算過程!AJ129+計算過程!AT129/計算過程!AK129+計算過程!AV129/計算過程!AM129+計算過程!AW129/計算過程!AN129,計算過程!AR129/計算過程!AI129+計算過程!AS129/計算過程!AJ129+計算過程!AT129/計算過程!AK129+計算過程!AV129/計算過程!AM129+計算過程!AX129/計算過程!AO129)))</f>
        <v>0</v>
      </c>
      <c r="AI129" s="191" t="str">
        <f>IF(AND(入力データと計算結果!$F$6=バックデータ一覧!$A$7,入力データと計算結果!$F$27="仕様を入力することで評価する"),$CJ$65*CB129+$CJ$72*(AR129+AT129)+$CJ$79,"-")</f>
        <v>-</v>
      </c>
      <c r="AJ129" s="191" t="str">
        <f>IF(AND(入力データと計算結果!$F$6=バックデータ一覧!$A$7,入力データと計算結果!$F$27="仕様を入力することで評価する"),$CJ$66*CB129+$CJ$73*AS129+$CJ$80,"-")</f>
        <v>-</v>
      </c>
      <c r="AK129" s="191" t="str">
        <f>IF(AND(入力データと計算結果!$F$6=バックデータ一覧!$A$7,入力データと計算結果!$F$27="仕様を入力することで評価する"),$CJ$67*CB129+$CJ$74*(AR129+AT129)+$CJ$81,"-")</f>
        <v>-</v>
      </c>
      <c r="AL129" s="191" t="str">
        <f>IF(AND(入力データと計算結果!$F$6=バックデータ一覧!$A$7,入力データと計算結果!$F$27="仕様を入力することで評価する"),$CJ$68*CB129+$CJ$75*AU129+$CJ$82,"-")</f>
        <v>-</v>
      </c>
      <c r="AM129" s="191" t="str">
        <f>IF(AND(入力データと計算結果!$F$6=バックデータ一覧!$A$7,入力データと計算結果!$F$27="仕様を入力することで評価する"),$CJ$69*CB129+$CJ$76*AV129+$CJ$83,"-")</f>
        <v>-</v>
      </c>
      <c r="AN129" s="191" t="str">
        <f>IF(AND(入力データと計算結果!$F$6=バックデータ一覧!$A$7,入力データと計算結果!$F$27="仕様を入力することで評価する"),$CJ$70*CB129+$CJ$77*AW129+$CJ$84,"-")</f>
        <v>-</v>
      </c>
      <c r="AO129" s="191" t="str">
        <f>IF(AND(入力データと計算結果!$F$6=バックデータ一覧!$A$7,入力データと計算結果!$F$27="仕様を入力することで評価する"),$CJ$71*CB129+$CJ$78*AX129+$CJ$85,"-")</f>
        <v>-</v>
      </c>
      <c r="AP129" s="91">
        <f t="shared" si="48"/>
        <v>6.266867862406265</v>
      </c>
      <c r="AQ129" s="91">
        <f t="shared" si="49"/>
        <v>5.2543269570394671</v>
      </c>
      <c r="AR129" s="91">
        <f t="shared" si="50"/>
        <v>0</v>
      </c>
      <c r="AS129" s="91">
        <f t="shared" si="51"/>
        <v>0</v>
      </c>
      <c r="AT129" s="91">
        <f t="shared" si="52"/>
        <v>0</v>
      </c>
      <c r="AU129" s="91">
        <f t="shared" si="53"/>
        <v>0</v>
      </c>
      <c r="AV129" s="91">
        <f t="shared" si="54"/>
        <v>0</v>
      </c>
      <c r="AW129" s="91">
        <f t="shared" si="55"/>
        <v>0</v>
      </c>
      <c r="AX129" s="91">
        <f t="shared" si="56"/>
        <v>0</v>
      </c>
      <c r="AY129" s="158">
        <f t="shared" si="57"/>
        <v>5.4170413797499997</v>
      </c>
      <c r="AZ129" s="91">
        <f t="shared" si="62"/>
        <v>5.4170413797499997</v>
      </c>
      <c r="BA129" s="26">
        <f>IF(計算過程!$CJ$4=9,((BF129*CB129+BG129*(BO129+BP129+BQ129+BS129)+BH129*BN129+BI129)*BB129+(0.01723*BU129+0.06099))*10^3/3600,0)</f>
        <v>0</v>
      </c>
      <c r="BB129" s="26">
        <f>IF(7&lt;='貼り付けシート（日別）'!O128,1,1+(7-'貼り付けシート（日別）'!O128)*0.0091)</f>
        <v>1</v>
      </c>
      <c r="BC129" s="26">
        <f>IF(計算過程!$CJ$4=9,((BJ129*計算過程!CB129+BK129*(BO129+BP129+BQ129+BS129)+BL129*BN129+BM129)*BE129+BU129/BD129),0)</f>
        <v>0</v>
      </c>
      <c r="BD129" s="26">
        <f>計算過程!$CJ$88*'貼り付けシート（日別）'!O128+計算過程!$CJ$89*BU129+計算過程!$CJ$90</f>
        <v>0.82953999999999994</v>
      </c>
      <c r="BE129" s="26">
        <f>IF(7&lt;='貼り付けシート（日別）'!O128,1,1+(7-'貼り付けシート（日別）'!O128)*0.0205)</f>
        <v>1</v>
      </c>
      <c r="BF129" s="89">
        <f>IF($BN129&gt;0,バックデータ一覧!$S$4,バックデータ一覧!$T$4)</f>
        <v>-0.51375000000000004</v>
      </c>
      <c r="BG129" s="89">
        <f>IF($BN129&gt;0,バックデータ一覧!$S$5,バックデータ一覧!$T$5)</f>
        <v>-1.7819999999999999E-2</v>
      </c>
      <c r="BH129" s="89">
        <f>IF($BN129&gt;0,バックデータ一覧!$S$6,バックデータ一覧!$T$6)</f>
        <v>0.27639999999999998</v>
      </c>
      <c r="BI129" s="89">
        <f>IF($BN129&gt;0,バックデータ一覧!$S$7,バックデータ一覧!$T$7)</f>
        <v>9.4067100000000003</v>
      </c>
      <c r="BJ129" s="89">
        <f>IF($BN129&gt;0,バックデータ一覧!$S$12,バックデータ一覧!$T$12)</f>
        <v>-0.19841</v>
      </c>
      <c r="BK129" s="89">
        <f>IF($BN129&gt;0,バックデータ一覧!$S$13,バックデータ一覧!$T$13)</f>
        <v>1.10632</v>
      </c>
      <c r="BL129" s="89">
        <f>IF($BN129&gt;0,バックデータ一覧!$S$14,バックデータ一覧!$T$14)</f>
        <v>0.19306999999999999</v>
      </c>
      <c r="BM129" s="132">
        <f>IF($BN129&gt;0,バックデータ一覧!$S$15,バックデータ一覧!$T$15)</f>
        <v>-10.36669</v>
      </c>
      <c r="BN129" s="26">
        <f>SUMIF('貼り付けシート（時刻別）'!$A$6:$A$8765,$A129,'貼り付けシート（時刻別）'!$C$6:$C$8765)</f>
        <v>2400</v>
      </c>
      <c r="BO129" s="91">
        <f>'貼り付けシート（日別）'!B128</f>
        <v>2.26530821335</v>
      </c>
      <c r="BP129" s="91">
        <f>'貼り付けシート（日別）'!C128</f>
        <v>1.969833229</v>
      </c>
      <c r="BQ129" s="91">
        <f>'貼り付けシート（日別）'!D128</f>
        <v>1.1818999374000001</v>
      </c>
      <c r="BR129" s="91">
        <f>'貼り付けシート（日別）'!E128</f>
        <v>0</v>
      </c>
      <c r="BS129" s="91">
        <f>'貼り付けシート（日別）'!F128</f>
        <v>0</v>
      </c>
      <c r="BT129" s="91">
        <f>'貼り付けシート（日別）'!G128</f>
        <v>0</v>
      </c>
      <c r="BU129" s="91">
        <f>'貼り付けシート（日別）'!H128</f>
        <v>0</v>
      </c>
      <c r="BV129" s="91">
        <f>'貼り付けシート（日別）'!I128</f>
        <v>23</v>
      </c>
      <c r="BW129" s="91">
        <f>'貼り付けシート（日別）'!J128</f>
        <v>20</v>
      </c>
      <c r="BX129" s="91">
        <f>'貼り付けシート（日別）'!K128</f>
        <v>12</v>
      </c>
      <c r="BY129" s="91">
        <f>'貼り付けシート（日別）'!L128</f>
        <v>0</v>
      </c>
      <c r="BZ129" s="91">
        <f>'貼り付けシート（日別）'!M128</f>
        <v>0</v>
      </c>
      <c r="CA129" s="91">
        <f>'貼り付けシート（日別）'!N128</f>
        <v>0</v>
      </c>
      <c r="CB129" s="91">
        <f>'貼り付けシート（日別）'!O128</f>
        <v>15.654166666666669</v>
      </c>
      <c r="CC129" s="91">
        <f>'貼り付けシート（日別）'!Q128</f>
        <v>0</v>
      </c>
      <c r="CD129" s="126"/>
    </row>
    <row r="130" spans="1:82" x14ac:dyDescent="0.15">
      <c r="A130" s="30">
        <v>41763</v>
      </c>
      <c r="B130" s="93">
        <f t="shared" si="36"/>
        <v>9.6078356481481469E-2</v>
      </c>
      <c r="C130" s="93">
        <f t="shared" si="37"/>
        <v>0</v>
      </c>
      <c r="D130" s="93">
        <f t="shared" si="63"/>
        <v>7.4317970675320879</v>
      </c>
      <c r="E130" s="96">
        <v>0</v>
      </c>
      <c r="F130" s="90">
        <f>IF(OR(計算過程!$CJ$4&lt;=4,計算過程!$CJ$4=8),G130+H130+I130,0)</f>
        <v>9.6078356481481469E-2</v>
      </c>
      <c r="G130" s="90">
        <f>IF(AND($CJ$4&gt;4,$CJ$4&lt;&gt;8),0,((VLOOKUP(入力データと計算結果!$F$6,バックデータ一覧!$V$12:$AA$15,2)*CB130+VLOOKUP(入力データと計算結果!$F$6,バックデータ一覧!$V$12:$AA$15,3)*(BV130+BW130+BX130+BY130+CA130)+(VLOOKUP(入力データと計算結果!$F$6,バックデータ一覧!$V$12:$AA$15,4)))*10^3/3600))</f>
        <v>9.6078356481481469E-2</v>
      </c>
      <c r="H130" s="90">
        <f>IF(AND(OR($CJ$4&gt;4,$CJ$4&lt;&gt;8),入力データと計算結果!$F$7&lt;&gt;バックデータ一覧!$A$20,BZ130&gt;0),0.07*10^3/3600,0)</f>
        <v>0</v>
      </c>
      <c r="I130" s="90">
        <f>IF(AND(OR($CJ$4&lt;=4),入力データと計算結果!$F$7=バックデータ一覧!$A$22,BU130&gt;0),(VLOOKUP(入力データと計算結果!$F$6,バックデータ一覧!$V$12:$AA$15,5,FALSE)*BU130+VLOOKUP(入力データと計算結果!$F$6,バックデータ一覧!$V$12:$AA$15,6,FALSE))*10^3/3600,0)</f>
        <v>0</v>
      </c>
      <c r="J130" s="90">
        <f>IF(OR(計算過程!$CJ$4&lt;=2,計算過程!$CJ$4=8),IF(入力データと計算結果!$F$7=バックデータ一覧!$A$20,BO130/L130+BP130/M130+BQ130/N130+BR130/O130+BT130/Q130,IF(入力データと計算結果!$F$7=バックデータ一覧!$A$21,BO130/L130+BP130/M130+BQ130/N130+BS130/P130+BT130/Q130,BO130/L130+BP130/M130+BQ130/N130+BS130/P130+BU130/R130)),0)</f>
        <v>0</v>
      </c>
      <c r="K130" s="90">
        <f>IF(OR(計算過程!$CJ$4=3,計算過程!$CJ$4=4),IF(入力データと計算結果!$F$7=バックデータ一覧!$A$20,BO130/L130+BP130/M130+BQ130/N130+BR130/O130+BT130/Q130,IF(入力データと計算結果!$F$7=バックデータ一覧!$A$21,BO130/L130+BP130/M130+BQ130/N130+BS130/P130+BT130/Q130,BO130/L130+BP130/M130+BQ130/N130+BS130/P130+BU130/R130)),0)</f>
        <v>7.4317970675320879</v>
      </c>
      <c r="L130" s="167">
        <f>IFERROR(MIN(1,$CJ$6*CB130+計算過程!$CJ$13*(BO130+BQ130)+$CJ$20),"-")</f>
        <v>0.69892295861347453</v>
      </c>
      <c r="M130" s="167">
        <f t="shared" si="38"/>
        <v>0.79652100390429414</v>
      </c>
      <c r="N130" s="167">
        <f t="shared" si="39"/>
        <v>0.69892295861347453</v>
      </c>
      <c r="O130" s="134">
        <f t="shared" si="40"/>
        <v>0.90236153670854247</v>
      </c>
      <c r="P130" s="134">
        <f t="shared" si="41"/>
        <v>0.88826526187185906</v>
      </c>
      <c r="Q130" s="134">
        <f t="shared" si="42"/>
        <v>0.90236153670854247</v>
      </c>
      <c r="R130" s="134">
        <f t="shared" si="43"/>
        <v>0.49446766244200158</v>
      </c>
      <c r="S130" s="26">
        <f t="shared" si="44"/>
        <v>0</v>
      </c>
      <c r="T130" s="26">
        <f>'貼り付けシート（日別）'!P129</f>
        <v>11.375</v>
      </c>
      <c r="U130" s="26">
        <f t="shared" si="64"/>
        <v>1</v>
      </c>
      <c r="V130" s="26">
        <f t="shared" si="65"/>
        <v>1</v>
      </c>
      <c r="W130" s="26">
        <f t="shared" si="58"/>
        <v>5.4364843799933338</v>
      </c>
      <c r="X130" s="26">
        <f t="shared" si="45"/>
        <v>0</v>
      </c>
      <c r="Y130" s="26">
        <f>IF(AND(入力データと計算結果!$F$6=バックデータ一覧!$A$7,入力データと計算結果!$F$27="種類を選択することで評価する"),MAX((($CJ$44*CB130+$CJ$45*SUM(BO130:BQ130,BS130)+$CJ$46)*Z130+(0.01723*BU130+0.06099))*10^3/3600,0),0)</f>
        <v>0</v>
      </c>
      <c r="Z130" s="26">
        <f t="shared" si="59"/>
        <v>1</v>
      </c>
      <c r="AA130" s="26">
        <f>IF(AND(入力データと計算結果!$F$6=バックデータ一覧!$A$7,入力データと計算結果!$F$27="種類を選択することで評価する"),MAX(($CJ$47*CB130+$CJ$48*SUM(BO130:BQ130,BS130)+$CJ$49)*AC130+BU130/AB130,0),0)</f>
        <v>0</v>
      </c>
      <c r="AB130" s="26">
        <f t="shared" si="46"/>
        <v>0.82755999999999996</v>
      </c>
      <c r="AC130" s="26">
        <f t="shared" si="60"/>
        <v>1</v>
      </c>
      <c r="AD130" s="91">
        <f>IF(AND(入力データと計算結果!$F$6=バックデータ一覧!$A$7,入力データと計算結果!$F$27="仕様を入力することで評価する"),AE130+AF130+AG130,0)</f>
        <v>0</v>
      </c>
      <c r="AE130" s="91">
        <f t="shared" si="61"/>
        <v>0.33480603106643214</v>
      </c>
      <c r="AF130" s="91">
        <f t="shared" si="47"/>
        <v>6.3322292205966066E-2</v>
      </c>
      <c r="AG130" s="190">
        <f>IF(AND(入力データと計算結果!$F$7&lt;&gt;バックデータ一覧!$A$22,CA130&gt;0),(0.000393*計算過程!CA130)*10^3/3600,IF(AND(入力データと計算結果!$F$7=バックデータ一覧!$A$22,AX130&gt;0),(0.01723*計算過程!AX130+0.06099)*10^3/3600,0))</f>
        <v>0</v>
      </c>
      <c r="AH130" s="91">
        <f>IF(OR(入力データと計算結果!$F$6&lt;&gt;バックデータ一覧!$A$7,入力データと計算結果!$F$27&lt;&gt;"仕様を入力することで評価する"),0,IF(入力データと計算結果!$F$7=バックデータ一覧!$A$20,計算過程!AR130/計算過程!AI130+計算過程!AS130/計算過程!AJ130+計算過程!AT130/計算過程!AK130+計算過程!AU130/計算過程!AL130+計算過程!AW130/計算過程!AN130,IF(入力データと計算結果!$F$7=バックデータ一覧!$A$21,計算過程!AR130/計算過程!AI130+計算過程!AS130/計算過程!AJ130+計算過程!AT130/計算過程!AK130+計算過程!AV130/計算過程!AM130+計算過程!AW130/計算過程!AN130,計算過程!AR130/計算過程!AI130+計算過程!AS130/計算過程!AJ130+計算過程!AT130/計算過程!AK130+計算過程!AV130/計算過程!AM130+計算過程!AX130/計算過程!AO130)))</f>
        <v>0</v>
      </c>
      <c r="AI130" s="191" t="str">
        <f>IF(AND(入力データと計算結果!$F$6=バックデータ一覧!$A$7,入力データと計算結果!$F$27="仕様を入力することで評価する"),$CJ$65*CB130+$CJ$72*(AR130+AT130)+$CJ$79,"-")</f>
        <v>-</v>
      </c>
      <c r="AJ130" s="191" t="str">
        <f>IF(AND(入力データと計算結果!$F$6=バックデータ一覧!$A$7,入力データと計算結果!$F$27="仕様を入力することで評価する"),$CJ$66*CB130+$CJ$73*AS130+$CJ$80,"-")</f>
        <v>-</v>
      </c>
      <c r="AK130" s="191" t="str">
        <f>IF(AND(入力データと計算結果!$F$6=バックデータ一覧!$A$7,入力データと計算結果!$F$27="仕様を入力することで評価する"),$CJ$67*CB130+$CJ$74*(AR130+AT130)+$CJ$81,"-")</f>
        <v>-</v>
      </c>
      <c r="AL130" s="191" t="str">
        <f>IF(AND(入力データと計算結果!$F$6=バックデータ一覧!$A$7,入力データと計算結果!$F$27="仕様を入力することで評価する"),$CJ$68*CB130+$CJ$75*AU130+$CJ$82,"-")</f>
        <v>-</v>
      </c>
      <c r="AM130" s="191" t="str">
        <f>IF(AND(入力データと計算結果!$F$6=バックデータ一覧!$A$7,入力データと計算結果!$F$27="仕様を入力することで評価する"),$CJ$69*CB130+$CJ$76*AV130+$CJ$83,"-")</f>
        <v>-</v>
      </c>
      <c r="AN130" s="191" t="str">
        <f>IF(AND(入力データと計算結果!$F$6=バックデータ一覧!$A$7,入力データと計算結果!$F$27="仕様を入力することで評価する"),$CJ$70*CB130+$CJ$77*AW130+$CJ$84,"-")</f>
        <v>-</v>
      </c>
      <c r="AO130" s="191" t="str">
        <f>IF(AND(入力データと計算結果!$F$6=バックデータ一覧!$A$7,入力データと計算結果!$F$27="仕様を入力することで評価する"),$CJ$71*CB130+$CJ$78*AX130+$CJ$85,"-")</f>
        <v>-</v>
      </c>
      <c r="AP130" s="91">
        <f t="shared" si="48"/>
        <v>6.2893610842282719</v>
      </c>
      <c r="AQ130" s="91">
        <f t="shared" si="49"/>
        <v>5.2180802718942543</v>
      </c>
      <c r="AR130" s="91">
        <f t="shared" si="50"/>
        <v>0</v>
      </c>
      <c r="AS130" s="91">
        <f t="shared" si="51"/>
        <v>0</v>
      </c>
      <c r="AT130" s="91">
        <f t="shared" si="52"/>
        <v>0</v>
      </c>
      <c r="AU130" s="91">
        <f t="shared" si="53"/>
        <v>0</v>
      </c>
      <c r="AV130" s="91">
        <f t="shared" si="54"/>
        <v>0</v>
      </c>
      <c r="AW130" s="91">
        <f t="shared" si="55"/>
        <v>0</v>
      </c>
      <c r="AX130" s="91">
        <f t="shared" si="56"/>
        <v>0</v>
      </c>
      <c r="AY130" s="158">
        <f t="shared" si="57"/>
        <v>5.4364843799933338</v>
      </c>
      <c r="AZ130" s="91">
        <f t="shared" si="62"/>
        <v>5.4364843799933338</v>
      </c>
      <c r="BA130" s="26">
        <f>IF(計算過程!$CJ$4=9,((BF130*CB130+BG130*(BO130+BP130+BQ130+BS130)+BH130*BN130+BI130)*BB130+(0.01723*BU130+0.06099))*10^3/3600,0)</f>
        <v>0</v>
      </c>
      <c r="BB130" s="26">
        <f>IF(7&lt;='貼り付けシート（日別）'!O129,1,1+(7-'貼り付けシート（日別）'!O129)*0.0091)</f>
        <v>1</v>
      </c>
      <c r="BC130" s="26">
        <f>IF(計算過程!$CJ$4=9,((BJ130*計算過程!CB130+BK130*(BO130+BP130+BQ130+BS130)+BL130*BN130+BM130)*BE130+BU130/BD130),0)</f>
        <v>0</v>
      </c>
      <c r="BD130" s="26">
        <f>計算過程!$CJ$88*'貼り付けシート（日別）'!O129+計算過程!$CJ$89*BU130+計算過程!$CJ$90</f>
        <v>0.82755999999999996</v>
      </c>
      <c r="BE130" s="26">
        <f>IF(7&lt;='貼り付けシート（日別）'!O129,1,1+(7-'貼り付けシート（日別）'!O129)*0.0205)</f>
        <v>1</v>
      </c>
      <c r="BF130" s="89">
        <f>IF($BN130&gt;0,バックデータ一覧!$S$4,バックデータ一覧!$T$4)</f>
        <v>-0.51375000000000004</v>
      </c>
      <c r="BG130" s="89">
        <f>IF($BN130&gt;0,バックデータ一覧!$S$5,バックデータ一覧!$T$5)</f>
        <v>-1.7819999999999999E-2</v>
      </c>
      <c r="BH130" s="89">
        <f>IF($BN130&gt;0,バックデータ一覧!$S$6,バックデータ一覧!$T$6)</f>
        <v>0.27639999999999998</v>
      </c>
      <c r="BI130" s="89">
        <f>IF($BN130&gt;0,バックデータ一覧!$S$7,バックデータ一覧!$T$7)</f>
        <v>9.4067100000000003</v>
      </c>
      <c r="BJ130" s="89">
        <f>IF($BN130&gt;0,バックデータ一覧!$S$12,バックデータ一覧!$T$12)</f>
        <v>-0.19841</v>
      </c>
      <c r="BK130" s="89">
        <f>IF($BN130&gt;0,バックデータ一覧!$S$13,バックデータ一覧!$T$13)</f>
        <v>1.10632</v>
      </c>
      <c r="BL130" s="89">
        <f>IF($BN130&gt;0,バックデータ一覧!$S$14,バックデータ一覧!$T$14)</f>
        <v>0.19306999999999999</v>
      </c>
      <c r="BM130" s="132">
        <f>IF($BN130&gt;0,バックデータ一覧!$S$15,バックデータ一覧!$T$15)</f>
        <v>-10.36669</v>
      </c>
      <c r="BN130" s="26">
        <f>SUMIF('貼り付けシート（時刻別）'!$A$6:$A$8765,$A130,'貼り付けシート（時刻別）'!$C$6:$C$8765)</f>
        <v>2400</v>
      </c>
      <c r="BO130" s="91">
        <f>'貼り付けシート（日別）'!B129</f>
        <v>2.2734389225426668</v>
      </c>
      <c r="BP130" s="91">
        <f>'貼り付けシート（日別）'!C129</f>
        <v>1.9769034109066668</v>
      </c>
      <c r="BQ130" s="91">
        <f>'貼り付けシート（日別）'!D129</f>
        <v>1.186142046544</v>
      </c>
      <c r="BR130" s="91">
        <f>'貼り付けシート（日別）'!E129</f>
        <v>0</v>
      </c>
      <c r="BS130" s="91">
        <f>'貼り付けシート（日別）'!F129</f>
        <v>0</v>
      </c>
      <c r="BT130" s="91">
        <f>'貼り付けシート（日別）'!G129</f>
        <v>0</v>
      </c>
      <c r="BU130" s="91">
        <f>'貼り付けシート（日別）'!H129</f>
        <v>0</v>
      </c>
      <c r="BV130" s="91">
        <f>'貼り付けシート（日別）'!I129</f>
        <v>23</v>
      </c>
      <c r="BW130" s="91">
        <f>'貼り付けシート（日別）'!J129</f>
        <v>20</v>
      </c>
      <c r="BX130" s="91">
        <f>'貼り付けシート（日別）'!K129</f>
        <v>12</v>
      </c>
      <c r="BY130" s="91">
        <f>'貼り付けシート（日別）'!L129</f>
        <v>0</v>
      </c>
      <c r="BZ130" s="91">
        <f>'貼り付けシート（日別）'!M129</f>
        <v>0</v>
      </c>
      <c r="CA130" s="91">
        <f>'貼り付けシート（日別）'!N129</f>
        <v>0</v>
      </c>
      <c r="CB130" s="91">
        <f>'貼り付けシート（日別）'!O129</f>
        <v>15.241666666666665</v>
      </c>
      <c r="CC130" s="91">
        <f>'貼り付けシート（日別）'!Q129</f>
        <v>0</v>
      </c>
      <c r="CD130" s="126"/>
    </row>
    <row r="131" spans="1:82" x14ac:dyDescent="0.15">
      <c r="A131" s="30">
        <v>41764</v>
      </c>
      <c r="B131" s="93">
        <f t="shared" si="36"/>
        <v>0.17336302560763889</v>
      </c>
      <c r="C131" s="93">
        <f t="shared" si="37"/>
        <v>0</v>
      </c>
      <c r="D131" s="93">
        <f t="shared" si="63"/>
        <v>40.481304225888024</v>
      </c>
      <c r="E131" s="96">
        <v>0</v>
      </c>
      <c r="F131" s="90">
        <f>IF(OR(計算過程!$CJ$4&lt;=4,計算過程!$CJ$4=8),G131+H131+I131,0)</f>
        <v>0.17336302560763889</v>
      </c>
      <c r="G131" s="90">
        <f>IF(AND($CJ$4&gt;4,$CJ$4&lt;&gt;8),0,((VLOOKUP(入力データと計算結果!$F$6,バックデータ一覧!$V$12:$AA$15,2)*CB131+VLOOKUP(入力データと計算結果!$F$6,バックデータ一覧!$V$12:$AA$15,3)*(BV131+BW131+BX131+BY131+CA131)+(VLOOKUP(入力データと計算結果!$F$6,バックデータ一覧!$V$12:$AA$15,4)))*10^3/3600))</f>
        <v>0.11115063657407408</v>
      </c>
      <c r="H131" s="90">
        <f>IF(AND(OR($CJ$4&gt;4,$CJ$4&lt;&gt;8),入力データと計算結果!$F$7&lt;&gt;バックデータ一覧!$A$20,BZ131&gt;0),0.07*10^3/3600,0)</f>
        <v>1.9444444444444445E-2</v>
      </c>
      <c r="I131" s="90">
        <f>IF(AND(OR($CJ$4&lt;=4),入力データと計算結果!$F$7=バックデータ一覧!$A$22,BU131&gt;0),(VLOOKUP(入力データと計算結果!$F$6,バックデータ一覧!$V$12:$AA$15,5,FALSE)*BU131+VLOOKUP(入力データと計算結果!$F$6,バックデータ一覧!$V$12:$AA$15,6,FALSE))*10^3/3600,0)</f>
        <v>4.2767944589120366E-2</v>
      </c>
      <c r="J131" s="90">
        <f>IF(OR(計算過程!$CJ$4&lt;=2,計算過程!$CJ$4=8),IF(入力データと計算結果!$F$7=バックデータ一覧!$A$20,BO131/L131+BP131/M131+BQ131/N131+BR131/O131+BT131/Q131,IF(入力データと計算結果!$F$7=バックデータ一覧!$A$21,BO131/L131+BP131/M131+BQ131/N131+BS131/P131+BT131/Q131,BO131/L131+BP131/M131+BQ131/N131+BS131/P131+BU131/R131)),0)</f>
        <v>0</v>
      </c>
      <c r="K131" s="90">
        <f>IF(OR(計算過程!$CJ$4=3,計算過程!$CJ$4=4),IF(入力データと計算結果!$F$7=バックデータ一覧!$A$20,BO131/L131+BP131/M131+BQ131/N131+BR131/O131+BT131/Q131,IF(入力データと計算結果!$F$7=バックデータ一覧!$A$21,BO131/L131+BP131/M131+BQ131/N131+BS131/P131+BT131/Q131,BO131/L131+BP131/M131+BQ131/N131+BS131/P131+BU131/R131)),0)</f>
        <v>40.481304225888024</v>
      </c>
      <c r="L131" s="167">
        <f>IFERROR(MIN(1,$CJ$6*CB131+計算過程!$CJ$13*(BO131+BQ131)+$CJ$20),"-")</f>
        <v>0.71365523047843182</v>
      </c>
      <c r="M131" s="167">
        <f t="shared" si="38"/>
        <v>0.80603617645639181</v>
      </c>
      <c r="N131" s="167">
        <f t="shared" si="39"/>
        <v>0.71365523047843182</v>
      </c>
      <c r="O131" s="134">
        <f t="shared" si="40"/>
        <v>0.90236153670854247</v>
      </c>
      <c r="P131" s="134">
        <f t="shared" si="41"/>
        <v>0.8455831275873622</v>
      </c>
      <c r="Q131" s="134">
        <f t="shared" si="42"/>
        <v>0.90236153670854247</v>
      </c>
      <c r="R131" s="134">
        <f t="shared" si="43"/>
        <v>0.56156062477511304</v>
      </c>
      <c r="S131" s="26">
        <f t="shared" si="44"/>
        <v>0</v>
      </c>
      <c r="T131" s="26">
        <f>'貼り付けシート（日別）'!P130</f>
        <v>12.700000000000001</v>
      </c>
      <c r="U131" s="26">
        <f t="shared" si="64"/>
        <v>1</v>
      </c>
      <c r="V131" s="26">
        <f t="shared" si="65"/>
        <v>1</v>
      </c>
      <c r="W131" s="26">
        <f t="shared" si="58"/>
        <v>31.846972224439998</v>
      </c>
      <c r="X131" s="26">
        <f t="shared" si="45"/>
        <v>0</v>
      </c>
      <c r="Y131" s="26">
        <f>IF(AND(入力データと計算結果!$F$6=バックデータ一覧!$A$7,入力データと計算結果!$F$27="種類を選択することで評価する"),MAX((($CJ$44*CB131+$CJ$45*SUM(BO131:BQ131,BS131)+$CJ$46)*Z131+(0.01723*BU131+0.06099))*10^3/3600,0),0)</f>
        <v>0</v>
      </c>
      <c r="Z131" s="26">
        <f t="shared" si="59"/>
        <v>1</v>
      </c>
      <c r="AA131" s="26">
        <f>IF(AND(入力データと計算結果!$F$6=バックデータ一覧!$A$7,入力データと計算結果!$F$27="種類を選択することで評価する"),MAX(($CJ$47*CB131+$CJ$48*SUM(BO131:BQ131,BS131)+$CJ$49)*AC131+BU131/AB131,0),0)</f>
        <v>0</v>
      </c>
      <c r="AB131" s="26">
        <f t="shared" si="46"/>
        <v>0.84348296874999995</v>
      </c>
      <c r="AC131" s="26">
        <f t="shared" si="60"/>
        <v>1</v>
      </c>
      <c r="AD131" s="91">
        <f>IF(AND(入力データと計算結果!$F$6=バックデータ一覧!$A$7,入力データと計算結果!$F$27="仕様を入力することで評価する"),AE131+AF131+AG131,0)</f>
        <v>0</v>
      </c>
      <c r="AE131" s="91">
        <f t="shared" si="61"/>
        <v>1.4950475152182916</v>
      </c>
      <c r="AF131" s="91">
        <f t="shared" si="47"/>
        <v>8.4272298974708448E-2</v>
      </c>
      <c r="AG131" s="190">
        <f>IF(AND(入力データと計算結果!$F$7&lt;&gt;バックデータ一覧!$A$22,CA131&gt;0),(0.000393*計算過程!CA131)*10^3/3600,IF(AND(入力データと計算結果!$F$7=バックデータ一覧!$A$22,AX131&gt;0),(0.01723*計算過程!AX131+0.06099)*10^3/3600,0))</f>
        <v>2.2735229239004635E-2</v>
      </c>
      <c r="AH131" s="91">
        <f>IF(OR(入力データと計算結果!$F$6&lt;&gt;バックデータ一覧!$A$7,入力データと計算結果!$F$27&lt;&gt;"仕様を入力することで評価する"),0,IF(入力データと計算結果!$F$7=バックデータ一覧!$A$20,計算過程!AR131/計算過程!AI131+計算過程!AS131/計算過程!AJ131+計算過程!AT131/計算過程!AK131+計算過程!AU131/計算過程!AL131+計算過程!AW131/計算過程!AN131,IF(入力データと計算結果!$F$7=バックデータ一覧!$A$21,計算過程!AR131/計算過程!AI131+計算過程!AS131/計算過程!AJ131+計算過程!AT131/計算過程!AK131+計算過程!AV131/計算過程!AM131+計算過程!AW131/計算過程!AN131,計算過程!AR131/計算過程!AI131+計算過程!AS131/計算過程!AJ131+計算過程!AT131/計算過程!AK131+計算過程!AV131/計算過程!AM131+計算過程!AX131/計算過程!AO131)))</f>
        <v>0</v>
      </c>
      <c r="AI131" s="191" t="str">
        <f>IF(AND(入力データと計算結果!$F$6=バックデータ一覧!$A$7,入力データと計算結果!$F$27="仕様を入力することで評価する"),$CJ$65*CB131+$CJ$72*(AR131+AT131)+$CJ$79,"-")</f>
        <v>-</v>
      </c>
      <c r="AJ131" s="191" t="str">
        <f>IF(AND(入力データと計算結果!$F$6=バックデータ一覧!$A$7,入力データと計算結果!$F$27="仕様を入力することで評価する"),$CJ$66*CB131+$CJ$73*AS131+$CJ$80,"-")</f>
        <v>-</v>
      </c>
      <c r="AK131" s="191" t="str">
        <f>IF(AND(入力データと計算結果!$F$6=バックデータ一覧!$A$7,入力データと計算結果!$F$27="仕様を入力することで評価する"),$CJ$67*CB131+$CJ$74*(AR131+AT131)+$CJ$81,"-")</f>
        <v>-</v>
      </c>
      <c r="AL131" s="191" t="str">
        <f>IF(AND(入力データと計算結果!$F$6=バックデータ一覧!$A$7,入力データと計算結果!$F$27="仕様を入力することで評価する"),$CJ$68*CB131+$CJ$75*AU131+$CJ$82,"-")</f>
        <v>-</v>
      </c>
      <c r="AM131" s="191" t="str">
        <f>IF(AND(入力データと計算結果!$F$6=バックデータ一覧!$A$7,入力データと計算結果!$F$27="仕様を入力することで評価する"),$CJ$69*CB131+$CJ$76*AV131+$CJ$83,"-")</f>
        <v>-</v>
      </c>
      <c r="AN131" s="191" t="str">
        <f>IF(AND(入力データと計算結果!$F$6=バックデータ一覧!$A$7,入力データと計算結果!$F$27="仕様を入力することで評価する"),$CJ$70*CB131+$CJ$77*AW131+$CJ$84,"-")</f>
        <v>-</v>
      </c>
      <c r="AO131" s="191" t="str">
        <f>IF(AND(入力データと計算結果!$F$6=バックデータ一覧!$A$7,入力データと計算結果!$F$27="仕様を入力することで評価する"),$CJ$71*CB131+$CJ$78*AX131+$CJ$85,"-")</f>
        <v>-</v>
      </c>
      <c r="AP131" s="91">
        <f t="shared" si="48"/>
        <v>28.937854916248181</v>
      </c>
      <c r="AQ131" s="91">
        <f t="shared" si="49"/>
        <v>5.376613753387959</v>
      </c>
      <c r="AR131" s="91">
        <f t="shared" si="50"/>
        <v>1.1064173418391778</v>
      </c>
      <c r="AS131" s="91">
        <f t="shared" si="51"/>
        <v>0.81620951447152468</v>
      </c>
      <c r="AT131" s="91">
        <f t="shared" si="52"/>
        <v>0.43531174105147996</v>
      </c>
      <c r="AU131" s="91">
        <f t="shared" si="53"/>
        <v>0</v>
      </c>
      <c r="AV131" s="91">
        <f t="shared" si="54"/>
        <v>3.2648380578860987</v>
      </c>
      <c r="AW131" s="91">
        <f t="shared" si="55"/>
        <v>0</v>
      </c>
      <c r="AX131" s="91">
        <f t="shared" si="56"/>
        <v>1.2104947916666666</v>
      </c>
      <c r="AY131" s="158">
        <f t="shared" si="57"/>
        <v>25.013700777525052</v>
      </c>
      <c r="AZ131" s="91">
        <f t="shared" si="62"/>
        <v>30.636477432773333</v>
      </c>
      <c r="BA131" s="26">
        <f>IF(計算過程!$CJ$4=9,((BF131*CB131+BG131*(BO131+BP131+BQ131+BS131)+BH131*BN131+BI131)*BB131+(0.01723*BU131+0.06099))*10^3/3600,0)</f>
        <v>0</v>
      </c>
      <c r="BB131" s="26">
        <f>IF(7&lt;='貼り付けシート（日別）'!O130,1,1+(7-'貼り付けシート（日別）'!O130)*0.0091)</f>
        <v>1</v>
      </c>
      <c r="BC131" s="26">
        <f>IF(計算過程!$CJ$4=9,((BJ131*計算過程!CB131+BK131*(BO131+BP131+BQ131+BS131)+BL131*BN131+BM131)*BE131+BU131/BD131),0)</f>
        <v>0</v>
      </c>
      <c r="BD131" s="26">
        <f>計算過程!$CJ$88*'貼り付けシート（日別）'!O130+計算過程!$CJ$89*BU131+計算過程!$CJ$90</f>
        <v>0.84348296874999995</v>
      </c>
      <c r="BE131" s="26">
        <f>IF(7&lt;='貼り付けシート（日別）'!O130,1,1+(7-'貼り付けシート（日別）'!O130)*0.0205)</f>
        <v>1</v>
      </c>
      <c r="BF131" s="89">
        <f>IF($BN131&gt;0,バックデータ一覧!$S$4,バックデータ一覧!$T$4)</f>
        <v>-0.51375000000000004</v>
      </c>
      <c r="BG131" s="89">
        <f>IF($BN131&gt;0,バックデータ一覧!$S$5,バックデータ一覧!$T$5)</f>
        <v>-1.7819999999999999E-2</v>
      </c>
      <c r="BH131" s="89">
        <f>IF($BN131&gt;0,バックデータ一覧!$S$6,バックデータ一覧!$T$6)</f>
        <v>0.27639999999999998</v>
      </c>
      <c r="BI131" s="89">
        <f>IF($BN131&gt;0,バックデータ一覧!$S$7,バックデータ一覧!$T$7)</f>
        <v>9.4067100000000003</v>
      </c>
      <c r="BJ131" s="89">
        <f>IF($BN131&gt;0,バックデータ一覧!$S$12,バックデータ一覧!$T$12)</f>
        <v>-0.19841</v>
      </c>
      <c r="BK131" s="89">
        <f>IF($BN131&gt;0,バックデータ一覧!$S$13,バックデータ一覧!$T$13)</f>
        <v>1.10632</v>
      </c>
      <c r="BL131" s="89">
        <f>IF($BN131&gt;0,バックデータ一覧!$S$14,バックデータ一覧!$T$14)</f>
        <v>0.19306999999999999</v>
      </c>
      <c r="BM131" s="132">
        <f>IF($BN131&gt;0,バックデータ一覧!$S$15,バックデータ一覧!$T$15)</f>
        <v>-10.36669</v>
      </c>
      <c r="BN131" s="26">
        <f>SUMIF('貼り付けシート（時刻別）'!$A$6:$A$8765,$A131,'貼り付けシート（時刻別）'!$C$6:$C$8765)</f>
        <v>2400</v>
      </c>
      <c r="BO131" s="91">
        <f>'貼り付けシート（日別）'!B130</f>
        <v>6.0284681399973348</v>
      </c>
      <c r="BP131" s="91">
        <f>'貼り付けシート（日別）'!C130</f>
        <v>4.4472305950799997</v>
      </c>
      <c r="BQ131" s="91">
        <f>'貼り付けシート（日別）'!D130</f>
        <v>2.3718563173760003</v>
      </c>
      <c r="BR131" s="91">
        <f>'貼り付けシート（日別）'!E130</f>
        <v>0</v>
      </c>
      <c r="BS131" s="91">
        <f>'貼り付けシート（日別）'!F130</f>
        <v>17.788922380319999</v>
      </c>
      <c r="BT131" s="91">
        <f>'貼り付けシート（日別）'!G130</f>
        <v>0</v>
      </c>
      <c r="BU131" s="91">
        <f>'貼り付けシート（日別）'!H130</f>
        <v>1.2104947916666666</v>
      </c>
      <c r="BV131" s="91">
        <f>'貼り付けシート（日別）'!I130</f>
        <v>61</v>
      </c>
      <c r="BW131" s="91">
        <f>'貼り付けシート（日別）'!J130</f>
        <v>45</v>
      </c>
      <c r="BX131" s="91">
        <f>'貼り付けシート（日別）'!K130</f>
        <v>24</v>
      </c>
      <c r="BY131" s="91">
        <f>'貼り付けシート（日別）'!L130</f>
        <v>0</v>
      </c>
      <c r="BZ131" s="91">
        <f>'貼り付けシート（日別）'!M130</f>
        <v>180</v>
      </c>
      <c r="CA131" s="91">
        <f>'貼り付けシート（日別）'!N130</f>
        <v>0</v>
      </c>
      <c r="CB131" s="91">
        <f>'貼り付けシート（日別）'!O130</f>
        <v>17.045833333333331</v>
      </c>
      <c r="CC131" s="91">
        <f>'貼り付けシート（日別）'!Q130</f>
        <v>0</v>
      </c>
      <c r="CD131" s="126"/>
    </row>
    <row r="132" spans="1:82" x14ac:dyDescent="0.15">
      <c r="A132" s="30">
        <v>41765</v>
      </c>
      <c r="B132" s="93">
        <f t="shared" si="36"/>
        <v>0.17317002690972219</v>
      </c>
      <c r="C132" s="93">
        <f t="shared" si="37"/>
        <v>0</v>
      </c>
      <c r="D132" s="93">
        <f t="shared" si="63"/>
        <v>40.43857974245249</v>
      </c>
      <c r="E132" s="96">
        <v>0</v>
      </c>
      <c r="F132" s="90">
        <f>IF(OR(計算過程!$CJ$4&lt;=4,計算過程!$CJ$4=8),G132+H132+I132,0)</f>
        <v>0.17317002690972219</v>
      </c>
      <c r="G132" s="90">
        <f>IF(AND($CJ$4&gt;4,$CJ$4&lt;&gt;8),0,((VLOOKUP(入力データと計算結果!$F$6,バックデータ一覧!$V$12:$AA$15,2)*CB132+VLOOKUP(入力データと計算結果!$F$6,バックデータ一覧!$V$12:$AA$15,3)*(BV132+BW132+BX132+BY132+CA132)+(VLOOKUP(入力データと計算結果!$F$6,バックデータ一覧!$V$12:$AA$15,4)))*10^3/3600))</f>
        <v>0.11101192129629628</v>
      </c>
      <c r="H132" s="90">
        <f>IF(AND(OR($CJ$4&gt;4,$CJ$4&lt;&gt;8),入力データと計算結果!$F$7&lt;&gt;バックデータ一覧!$A$20,BZ132&gt;0),0.07*10^3/3600,0)</f>
        <v>1.9444444444444445E-2</v>
      </c>
      <c r="I132" s="90">
        <f>IF(AND(OR($CJ$4&lt;=4),入力データと計算結果!$F$7=バックデータ一覧!$A$22,BU132&gt;0),(VLOOKUP(入力データと計算結果!$F$6,バックデータ一覧!$V$12:$AA$15,5,FALSE)*BU132+VLOOKUP(入力データと計算結果!$F$6,バックデータ一覧!$V$12:$AA$15,6,FALSE))*10^3/3600,0)</f>
        <v>4.2713661168981482E-2</v>
      </c>
      <c r="J132" s="90">
        <f>IF(OR(計算過程!$CJ$4&lt;=2,計算過程!$CJ$4=8),IF(入力データと計算結果!$F$7=バックデータ一覧!$A$20,BO132/L132+BP132/M132+BQ132/N132+BR132/O132+BT132/Q132,IF(入力データと計算結果!$F$7=バックデータ一覧!$A$21,BO132/L132+BP132/M132+BQ132/N132+BS132/P132+BT132/Q132,BO132/L132+BP132/M132+BQ132/N132+BS132/P132+BU132/R132)),0)</f>
        <v>0</v>
      </c>
      <c r="K132" s="90">
        <f>IF(OR(計算過程!$CJ$4=3,計算過程!$CJ$4=4),IF(入力データと計算結果!$F$7=バックデータ一覧!$A$20,BO132/L132+BP132/M132+BQ132/N132+BR132/O132+BT132/Q132,IF(入力データと計算結果!$F$7=バックデータ一覧!$A$21,BO132/L132+BP132/M132+BQ132/N132+BS132/P132+BT132/Q132,BO132/L132+BP132/M132+BQ132/N132+BS132/P132+BU132/R132)),0)</f>
        <v>40.43857974245249</v>
      </c>
      <c r="L132" s="167">
        <f>IFERROR(MIN(1,$CJ$6*CB132+計算過程!$CJ$13*(BO132+BQ132)+$CJ$20),"-")</f>
        <v>0.71375084993661941</v>
      </c>
      <c r="M132" s="167">
        <f t="shared" si="38"/>
        <v>0.80654183191178452</v>
      </c>
      <c r="N132" s="167">
        <f t="shared" si="39"/>
        <v>0.71375084993661941</v>
      </c>
      <c r="O132" s="134">
        <f t="shared" si="40"/>
        <v>0.90236153670854247</v>
      </c>
      <c r="P132" s="134">
        <f t="shared" si="41"/>
        <v>0.8456023724086541</v>
      </c>
      <c r="Q132" s="134">
        <f t="shared" si="42"/>
        <v>0.90236153670854247</v>
      </c>
      <c r="R132" s="134">
        <f t="shared" si="43"/>
        <v>0.56244837454821095</v>
      </c>
      <c r="S132" s="26">
        <f t="shared" si="44"/>
        <v>0</v>
      </c>
      <c r="T132" s="26">
        <f>'貼り付けシート（日別）'!P131</f>
        <v>14.9</v>
      </c>
      <c r="U132" s="26">
        <f t="shared" si="64"/>
        <v>1</v>
      </c>
      <c r="V132" s="26">
        <f t="shared" si="65"/>
        <v>1</v>
      </c>
      <c r="W132" s="26">
        <f t="shared" si="58"/>
        <v>31.823861758740001</v>
      </c>
      <c r="X132" s="26">
        <f t="shared" si="45"/>
        <v>0</v>
      </c>
      <c r="Y132" s="26">
        <f>IF(AND(入力データと計算結果!$F$6=バックデータ一覧!$A$7,入力データと計算結果!$F$27="種類を選択することで評価する"),MAX((($CJ$44*CB132+$CJ$45*SUM(BO132:BQ132,BS132)+$CJ$46)*Z132+(0.01723*BU132+0.06099))*10^3/3600,0),0)</f>
        <v>0</v>
      </c>
      <c r="Z132" s="26">
        <f t="shared" si="59"/>
        <v>1</v>
      </c>
      <c r="AA132" s="26">
        <f>IF(AND(入力データと計算結果!$F$6=バックデータ一覧!$A$7,入力データと計算結果!$F$27="種類を選択することで評価する"),MAX(($CJ$47*CB132+$CJ$48*SUM(BO132:BQ132,BS132)+$CJ$49)*AC132+BU132/AB132,0),0)</f>
        <v>0</v>
      </c>
      <c r="AB132" s="26">
        <f t="shared" si="46"/>
        <v>0.84444718749999992</v>
      </c>
      <c r="AC132" s="26">
        <f t="shared" si="60"/>
        <v>1</v>
      </c>
      <c r="AD132" s="91">
        <f>IF(AND(入力データと計算結果!$F$6=バックデータ一覧!$A$7,入力データと計算結果!$F$27="仕様を入力することで評価する"),AE132+AF132+AG132,0)</f>
        <v>0</v>
      </c>
      <c r="AE132" s="91">
        <f t="shared" si="61"/>
        <v>1.4894843687350368</v>
      </c>
      <c r="AF132" s="91">
        <f t="shared" si="47"/>
        <v>8.4260815050166901E-2</v>
      </c>
      <c r="AG132" s="190">
        <f>IF(AND(入力データと計算結果!$F$7&lt;&gt;バックデータ一覧!$A$22,CA132&gt;0),(0.000393*計算過程!CA132)*10^3/3600,IF(AND(入力データと計算結果!$F$7=バックデータ一覧!$A$22,AX132&gt;0),(0.01723*計算過程!AX132+0.06099)*10^3/3600,0))</f>
        <v>2.2690733362268518E-2</v>
      </c>
      <c r="AH132" s="91">
        <f>IF(OR(入力データと計算結果!$F$6&lt;&gt;バックデータ一覧!$A$7,入力データと計算結果!$F$27&lt;&gt;"仕様を入力することで評価する"),0,IF(入力データと計算結果!$F$7=バックデータ一覧!$A$20,計算過程!AR132/計算過程!AI132+計算過程!AS132/計算過程!AJ132+計算過程!AT132/計算過程!AK132+計算過程!AU132/計算過程!AL132+計算過程!AW132/計算過程!AN132,IF(入力データと計算結果!$F$7=バックデータ一覧!$A$21,計算過程!AR132/計算過程!AI132+計算過程!AS132/計算過程!AJ132+計算過程!AT132/計算過程!AK132+計算過程!AV132/計算過程!AM132+計算過程!AW132/計算過程!AN132,計算過程!AR132/計算過程!AI132+計算過程!AS132/計算過程!AJ132+計算過程!AT132/計算過程!AK132+計算過程!AV132/計算過程!AM132+計算過程!AX132/計算過程!AO132)))</f>
        <v>0</v>
      </c>
      <c r="AI132" s="191" t="str">
        <f>IF(AND(入力データと計算結果!$F$6=バックデータ一覧!$A$7,入力データと計算結果!$F$27="仕様を入力することで評価する"),$CJ$65*CB132+$CJ$72*(AR132+AT132)+$CJ$79,"-")</f>
        <v>-</v>
      </c>
      <c r="AJ132" s="191" t="str">
        <f>IF(AND(入力データと計算結果!$F$6=バックデータ一覧!$A$7,入力データと計算結果!$F$27="仕様を入力することで評価する"),$CJ$66*CB132+$CJ$73*AS132+$CJ$80,"-")</f>
        <v>-</v>
      </c>
      <c r="AK132" s="191" t="str">
        <f>IF(AND(入力データと計算結果!$F$6=バックデータ一覧!$A$7,入力データと計算結果!$F$27="仕様を入力することで評価する"),$CJ$67*CB132+$CJ$74*(AR132+AT132)+$CJ$81,"-")</f>
        <v>-</v>
      </c>
      <c r="AL132" s="191" t="str">
        <f>IF(AND(入力データと計算結果!$F$6=バックデータ一覧!$A$7,入力データと計算結果!$F$27="仕様を入力することで評価する"),$CJ$68*CB132+$CJ$75*AU132+$CJ$82,"-")</f>
        <v>-</v>
      </c>
      <c r="AM132" s="191" t="str">
        <f>IF(AND(入力データと計算結果!$F$6=バックデータ一覧!$A$7,入力データと計算結果!$F$27="仕様を入力することで評価する"),$CJ$69*CB132+$CJ$76*AV132+$CJ$83,"-")</f>
        <v>-</v>
      </c>
      <c r="AN132" s="191" t="str">
        <f>IF(AND(入力データと計算結果!$F$6=バックデータ一覧!$A$7,入力データと計算結果!$F$27="仕様を入力することで評価する"),$CJ$70*CB132+$CJ$77*AW132+$CJ$84,"-")</f>
        <v>-</v>
      </c>
      <c r="AO132" s="191" t="str">
        <f>IF(AND(入力データと計算結果!$F$6=バックデータ一覧!$A$7,入力データと計算結果!$F$27="仕様を入力することで評価する"),$CJ$71*CB132+$CJ$78*AX132+$CJ$85,"-")</f>
        <v>-</v>
      </c>
      <c r="AP132" s="91">
        <f t="shared" si="48"/>
        <v>28.930300527831854</v>
      </c>
      <c r="AQ132" s="91">
        <f t="shared" si="49"/>
        <v>5.3952862881597357</v>
      </c>
      <c r="AR132" s="91">
        <f t="shared" si="50"/>
        <v>1.1049841124809996</v>
      </c>
      <c r="AS132" s="91">
        <f t="shared" si="51"/>
        <v>0.81515221412532712</v>
      </c>
      <c r="AT132" s="91">
        <f t="shared" si="52"/>
        <v>0.43474784753350804</v>
      </c>
      <c r="AU132" s="91">
        <f t="shared" si="53"/>
        <v>0</v>
      </c>
      <c r="AV132" s="91">
        <f t="shared" si="54"/>
        <v>3.2606088565013085</v>
      </c>
      <c r="AW132" s="91">
        <f t="shared" si="55"/>
        <v>0</v>
      </c>
      <c r="AX132" s="91">
        <f t="shared" si="56"/>
        <v>1.2011979166666664</v>
      </c>
      <c r="AY132" s="158">
        <f t="shared" si="57"/>
        <v>25.007170811432193</v>
      </c>
      <c r="AZ132" s="91">
        <f t="shared" si="62"/>
        <v>30.622663842073337</v>
      </c>
      <c r="BA132" s="26">
        <f>IF(計算過程!$CJ$4=9,((BF132*CB132+BG132*(BO132+BP132+BQ132+BS132)+BH132*BN132+BI132)*BB132+(0.01723*BU132+0.06099))*10^3/3600,0)</f>
        <v>0</v>
      </c>
      <c r="BB132" s="26">
        <f>IF(7&lt;='貼り付けシート（日別）'!O131,1,1+(7-'貼り付けシート（日別）'!O131)*0.0091)</f>
        <v>1</v>
      </c>
      <c r="BC132" s="26">
        <f>IF(計算過程!$CJ$4=9,((BJ132*計算過程!CB132+BK132*(BO132+BP132+BQ132+BS132)+BL132*BN132+BM132)*BE132+BU132/BD132),0)</f>
        <v>0</v>
      </c>
      <c r="BD132" s="26">
        <f>計算過程!$CJ$88*'貼り付けシート（日別）'!O131+計算過程!$CJ$89*BU132+計算過程!$CJ$90</f>
        <v>0.84444718749999992</v>
      </c>
      <c r="BE132" s="26">
        <f>IF(7&lt;='貼り付けシート（日別）'!O131,1,1+(7-'貼り付けシート（日別）'!O131)*0.0205)</f>
        <v>1</v>
      </c>
      <c r="BF132" s="89">
        <f>IF($BN132&gt;0,バックデータ一覧!$S$4,バックデータ一覧!$T$4)</f>
        <v>-0.51375000000000004</v>
      </c>
      <c r="BG132" s="89">
        <f>IF($BN132&gt;0,バックデータ一覧!$S$5,バックデータ一覧!$T$5)</f>
        <v>-1.7819999999999999E-2</v>
      </c>
      <c r="BH132" s="89">
        <f>IF($BN132&gt;0,バックデータ一覧!$S$6,バックデータ一覧!$T$6)</f>
        <v>0.27639999999999998</v>
      </c>
      <c r="BI132" s="89">
        <f>IF($BN132&gt;0,バックデータ一覧!$S$7,バックデータ一覧!$T$7)</f>
        <v>9.4067100000000003</v>
      </c>
      <c r="BJ132" s="89">
        <f>IF($BN132&gt;0,バックデータ一覧!$S$12,バックデータ一覧!$T$12)</f>
        <v>-0.19841</v>
      </c>
      <c r="BK132" s="89">
        <f>IF($BN132&gt;0,バックデータ一覧!$S$13,バックデータ一覧!$T$13)</f>
        <v>1.10632</v>
      </c>
      <c r="BL132" s="89">
        <f>IF($BN132&gt;0,バックデータ一覧!$S$14,バックデータ一覧!$T$14)</f>
        <v>0.19306999999999999</v>
      </c>
      <c r="BM132" s="132">
        <f>IF($BN132&gt;0,バックデータ一覧!$S$15,バックデータ一覧!$T$15)</f>
        <v>-10.36669</v>
      </c>
      <c r="BN132" s="26">
        <f>SUMIF('貼り付けシート（時刻別）'!$A$6:$A$8765,$A132,'貼り付けシート（時刻別）'!$C$6:$C$8765)</f>
        <v>2400</v>
      </c>
      <c r="BO132" s="91">
        <f>'貼り付けシート（日別）'!B131</f>
        <v>6.0257499818273335</v>
      </c>
      <c r="BP132" s="91">
        <f>'貼り付けシート（日別）'!C131</f>
        <v>4.4452253964300006</v>
      </c>
      <c r="BQ132" s="91">
        <f>'貼り付けシート（日別）'!D131</f>
        <v>2.3707868780960002</v>
      </c>
      <c r="BR132" s="91">
        <f>'貼り付けシート（日別）'!E131</f>
        <v>0</v>
      </c>
      <c r="BS132" s="91">
        <f>'貼り付けシート（日別）'!F131</f>
        <v>17.780901585720002</v>
      </c>
      <c r="BT132" s="91">
        <f>'貼り付けシート（日別）'!G131</f>
        <v>0</v>
      </c>
      <c r="BU132" s="91">
        <f>'貼り付けシート（日別）'!H131</f>
        <v>1.2011979166666664</v>
      </c>
      <c r="BV132" s="91">
        <f>'貼り付けシート（日別）'!I131</f>
        <v>61</v>
      </c>
      <c r="BW132" s="91">
        <f>'貼り付けシート（日別）'!J131</f>
        <v>45</v>
      </c>
      <c r="BX132" s="91">
        <f>'貼り付けシート（日別）'!K131</f>
        <v>24</v>
      </c>
      <c r="BY132" s="91">
        <f>'貼り付けシート（日別）'!L131</f>
        <v>0</v>
      </c>
      <c r="BZ132" s="91">
        <f>'貼り付けシート（日別）'!M131</f>
        <v>180</v>
      </c>
      <c r="CA132" s="91">
        <f>'貼り付けシート（日別）'!N131</f>
        <v>0</v>
      </c>
      <c r="CB132" s="91">
        <f>'貼り付けシート（日別）'!O131</f>
        <v>17.258333333333336</v>
      </c>
      <c r="CC132" s="91">
        <f>'貼り付けシート（日別）'!Q131</f>
        <v>0</v>
      </c>
      <c r="CD132" s="126"/>
    </row>
    <row r="133" spans="1:82" x14ac:dyDescent="0.15">
      <c r="A133" s="30">
        <v>41766</v>
      </c>
      <c r="B133" s="93">
        <f t="shared" si="36"/>
        <v>0.18985348958333337</v>
      </c>
      <c r="C133" s="93">
        <f t="shared" si="37"/>
        <v>0</v>
      </c>
      <c r="D133" s="93">
        <f t="shared" si="63"/>
        <v>50.401594762794169</v>
      </c>
      <c r="E133" s="96">
        <v>0</v>
      </c>
      <c r="F133" s="90">
        <f>IF(OR(計算過程!$CJ$4&lt;=4,計算過程!$CJ$4=8),G133+H133+I133,0)</f>
        <v>0.18985348958333337</v>
      </c>
      <c r="G133" s="90">
        <f>IF(AND($CJ$4&gt;4,$CJ$4&lt;&gt;8),0,((VLOOKUP(入力データと計算結果!$F$6,バックデータ一覧!$V$12:$AA$15,2)*CB133+VLOOKUP(入力データと計算結果!$F$6,バックデータ一覧!$V$12:$AA$15,3)*(BV133+BW133+BX133+BY133+CA133)+(VLOOKUP(入力データと計算結果!$F$6,バックデータ一覧!$V$12:$AA$15,4)))*10^3/3600))</f>
        <v>0.12818287037037038</v>
      </c>
      <c r="H133" s="90">
        <f>IF(AND(OR($CJ$4&gt;4,$CJ$4&lt;&gt;8),入力データと計算結果!$F$7&lt;&gt;バックデータ一覧!$A$20,BZ133&gt;0),0.07*10^3/3600,0)</f>
        <v>1.9444444444444445E-2</v>
      </c>
      <c r="I133" s="90">
        <f>IF(AND(OR($CJ$4&lt;=4),入力データと計算結果!$F$7=バックデータ一覧!$A$22,BU133&gt;0),(VLOOKUP(入力データと計算結果!$F$6,バックデータ一覧!$V$12:$AA$15,5,FALSE)*BU133+VLOOKUP(入力データと計算結果!$F$6,バックデータ一覧!$V$12:$AA$15,6,FALSE))*10^3/3600,0)</f>
        <v>4.2226174768518518E-2</v>
      </c>
      <c r="J133" s="90">
        <f>IF(OR(計算過程!$CJ$4&lt;=2,計算過程!$CJ$4=8),IF(入力データと計算結果!$F$7=バックデータ一覧!$A$20,BO133/L133+BP133/M133+BQ133/N133+BR133/O133+BT133/Q133,IF(入力データと計算結果!$F$7=バックデータ一覧!$A$21,BO133/L133+BP133/M133+BQ133/N133+BS133/P133+BT133/Q133,BO133/L133+BP133/M133+BQ133/N133+BS133/P133+BU133/R133)),0)</f>
        <v>0</v>
      </c>
      <c r="K133" s="90">
        <f>IF(OR(計算過程!$CJ$4=3,計算過程!$CJ$4=4),IF(入力データと計算結果!$F$7=バックデータ一覧!$A$20,BO133/L133+BP133/M133+BQ133/N133+BR133/O133+BT133/Q133,IF(入力データと計算結果!$F$7=バックデータ一覧!$A$21,BO133/L133+BP133/M133+BQ133/N133+BS133/P133+BT133/Q133,BO133/L133+BP133/M133+BQ133/N133+BS133/P133+BU133/R133)),0)</f>
        <v>50.401594762794169</v>
      </c>
      <c r="L133" s="167">
        <f>IFERROR(MIN(1,$CJ$6*CB133+計算過程!$CJ$13*(BO133+BQ133)+$CJ$20),"-")</f>
        <v>0.72146954759239701</v>
      </c>
      <c r="M133" s="167">
        <f t="shared" si="38"/>
        <v>0.82345787757692612</v>
      </c>
      <c r="N133" s="167">
        <f t="shared" si="39"/>
        <v>0.72146954759239701</v>
      </c>
      <c r="O133" s="134">
        <f t="shared" si="40"/>
        <v>0.90236153670854247</v>
      </c>
      <c r="P133" s="134">
        <f t="shared" si="41"/>
        <v>0.8458102164786071</v>
      </c>
      <c r="Q133" s="134">
        <f t="shared" si="42"/>
        <v>0.90236153670854247</v>
      </c>
      <c r="R133" s="134">
        <f t="shared" si="43"/>
        <v>0.57042071564779617</v>
      </c>
      <c r="S133" s="26">
        <f t="shared" si="44"/>
        <v>0</v>
      </c>
      <c r="T133" s="26">
        <f>'貼り付けシート（日別）'!P132</f>
        <v>14.137500000000001</v>
      </c>
      <c r="U133" s="26">
        <f t="shared" si="64"/>
        <v>1</v>
      </c>
      <c r="V133" s="26">
        <f t="shared" si="65"/>
        <v>1</v>
      </c>
      <c r="W133" s="26">
        <f t="shared" si="58"/>
        <v>39.94681620331</v>
      </c>
      <c r="X133" s="26">
        <f t="shared" si="45"/>
        <v>0</v>
      </c>
      <c r="Y133" s="26">
        <f>IF(AND(入力データと計算結果!$F$6=バックデータ一覧!$A$7,入力データと計算結果!$F$27="種類を選択することで評価する"),MAX((($CJ$44*CB133+$CJ$45*SUM(BO133:BQ133,BS133)+$CJ$46)*Z133+(0.01723*BU133+0.06099))*10^3/3600,0),0)</f>
        <v>0</v>
      </c>
      <c r="Z133" s="26">
        <f t="shared" si="59"/>
        <v>1</v>
      </c>
      <c r="AA133" s="26">
        <f>IF(AND(入力データと計算結果!$F$6=バックデータ一覧!$A$7,入力データと計算結果!$F$27="種類を選択することで評価する"),MAX(($CJ$47*CB133+$CJ$48*SUM(BO133:BQ133,BS133)+$CJ$49)*AC133+BU133/AB133,0),0)</f>
        <v>0</v>
      </c>
      <c r="AB133" s="26">
        <f t="shared" si="46"/>
        <v>0.85310624999999995</v>
      </c>
      <c r="AC133" s="26">
        <f t="shared" si="60"/>
        <v>1</v>
      </c>
      <c r="AD133" s="91">
        <f>IF(AND(入力データと計算結果!$F$6=バックデータ一覧!$A$7,入力データと計算結果!$F$27="仕様を入力することで評価する"),AE133+AF133+AG133,0)</f>
        <v>0</v>
      </c>
      <c r="AE133" s="91">
        <f t="shared" si="61"/>
        <v>1.6686844671287713</v>
      </c>
      <c r="AF133" s="91">
        <f t="shared" si="47"/>
        <v>9.1083239864800492E-2</v>
      </c>
      <c r="AG133" s="190">
        <f>IF(AND(入力データと計算結果!$F$7&lt;&gt;バックデータ一覧!$A$22,CA133&gt;0),(0.000393*計算過程!CA133)*10^3/3600,IF(AND(入力データと計算結果!$F$7=バックデータ一覧!$A$22,AX133&gt;0),(0.01723*計算過程!AX133+0.06099)*10^3/3600,0))</f>
        <v>2.2291142939814816E-2</v>
      </c>
      <c r="AH133" s="91">
        <f>IF(OR(入力データと計算結果!$F$6&lt;&gt;バックデータ一覧!$A$7,入力データと計算結果!$F$27&lt;&gt;"仕様を入力することで評価する"),0,IF(入力データと計算結果!$F$7=バックデータ一覧!$A$20,計算過程!AR133/計算過程!AI133+計算過程!AS133/計算過程!AJ133+計算過程!AT133/計算過程!AK133+計算過程!AU133/計算過程!AL133+計算過程!AW133/計算過程!AN133,IF(入力データと計算結果!$F$7=バックデータ一覧!$A$21,計算過程!AR133/計算過程!AI133+計算過程!AS133/計算過程!AJ133+計算過程!AT133/計算過程!AK133+計算過程!AV133/計算過程!AM133+計算過程!AW133/計算過程!AN133,計算過程!AR133/計算過程!AI133+計算過程!AS133/計算過程!AJ133+計算過程!AT133/計算過程!AK133+計算過程!AV133/計算過程!AM133+計算過程!AX133/計算過程!AO133)))</f>
        <v>0</v>
      </c>
      <c r="AI133" s="191" t="str">
        <f>IF(AND(入力データと計算結果!$F$6=バックデータ一覧!$A$7,入力データと計算結果!$F$27="仕様を入力することで評価する"),$CJ$65*CB133+$CJ$72*(AR133+AT133)+$CJ$79,"-")</f>
        <v>-</v>
      </c>
      <c r="AJ133" s="191" t="str">
        <f>IF(AND(入力データと計算結果!$F$6=バックデータ一覧!$A$7,入力データと計算結果!$F$27="仕様を入力することで評価する"),$CJ$66*CB133+$CJ$73*AS133+$CJ$80,"-")</f>
        <v>-</v>
      </c>
      <c r="AK133" s="191" t="str">
        <f>IF(AND(入力データと計算結果!$F$6=バックデータ一覧!$A$7,入力データと計算結果!$F$27="仕様を入力することで評価する"),$CJ$67*CB133+$CJ$74*(AR133+AT133)+$CJ$81,"-")</f>
        <v>-</v>
      </c>
      <c r="AL133" s="191" t="str">
        <f>IF(AND(入力データと計算結果!$F$6=バックデータ一覧!$A$7,入力データと計算結果!$F$27="仕様を入力することで評価する"),$CJ$68*CB133+$CJ$75*AU133+$CJ$82,"-")</f>
        <v>-</v>
      </c>
      <c r="AM133" s="191" t="str">
        <f>IF(AND(入力データと計算結果!$F$6=バックデータ一覧!$A$7,入力データと計算結果!$F$27="仕様を入力することで評価する"),$CJ$69*CB133+$CJ$76*AV133+$CJ$83,"-")</f>
        <v>-</v>
      </c>
      <c r="AN133" s="191" t="str">
        <f>IF(AND(入力データと計算結果!$F$6=バックデータ一覧!$A$7,入力データと計算結果!$F$27="仕様を入力することで評価する"),$CJ$70*CB133+$CJ$77*AW133+$CJ$84,"-")</f>
        <v>-</v>
      </c>
      <c r="AO133" s="191" t="str">
        <f>IF(AND(入力データと計算結果!$F$6=バックデータ一覧!$A$7,入力データと計算結果!$F$27="仕様を入力することで評価する"),$CJ$71*CB133+$CJ$78*AX133+$CJ$85,"-")</f>
        <v>-</v>
      </c>
      <c r="AP133" s="91">
        <f t="shared" si="48"/>
        <v>33.418247727805579</v>
      </c>
      <c r="AQ133" s="91">
        <f t="shared" si="49"/>
        <v>5.562972972972938</v>
      </c>
      <c r="AR133" s="91">
        <f t="shared" si="50"/>
        <v>1.9633456167288363</v>
      </c>
      <c r="AS133" s="91">
        <f t="shared" si="51"/>
        <v>2.6429652532888195</v>
      </c>
      <c r="AT133" s="91">
        <f t="shared" si="52"/>
        <v>0.80547512481183059</v>
      </c>
      <c r="AU133" s="91">
        <f t="shared" si="53"/>
        <v>0</v>
      </c>
      <c r="AV133" s="91">
        <f t="shared" si="54"/>
        <v>4.5307975770665454</v>
      </c>
      <c r="AW133" s="91">
        <f t="shared" si="55"/>
        <v>0</v>
      </c>
      <c r="AX133" s="91">
        <f t="shared" si="56"/>
        <v>1.1177083333333333</v>
      </c>
      <c r="AY133" s="158">
        <f t="shared" si="57"/>
        <v>28.886524298080634</v>
      </c>
      <c r="AZ133" s="91">
        <f t="shared" si="62"/>
        <v>38.829107869976667</v>
      </c>
      <c r="BA133" s="26">
        <f>IF(計算過程!$CJ$4=9,((BF133*CB133+BG133*(BO133+BP133+BQ133+BS133)+BH133*BN133+BI133)*BB133+(0.01723*BU133+0.06099))*10^3/3600,0)</f>
        <v>0</v>
      </c>
      <c r="BB133" s="26">
        <f>IF(7&lt;='貼り付けシート（日別）'!O132,1,1+(7-'貼り付けシート（日別）'!O132)*0.0091)</f>
        <v>1</v>
      </c>
      <c r="BC133" s="26">
        <f>IF(計算過程!$CJ$4=9,((BJ133*計算過程!CB133+BK133*(BO133+BP133+BQ133+BS133)+BL133*BN133+BM133)*BE133+BU133/BD133),0)</f>
        <v>0</v>
      </c>
      <c r="BD133" s="26">
        <f>計算過程!$CJ$88*'貼り付けシート（日別）'!O132+計算過程!$CJ$89*BU133+計算過程!$CJ$90</f>
        <v>0.85310624999999995</v>
      </c>
      <c r="BE133" s="26">
        <f>IF(7&lt;='貼り付けシート（日別）'!O132,1,1+(7-'貼り付けシート（日別）'!O132)*0.0205)</f>
        <v>1</v>
      </c>
      <c r="BF133" s="89">
        <f>IF($BN133&gt;0,バックデータ一覧!$S$4,バックデータ一覧!$T$4)</f>
        <v>-0.51375000000000004</v>
      </c>
      <c r="BG133" s="89">
        <f>IF($BN133&gt;0,バックデータ一覧!$S$5,バックデータ一覧!$T$5)</f>
        <v>-1.7819999999999999E-2</v>
      </c>
      <c r="BH133" s="89">
        <f>IF($BN133&gt;0,バックデータ一覧!$S$6,バックデータ一覧!$T$6)</f>
        <v>0.27639999999999998</v>
      </c>
      <c r="BI133" s="89">
        <f>IF($BN133&gt;0,バックデータ一覧!$S$7,バックデータ一覧!$T$7)</f>
        <v>9.4067100000000003</v>
      </c>
      <c r="BJ133" s="89">
        <f>IF($BN133&gt;0,バックデータ一覧!$S$12,バックデータ一覧!$T$12)</f>
        <v>-0.19841</v>
      </c>
      <c r="BK133" s="89">
        <f>IF($BN133&gt;0,バックデータ一覧!$S$13,バックデータ一覧!$T$13)</f>
        <v>1.10632</v>
      </c>
      <c r="BL133" s="89">
        <f>IF($BN133&gt;0,バックデータ一覧!$S$14,バックデータ一覧!$T$14)</f>
        <v>0.19306999999999999</v>
      </c>
      <c r="BM133" s="132">
        <f>IF($BN133&gt;0,バックデータ一覧!$S$15,バックデータ一覧!$T$15)</f>
        <v>-10.36669</v>
      </c>
      <c r="BN133" s="26">
        <f>SUMIF('貼り付けシート（時刻別）'!$A$6:$A$8765,$A133,'貼り付けシート（時刻別）'!$C$6:$C$8765)</f>
        <v>2400</v>
      </c>
      <c r="BO133" s="91">
        <f>'貼り付けシート（日別）'!B132</f>
        <v>7.6675200350840003</v>
      </c>
      <c r="BP133" s="91">
        <f>'貼り付けシート（日別）'!C132</f>
        <v>10.32166158569</v>
      </c>
      <c r="BQ133" s="91">
        <f>'貼り付けシート（日別）'!D132</f>
        <v>3.1456492451626668</v>
      </c>
      <c r="BR133" s="91">
        <f>'貼り付けシート（日別）'!E132</f>
        <v>0</v>
      </c>
      <c r="BS133" s="91">
        <f>'貼り付けシート（日別）'!F132</f>
        <v>17.69427700404</v>
      </c>
      <c r="BT133" s="91">
        <f>'貼り付けシート（日別）'!G132</f>
        <v>0</v>
      </c>
      <c r="BU133" s="91">
        <f>'貼り付けシート（日別）'!H132</f>
        <v>1.1177083333333333</v>
      </c>
      <c r="BV133" s="91">
        <f>'貼り付けシート（日別）'!I132</f>
        <v>78</v>
      </c>
      <c r="BW133" s="91">
        <f>'貼り付けシート（日別）'!J132</f>
        <v>105</v>
      </c>
      <c r="BX133" s="91">
        <f>'貼り付けシート（日別）'!K132</f>
        <v>32</v>
      </c>
      <c r="BY133" s="91">
        <f>'貼り付けシート（日別）'!L132</f>
        <v>0</v>
      </c>
      <c r="BZ133" s="91">
        <f>'貼り付けシート（日別）'!M132</f>
        <v>180</v>
      </c>
      <c r="CA133" s="91">
        <f>'貼り付けシート（日別）'!N132</f>
        <v>0</v>
      </c>
      <c r="CB133" s="91">
        <f>'貼り付けシート（日別）'!O132</f>
        <v>19.166666666666668</v>
      </c>
      <c r="CC133" s="91">
        <f>'貼り付けシート（日別）'!Q132</f>
        <v>0</v>
      </c>
      <c r="CD133" s="126"/>
    </row>
    <row r="134" spans="1:82" x14ac:dyDescent="0.15">
      <c r="A134" s="30">
        <v>41767</v>
      </c>
      <c r="B134" s="93">
        <f t="shared" si="36"/>
        <v>0.1721265902777778</v>
      </c>
      <c r="C134" s="93">
        <f t="shared" si="37"/>
        <v>0</v>
      </c>
      <c r="D134" s="93">
        <f t="shared" si="63"/>
        <v>29.56814597387395</v>
      </c>
      <c r="E134" s="96">
        <v>0</v>
      </c>
      <c r="F134" s="90">
        <f>IF(OR(計算過程!$CJ$4&lt;=4,計算過程!$CJ$4=8),G134+H134+I134,0)</f>
        <v>0.1721265902777778</v>
      </c>
      <c r="G134" s="90">
        <f>IF(AND($CJ$4&gt;4,$CJ$4&lt;&gt;8),0,((VLOOKUP(入力データと計算結果!$F$6,バックデータ一覧!$V$12:$AA$15,2)*CB134+VLOOKUP(入力データと計算結果!$F$6,バックデータ一覧!$V$12:$AA$15,3)*(BV134+BW134+BX134+BY134+CA134)+(VLOOKUP(入力データと計算結果!$F$6,バックデータ一覧!$V$12:$AA$15,4)))*10^3/3600))</f>
        <v>0.11056666666666667</v>
      </c>
      <c r="H134" s="90">
        <f>IF(AND(OR($CJ$4&gt;4,$CJ$4&lt;&gt;8),入力データと計算結果!$F$7&lt;&gt;バックデータ一覧!$A$20,BZ134&gt;0),0.07*10^3/3600,0)</f>
        <v>1.9444444444444445E-2</v>
      </c>
      <c r="I134" s="90">
        <f>IF(AND(OR($CJ$4&lt;=4),入力データと計算結果!$F$7=バックデータ一覧!$A$22,BU134&gt;0),(VLOOKUP(入力データと計算結果!$F$6,バックデータ一覧!$V$12:$AA$15,5,FALSE)*BU134+VLOOKUP(入力データと計算結果!$F$6,バックデータ一覧!$V$12:$AA$15,6,FALSE))*10^3/3600,0)</f>
        <v>4.2115479166666657E-2</v>
      </c>
      <c r="J134" s="90">
        <f>IF(OR(計算過程!$CJ$4&lt;=2,計算過程!$CJ$4=8),IF(入力データと計算結果!$F$7=バックデータ一覧!$A$20,BO134/L134+BP134/M134+BQ134/N134+BR134/O134+BT134/Q134,IF(入力データと計算結果!$F$7=バックデータ一覧!$A$21,BO134/L134+BP134/M134+BQ134/N134+BS134/P134+BT134/Q134,BO134/L134+BP134/M134+BQ134/N134+BS134/P134+BU134/R134)),0)</f>
        <v>0</v>
      </c>
      <c r="K134" s="90">
        <f>IF(OR(計算過程!$CJ$4=3,計算過程!$CJ$4=4),IF(入力データと計算結果!$F$7=バックデータ一覧!$A$20,BO134/L134+BP134/M134+BQ134/N134+BR134/O134+BT134/Q134,IF(入力データと計算結果!$F$7=バックデータ一覧!$A$21,BO134/L134+BP134/M134+BQ134/N134+BS134/P134+BT134/Q134,BO134/L134+BP134/M134+BQ134/N134+BS134/P134+BU134/R134)),0)</f>
        <v>29.56814597387395</v>
      </c>
      <c r="L134" s="167">
        <f>IFERROR(MIN(1,$CJ$6*CB134+計算過程!$CJ$13*(BO134+BQ134)+$CJ$20),"-")</f>
        <v>0.71194694377711798</v>
      </c>
      <c r="M134" s="167">
        <f t="shared" si="38"/>
        <v>0.81514563709039134</v>
      </c>
      <c r="N134" s="167">
        <f t="shared" si="39"/>
        <v>0.71194694377711798</v>
      </c>
      <c r="O134" s="134">
        <f t="shared" si="40"/>
        <v>0.90236153670854247</v>
      </c>
      <c r="P134" s="134">
        <f t="shared" si="41"/>
        <v>0.86714903839170487</v>
      </c>
      <c r="Q134" s="134">
        <f t="shared" si="42"/>
        <v>0.90236153670854247</v>
      </c>
      <c r="R134" s="134">
        <f t="shared" si="43"/>
        <v>0.57223102891058408</v>
      </c>
      <c r="S134" s="26">
        <f t="shared" si="44"/>
        <v>0</v>
      </c>
      <c r="T134" s="26">
        <f>'貼り付けシート（日別）'!P133</f>
        <v>15.575000000000001</v>
      </c>
      <c r="U134" s="26">
        <f t="shared" si="64"/>
        <v>1</v>
      </c>
      <c r="V134" s="26">
        <f t="shared" si="65"/>
        <v>1</v>
      </c>
      <c r="W134" s="26">
        <f t="shared" si="58"/>
        <v>23.100628933125005</v>
      </c>
      <c r="X134" s="26">
        <f t="shared" si="45"/>
        <v>0</v>
      </c>
      <c r="Y134" s="26">
        <f>IF(AND(入力データと計算結果!$F$6=バックデータ一覧!$A$7,入力データと計算結果!$F$27="種類を選択することで評価する"),MAX((($CJ$44*CB134+$CJ$45*SUM(BO134:BQ134,BS134)+$CJ$46)*Z134+(0.01723*BU134+0.06099))*10^3/3600,0),0)</f>
        <v>0</v>
      </c>
      <c r="Z134" s="26">
        <f t="shared" si="59"/>
        <v>1</v>
      </c>
      <c r="AA134" s="26">
        <f>IF(AND(入力データと計算結果!$F$6=バックデータ一覧!$A$7,入力データと計算結果!$F$27="種類を選択することで評価する"),MAX(($CJ$47*CB134+$CJ$48*SUM(BO134:BQ134,BS134)+$CJ$49)*AC134+BU134/AB134,0),0)</f>
        <v>0</v>
      </c>
      <c r="AB134" s="26">
        <f t="shared" si="46"/>
        <v>0.85507250000000001</v>
      </c>
      <c r="AC134" s="26">
        <f t="shared" si="60"/>
        <v>1</v>
      </c>
      <c r="AD134" s="91">
        <f>IF(AND(入力データと計算結果!$F$6=バックデータ一覧!$A$7,入力データと計算結果!$F$27="仕様を入力することで評価する"),AE134+AF134+AG134,0)</f>
        <v>0</v>
      </c>
      <c r="AE134" s="91">
        <f t="shared" si="61"/>
        <v>1.2009532407662058</v>
      </c>
      <c r="AF134" s="91">
        <f t="shared" si="47"/>
        <v>7.7093928066663708E-2</v>
      </c>
      <c r="AG134" s="190">
        <f>IF(AND(入力データと計算結果!$F$7&lt;&gt;バックデータ一覧!$A$22,CA134&gt;0),(0.000393*計算過程!CA134)*10^3/3600,IF(AND(入力データと計算結果!$F$7=バックデータ一覧!$A$22,AX134&gt;0),(0.01723*計算過程!AX134+0.06099)*10^3/3600,0))</f>
        <v>2.2200406250000002E-2</v>
      </c>
      <c r="AH134" s="91">
        <f>IF(OR(入力データと計算結果!$F$6&lt;&gt;バックデータ一覧!$A$7,入力データと計算結果!$F$27&lt;&gt;"仕様を入力することで評価する"),0,IF(入力データと計算結果!$F$7=バックデータ一覧!$A$20,計算過程!AR134/計算過程!AI134+計算過程!AS134/計算過程!AJ134+計算過程!AT134/計算過程!AK134+計算過程!AU134/計算過程!AL134+計算過程!AW134/計算過程!AN134,IF(入力データと計算結果!$F$7=バックデータ一覧!$A$21,計算過程!AR134/計算過程!AI134+計算過程!AS134/計算過程!AJ134+計算過程!AT134/計算過程!AK134+計算過程!AV134/計算過程!AM134+計算過程!AW134/計算過程!AN134,計算過程!AR134/計算過程!AI134+計算過程!AS134/計算過程!AJ134+計算過程!AT134/計算過程!AK134+計算過程!AV134/計算過程!AM134+計算過程!AX134/計算過程!AO134)))</f>
        <v>0</v>
      </c>
      <c r="AI134" s="191" t="str">
        <f>IF(AND(入力データと計算結果!$F$6=バックデータ一覧!$A$7,入力データと計算結果!$F$27="仕様を入力することで評価する"),$CJ$65*CB134+$CJ$72*(AR134+AT134)+$CJ$79,"-")</f>
        <v>-</v>
      </c>
      <c r="AJ134" s="191" t="str">
        <f>IF(AND(入力データと計算結果!$F$6=バックデータ一覧!$A$7,入力データと計算結果!$F$27="仕様を入力することで評価する"),$CJ$66*CB134+$CJ$73*AS134+$CJ$80,"-")</f>
        <v>-</v>
      </c>
      <c r="AK134" s="191" t="str">
        <f>IF(AND(入力データと計算結果!$F$6=バックデータ一覧!$A$7,入力データと計算結果!$F$27="仕様を入力することで評価する"),$CJ$67*CB134+$CJ$74*(AR134+AT134)+$CJ$81,"-")</f>
        <v>-</v>
      </c>
      <c r="AL134" s="191" t="str">
        <f>IF(AND(入力データと計算結果!$F$6=バックデータ一覧!$A$7,入力データと計算結果!$F$27="仕様を入力することで評価する"),$CJ$68*CB134+$CJ$75*AU134+$CJ$82,"-")</f>
        <v>-</v>
      </c>
      <c r="AM134" s="191" t="str">
        <f>IF(AND(入力データと計算結果!$F$6=バックデータ一覧!$A$7,入力データと計算結果!$F$27="仕様を入力することで評価する"),$CJ$69*CB134+$CJ$76*AV134+$CJ$83,"-")</f>
        <v>-</v>
      </c>
      <c r="AN134" s="191" t="str">
        <f>IF(AND(入力データと計算結果!$F$6=バックデータ一覧!$A$7,入力データと計算結果!$F$27="仕様を入力することで評価する"),$CJ$70*CB134+$CJ$77*AW134+$CJ$84,"-")</f>
        <v>-</v>
      </c>
      <c r="AO134" s="191" t="str">
        <f>IF(AND(入力データと計算結果!$F$6=バックデータ一覧!$A$7,入力データと計算結果!$F$27="仕様を入力することで評価する"),$CJ$71*CB134+$CJ$78*AX134+$CJ$85,"-")</f>
        <v>-</v>
      </c>
      <c r="AP134" s="91">
        <f t="shared" si="48"/>
        <v>24.215758228860587</v>
      </c>
      <c r="AQ134" s="91">
        <f t="shared" si="49"/>
        <v>5.6010502987820505</v>
      </c>
      <c r="AR134" s="91">
        <f t="shared" si="50"/>
        <v>0.23300675880592259</v>
      </c>
      <c r="AS134" s="91">
        <f t="shared" si="51"/>
        <v>0.28531439853786456</v>
      </c>
      <c r="AT134" s="91">
        <f t="shared" si="52"/>
        <v>0.12363623936640789</v>
      </c>
      <c r="AU134" s="91">
        <f t="shared" si="53"/>
        <v>0</v>
      </c>
      <c r="AV134" s="91">
        <f t="shared" si="54"/>
        <v>0.42797159780679728</v>
      </c>
      <c r="AW134" s="91">
        <f t="shared" si="55"/>
        <v>0</v>
      </c>
      <c r="AX134" s="91">
        <f t="shared" si="56"/>
        <v>1.0987499999999997</v>
      </c>
      <c r="AY134" s="158">
        <f t="shared" si="57"/>
        <v>20.931949938608014</v>
      </c>
      <c r="AZ134" s="91">
        <f t="shared" si="62"/>
        <v>22.001878933125006</v>
      </c>
      <c r="BA134" s="26">
        <f>IF(計算過程!$CJ$4=9,((BF134*CB134+BG134*(BO134+BP134+BQ134+BS134)+BH134*BN134+BI134)*BB134+(0.01723*BU134+0.06099))*10^3/3600,0)</f>
        <v>0</v>
      </c>
      <c r="BB134" s="26">
        <f>IF(7&lt;='貼り付けシート（日別）'!O133,1,1+(7-'貼り付けシート（日別）'!O133)*0.0091)</f>
        <v>1</v>
      </c>
      <c r="BC134" s="26">
        <f>IF(計算過程!$CJ$4=9,((BJ134*計算過程!CB134+BK134*(BO134+BP134+BQ134+BS134)+BL134*BN134+BM134)*BE134+BU134/BD134),0)</f>
        <v>0</v>
      </c>
      <c r="BD134" s="26">
        <f>計算過程!$CJ$88*'貼り付けシート（日別）'!O133+計算過程!$CJ$89*BU134+計算過程!$CJ$90</f>
        <v>0.85507250000000001</v>
      </c>
      <c r="BE134" s="26">
        <f>IF(7&lt;='貼り付けシート（日別）'!O133,1,1+(7-'貼り付けシート（日別）'!O133)*0.0205)</f>
        <v>1</v>
      </c>
      <c r="BF134" s="89">
        <f>IF($BN134&gt;0,バックデータ一覧!$S$4,バックデータ一覧!$T$4)</f>
        <v>-0.51375000000000004</v>
      </c>
      <c r="BG134" s="89">
        <f>IF($BN134&gt;0,バックデータ一覧!$S$5,バックデータ一覧!$T$5)</f>
        <v>-1.7819999999999999E-2</v>
      </c>
      <c r="BH134" s="89">
        <f>IF($BN134&gt;0,バックデータ一覧!$S$6,バックデータ一覧!$T$6)</f>
        <v>0.27639999999999998</v>
      </c>
      <c r="BI134" s="89">
        <f>IF($BN134&gt;0,バックデータ一覧!$S$7,バックデータ一覧!$T$7)</f>
        <v>9.4067100000000003</v>
      </c>
      <c r="BJ134" s="89">
        <f>IF($BN134&gt;0,バックデータ一覧!$S$12,バックデータ一覧!$T$12)</f>
        <v>-0.19841</v>
      </c>
      <c r="BK134" s="89">
        <f>IF($BN134&gt;0,バックデータ一覧!$S$13,バックデータ一覧!$T$13)</f>
        <v>1.10632</v>
      </c>
      <c r="BL134" s="89">
        <f>IF($BN134&gt;0,バックデータ一覧!$S$14,バックデータ一覧!$T$14)</f>
        <v>0.19306999999999999</v>
      </c>
      <c r="BM134" s="132">
        <f>IF($BN134&gt;0,バックデータ一覧!$S$15,バックデータ一覧!$T$15)</f>
        <v>-10.36669</v>
      </c>
      <c r="BN134" s="26">
        <f>SUMIF('貼り付けシート（時刻別）'!$A$6:$A$8765,$A134,'貼り付けシート（時刻別）'!$C$6:$C$8765)</f>
        <v>2400</v>
      </c>
      <c r="BO134" s="91">
        <f>'貼り付けシート（日別）'!B133</f>
        <v>4.7915203009916674</v>
      </c>
      <c r="BP134" s="91">
        <f>'貼り付けシート（日別）'!C133</f>
        <v>5.8671677155000008</v>
      </c>
      <c r="BQ134" s="91">
        <f>'貼り付けシート（日別）'!D133</f>
        <v>2.5424393433833332</v>
      </c>
      <c r="BR134" s="91">
        <f>'貼り付けシート（日別）'!E133</f>
        <v>0</v>
      </c>
      <c r="BS134" s="91">
        <f>'貼り付けシート（日別）'!F133</f>
        <v>8.8007515732500021</v>
      </c>
      <c r="BT134" s="91">
        <f>'貼り付けシート（日別）'!G133</f>
        <v>0</v>
      </c>
      <c r="BU134" s="91">
        <f>'貼り付けシート（日別）'!H133</f>
        <v>1.0987499999999997</v>
      </c>
      <c r="BV134" s="91">
        <f>'貼り付けシート（日別）'!I133</f>
        <v>49</v>
      </c>
      <c r="BW134" s="91">
        <f>'貼り付けシート（日別）'!J133</f>
        <v>60</v>
      </c>
      <c r="BX134" s="91">
        <f>'貼り付けシート（日別）'!K133</f>
        <v>26</v>
      </c>
      <c r="BY134" s="91">
        <f>'貼り付けシート（日別）'!L133</f>
        <v>0</v>
      </c>
      <c r="BZ134" s="91">
        <f>'貼り付けシート（日別）'!M133</f>
        <v>90</v>
      </c>
      <c r="CA134" s="91">
        <f>'貼り付けシート（日別）'!N133</f>
        <v>0</v>
      </c>
      <c r="CB134" s="91">
        <f>'貼り付けシート（日別）'!O133</f>
        <v>19.600000000000005</v>
      </c>
      <c r="CC134" s="91">
        <f>'貼り付けシート（日別）'!Q133</f>
        <v>0</v>
      </c>
      <c r="CD134" s="126"/>
    </row>
    <row r="135" spans="1:82" x14ac:dyDescent="0.15">
      <c r="A135" s="30">
        <v>41768</v>
      </c>
      <c r="B135" s="93">
        <f t="shared" ref="B135:B198" si="66">SUM(F135+S135+X135+Y135+AD135+BA135+CC135)</f>
        <v>0.11193015046296295</v>
      </c>
      <c r="C135" s="93">
        <f t="shared" ref="C135:C198" si="67">SUM(J135+AA135+AH135+BC135)</f>
        <v>0</v>
      </c>
      <c r="D135" s="93">
        <f t="shared" si="63"/>
        <v>17.823620218182697</v>
      </c>
      <c r="E135" s="96">
        <v>0</v>
      </c>
      <c r="F135" s="90">
        <f>IF(OR(計算過程!$CJ$4&lt;=4,計算過程!$CJ$4=8),G135+H135+I135,0)</f>
        <v>0.11193015046296295</v>
      </c>
      <c r="G135" s="90">
        <f>IF(AND($CJ$4&gt;4,$CJ$4&lt;&gt;8),0,((VLOOKUP(入力データと計算結果!$F$6,バックデータ一覧!$V$12:$AA$15,2)*CB135+VLOOKUP(入力データと計算結果!$F$6,バックデータ一覧!$V$12:$AA$15,3)*(BV135+BW135+BX135+BY135+CA135)+(VLOOKUP(入力データと計算結果!$F$6,バックデータ一覧!$V$12:$AA$15,4)))*10^3/3600))</f>
        <v>0.11193015046296295</v>
      </c>
      <c r="H135" s="90">
        <f>IF(AND(OR($CJ$4&gt;4,$CJ$4&lt;&gt;8),入力データと計算結果!$F$7&lt;&gt;バックデータ一覧!$A$20,BZ135&gt;0),0.07*10^3/3600,0)</f>
        <v>0</v>
      </c>
      <c r="I135" s="90">
        <f>IF(AND(OR($CJ$4&lt;=4),入力データと計算結果!$F$7=バックデータ一覧!$A$22,BU135&gt;0),(VLOOKUP(入力データと計算結果!$F$6,バックデータ一覧!$V$12:$AA$15,5,FALSE)*BU135+VLOOKUP(入力データと計算結果!$F$6,バックデータ一覧!$V$12:$AA$15,6,FALSE))*10^3/3600,0)</f>
        <v>0</v>
      </c>
      <c r="J135" s="90">
        <f>IF(OR(計算過程!$CJ$4&lt;=2,計算過程!$CJ$4=8),IF(入力データと計算結果!$F$7=バックデータ一覧!$A$20,BO135/L135+BP135/M135+BQ135/N135+BR135/O135+BT135/Q135,IF(入力データと計算結果!$F$7=バックデータ一覧!$A$21,BO135/L135+BP135/M135+BQ135/N135+BS135/P135+BT135/Q135,BO135/L135+BP135/M135+BQ135/N135+BS135/P135+BU135/R135)),0)</f>
        <v>0</v>
      </c>
      <c r="K135" s="90">
        <f>IF(OR(計算過程!$CJ$4=3,計算過程!$CJ$4=4),IF(入力データと計算結果!$F$7=バックデータ一覧!$A$20,BO135/L135+BP135/M135+BQ135/N135+BR135/O135+BT135/Q135,IF(入力データと計算結果!$F$7=バックデータ一覧!$A$21,BO135/L135+BP135/M135+BQ135/N135+BS135/P135+BT135/Q135,BO135/L135+BP135/M135+BQ135/N135+BS135/P135+BU135/R135)),0)</f>
        <v>17.823620218182697</v>
      </c>
      <c r="L135" s="167">
        <f>IFERROR(MIN(1,$CJ$6*CB135+計算過程!$CJ$13*(BO135+BQ135)+$CJ$20),"-")</f>
        <v>0.70631226669576719</v>
      </c>
      <c r="M135" s="167">
        <f t="shared" ref="M135:M198" si="68">IFERROR(MIN(1,$CJ$7*CB135+$CJ$14*BP135+$CJ$21),"-")</f>
        <v>0.8193114093438425</v>
      </c>
      <c r="N135" s="167">
        <f t="shared" ref="N135:N198" si="69">IFERROR(MIN(1,$CJ$8*CB135+$CJ$15*(BO135+BQ135)+$CJ$22),"-")</f>
        <v>0.70631226669576719</v>
      </c>
      <c r="O135" s="134">
        <f t="shared" ref="O135:O198" si="70">IFERROR(MIN(1,$CJ$9*CB135+$CJ$16*BR135+$CJ$23),"-")</f>
        <v>0.90236153670854247</v>
      </c>
      <c r="P135" s="134">
        <f t="shared" ref="P135:P198" si="71">IFERROR(MIN(1,$CJ$10*CB135+$CJ$17*BS135+$CJ$24),"-")</f>
        <v>0.88826526187185906</v>
      </c>
      <c r="Q135" s="134">
        <f t="shared" ref="Q135:Q198" si="72">IFERROR(MIN(1,$CJ$11*CB135+$CJ$18*BT135+$CJ$25),"-")</f>
        <v>0.90236153670854247</v>
      </c>
      <c r="R135" s="134">
        <f t="shared" ref="R135:R198" si="73">IFERROR(MIN(1,$CJ$12*CB135+$CJ$19*BU135+$CJ$26),"-")</f>
        <v>0.51882205974110118</v>
      </c>
      <c r="S135" s="26">
        <f t="shared" ref="S135:S198" si="74">IF($CJ$4=11,($CJ$32*T135+$CJ$33*W135+$CJ$34*$CJ$38+$CJ$35)*(1+$CJ$36*$CJ$37)*U135*V135*10^3/3600,0)</f>
        <v>0</v>
      </c>
      <c r="T135" s="26">
        <f>'貼り付けシート（日別）'!P134</f>
        <v>18.350000000000001</v>
      </c>
      <c r="U135" s="26">
        <f t="shared" si="64"/>
        <v>1</v>
      </c>
      <c r="V135" s="26">
        <f t="shared" si="65"/>
        <v>1</v>
      </c>
      <c r="W135" s="26">
        <f t="shared" si="58"/>
        <v>13.739549276180002</v>
      </c>
      <c r="X135" s="26">
        <f t="shared" ref="X135:X198" si="75">IF($CJ$4=10,($CJ$40*CB135+$CJ$41*W135+$CJ$42)/3.6,0)</f>
        <v>0</v>
      </c>
      <c r="Y135" s="26">
        <f>IF(AND(入力データと計算結果!$F$6=バックデータ一覧!$A$7,入力データと計算結果!$F$27="種類を選択することで評価する"),MAX((($CJ$44*CB135+$CJ$45*SUM(BO135:BQ135,BS135)+$CJ$46)*Z135+(0.01723*BU135+0.06099))*10^3/3600,0),0)</f>
        <v>0</v>
      </c>
      <c r="Z135" s="26">
        <f t="shared" si="59"/>
        <v>1</v>
      </c>
      <c r="AA135" s="26">
        <f>IF(AND(入力データと計算結果!$F$6=バックデータ一覧!$A$7,入力データと計算結果!$F$27="種類を選択することで評価する"),MAX(($CJ$47*CB135+$CJ$48*SUM(BO135:BQ135,BS135)+$CJ$49)*AC135+BU135/AB135,0),0)</f>
        <v>0</v>
      </c>
      <c r="AB135" s="26">
        <f t="shared" ref="AB135:AB198" si="76">$CJ$50*CB135+$CJ$51*BU135+$CJ$52</f>
        <v>0.84641999999999995</v>
      </c>
      <c r="AC135" s="26">
        <f t="shared" si="60"/>
        <v>1</v>
      </c>
      <c r="AD135" s="91">
        <f>IF(AND(入力データと計算結果!$F$6=バックデータ一覧!$A$7,入力データと計算結果!$F$27="仕様を入力することで評価する"),AE135+AF135+AG135,0)</f>
        <v>0</v>
      </c>
      <c r="AE135" s="91">
        <f t="shared" si="61"/>
        <v>0.79363870094443112</v>
      </c>
      <c r="AF135" s="91">
        <f t="shared" ref="AF135:AF198" si="77">$CJ$55*AZ135+$CJ$56</f>
        <v>7.0225042750860694E-2</v>
      </c>
      <c r="AG135" s="190">
        <f>IF(AND(入力データと計算結果!$F$7&lt;&gt;バックデータ一覧!$A$22,CA135&gt;0),(0.000393*計算過程!CA135)*10^3/3600,IF(AND(入力データと計算結果!$F$7=バックデータ一覧!$A$22,AX135&gt;0),(0.01723*計算過程!AX135+0.06099)*10^3/3600,0))</f>
        <v>0</v>
      </c>
      <c r="AH135" s="91">
        <f>IF(OR(入力データと計算結果!$F$6&lt;&gt;バックデータ一覧!$A$7,入力データと計算結果!$F$27&lt;&gt;"仕様を入力することで評価する"),0,IF(入力データと計算結果!$F$7=バックデータ一覧!$A$20,計算過程!AR135/計算過程!AI135+計算過程!AS135/計算過程!AJ135+計算過程!AT135/計算過程!AK135+計算過程!AU135/計算過程!AL135+計算過程!AW135/計算過程!AN135,IF(入力データと計算結果!$F$7=バックデータ一覧!$A$21,計算過程!AR135/計算過程!AI135+計算過程!AS135/計算過程!AJ135+計算過程!AT135/計算過程!AK135+計算過程!AV135/計算過程!AM135+計算過程!AW135/計算過程!AN135,計算過程!AR135/計算過程!AI135+計算過程!AS135/計算過程!AJ135+計算過程!AT135/計算過程!AK135+計算過程!AV135/計算過程!AM135+計算過程!AX135/計算過程!AO135)))</f>
        <v>0</v>
      </c>
      <c r="AI135" s="191" t="str">
        <f>IF(AND(入力データと計算結果!$F$6=バックデータ一覧!$A$7,入力データと計算結果!$F$27="仕様を入力することで評価する"),$CJ$65*CB135+$CJ$72*(AR135+AT135)+$CJ$79,"-")</f>
        <v>-</v>
      </c>
      <c r="AJ135" s="191" t="str">
        <f>IF(AND(入力データと計算結果!$F$6=バックデータ一覧!$A$7,入力データと計算結果!$F$27="仕様を入力することで評価する"),$CJ$66*CB135+$CJ$73*AS135+$CJ$80,"-")</f>
        <v>-</v>
      </c>
      <c r="AK135" s="191" t="str">
        <f>IF(AND(入力データと計算結果!$F$6=バックデータ一覧!$A$7,入力データと計算結果!$F$27="仕様を入力することで評価する"),$CJ$67*CB135+$CJ$74*(AR135+AT135)+$CJ$81,"-")</f>
        <v>-</v>
      </c>
      <c r="AL135" s="191" t="str">
        <f>IF(AND(入力データと計算結果!$F$6=バックデータ一覧!$A$7,入力データと計算結果!$F$27="仕様を入力することで評価する"),$CJ$68*CB135+$CJ$75*AU135+$CJ$82,"-")</f>
        <v>-</v>
      </c>
      <c r="AM135" s="191" t="str">
        <f>IF(AND(入力データと計算結果!$F$6=バックデータ一覧!$A$7,入力データと計算結果!$F$27="仕様を入力することで評価する"),$CJ$69*CB135+$CJ$76*AV135+$CJ$83,"-")</f>
        <v>-</v>
      </c>
      <c r="AN135" s="191" t="str">
        <f>IF(AND(入力データと計算結果!$F$6=バックデータ一覧!$A$7,入力データと計算結果!$F$27="仕様を入力することで評価する"),$CJ$70*CB135+$CJ$77*AW135+$CJ$84,"-")</f>
        <v>-</v>
      </c>
      <c r="AO135" s="191" t="str">
        <f>IF(AND(入力データと計算結果!$F$6=バックデータ一覧!$A$7,入力データと計算結果!$F$27="仕様を入力することで評価する"),$CJ$71*CB135+$CJ$78*AX135+$CJ$85,"-")</f>
        <v>-</v>
      </c>
      <c r="AP135" s="91">
        <f t="shared" ref="AP135:AP198" si="78">AY135/(1-$CJ$62)</f>
        <v>15.895012381613647</v>
      </c>
      <c r="AQ135" s="91">
        <f t="shared" ref="AQ135:AQ198" si="79">IF(CB135&lt;2,$CJ$58-(2-CB135)/9*($CJ$58-$CJ$57),IF(AND(CB135&gt;=2,CB135&lt;7),$CJ$59-(7-CB135)/5*($CJ$59-$CJ$58),IF(AND(CB135&gt;=7,CB135&lt;25),$CJ$60-(25-CB135)/18*($CJ$60-$CJ$59),$CJ$60)))</f>
        <v>5.5633391011057185</v>
      </c>
      <c r="AR135" s="91">
        <f t="shared" ref="AR135:AR198" si="80">BO135-$AY135*BO135/$AZ135</f>
        <v>0</v>
      </c>
      <c r="AS135" s="91">
        <f t="shared" ref="AS135:AS198" si="81">BP135-$AY135*BP135/$AZ135</f>
        <v>0</v>
      </c>
      <c r="AT135" s="91">
        <f t="shared" ref="AT135:AT198" si="82">BQ135-$AY135*BQ135/$AZ135</f>
        <v>0</v>
      </c>
      <c r="AU135" s="91">
        <f t="shared" ref="AU135:AU198" si="83">BR135-$AY135*BR135/$AZ135</f>
        <v>0</v>
      </c>
      <c r="AV135" s="91">
        <f t="shared" ref="AV135:AV198" si="84">BS135-$AY135*BS135/$AZ135</f>
        <v>0</v>
      </c>
      <c r="AW135" s="91">
        <f t="shared" ref="AW135:AW198" si="85">BT135-$AY135*BT135/$AZ135</f>
        <v>0</v>
      </c>
      <c r="AX135" s="91">
        <f t="shared" ref="AX135:AX198" si="86">BU135</f>
        <v>0</v>
      </c>
      <c r="AY135" s="158">
        <f t="shared" ref="AY135:AY198" si="87">IF(CB135&gt;=$CJ$63,MIN(($CJ$53*AZ135+$CJ$54)*(1-$CJ$62),AZ135,$CJ$61*(1-$CJ$62)),0)</f>
        <v>13.739549276180002</v>
      </c>
      <c r="AZ135" s="91">
        <f t="shared" si="62"/>
        <v>13.739549276180002</v>
      </c>
      <c r="BA135" s="26">
        <f>IF(計算過程!$CJ$4=9,((BF135*CB135+BG135*(BO135+BP135+BQ135+BS135)+BH135*BN135+BI135)*BB135+(0.01723*BU135+0.06099))*10^3/3600,0)</f>
        <v>0</v>
      </c>
      <c r="BB135" s="26">
        <f>IF(7&lt;='貼り付けシート（日別）'!O134,1,1+(7-'貼り付けシート（日別）'!O134)*0.0091)</f>
        <v>1</v>
      </c>
      <c r="BC135" s="26">
        <f>IF(計算過程!$CJ$4=9,((BJ135*計算過程!CB135+BK135*(BO135+BP135+BQ135+BS135)+BL135*BN135+BM135)*BE135+BU135/BD135),0)</f>
        <v>0</v>
      </c>
      <c r="BD135" s="26">
        <f>計算過程!$CJ$88*'貼り付けシート（日別）'!O134+計算過程!$CJ$89*BU135+計算過程!$CJ$90</f>
        <v>0.84641999999999995</v>
      </c>
      <c r="BE135" s="26">
        <f>IF(7&lt;='貼り付けシート（日別）'!O134,1,1+(7-'貼り付けシート（日別）'!O134)*0.0205)</f>
        <v>1</v>
      </c>
      <c r="BF135" s="89">
        <f>IF($BN135&gt;0,バックデータ一覧!$S$4,バックデータ一覧!$T$4)</f>
        <v>-0.51375000000000004</v>
      </c>
      <c r="BG135" s="89">
        <f>IF($BN135&gt;0,バックデータ一覧!$S$5,バックデータ一覧!$T$5)</f>
        <v>-1.7819999999999999E-2</v>
      </c>
      <c r="BH135" s="89">
        <f>IF($BN135&gt;0,バックデータ一覧!$S$6,バックデータ一覧!$T$6)</f>
        <v>0.27639999999999998</v>
      </c>
      <c r="BI135" s="89">
        <f>IF($BN135&gt;0,バックデータ一覧!$S$7,バックデータ一覧!$T$7)</f>
        <v>9.4067100000000003</v>
      </c>
      <c r="BJ135" s="89">
        <f>IF($BN135&gt;0,バックデータ一覧!$S$12,バックデータ一覧!$T$12)</f>
        <v>-0.19841</v>
      </c>
      <c r="BK135" s="89">
        <f>IF($BN135&gt;0,バックデータ一覧!$S$13,バックデータ一覧!$T$13)</f>
        <v>1.10632</v>
      </c>
      <c r="BL135" s="89">
        <f>IF($BN135&gt;0,バックデータ一覧!$S$14,バックデータ一覧!$T$14)</f>
        <v>0.19306999999999999</v>
      </c>
      <c r="BM135" s="132">
        <f>IF($BN135&gt;0,バックデータ一覧!$S$15,バックデータ一覧!$T$15)</f>
        <v>-10.36669</v>
      </c>
      <c r="BN135" s="26">
        <f>SUMIF('貼り付けシート（時刻別）'!$A$6:$A$8765,$A135,'貼り付けシート（時刻別）'!$C$6:$C$8765)</f>
        <v>2400</v>
      </c>
      <c r="BO135" s="91">
        <f>'貼り付けシート（日別）'!B134</f>
        <v>3.8274458697930003</v>
      </c>
      <c r="BP135" s="91">
        <f>'貼り付けシート（日別）'!C134</f>
        <v>8.3418692033950013</v>
      </c>
      <c r="BQ135" s="91">
        <f>'貼り付けシート（日別）'!D134</f>
        <v>1.570234202992</v>
      </c>
      <c r="BR135" s="91">
        <f>'貼り付けシート（日別）'!E134</f>
        <v>0</v>
      </c>
      <c r="BS135" s="91">
        <f>'貼り付けシート（日別）'!F134</f>
        <v>0</v>
      </c>
      <c r="BT135" s="91">
        <f>'貼り付けシート（日別）'!G134</f>
        <v>0</v>
      </c>
      <c r="BU135" s="91">
        <f>'貼り付けシート（日別）'!H134</f>
        <v>0</v>
      </c>
      <c r="BV135" s="91">
        <f>'貼り付けシート（日別）'!I134</f>
        <v>39</v>
      </c>
      <c r="BW135" s="91">
        <f>'貼り付けシート（日別）'!J134</f>
        <v>85</v>
      </c>
      <c r="BX135" s="91">
        <f>'貼り付けシート（日別）'!K134</f>
        <v>16</v>
      </c>
      <c r="BY135" s="91">
        <f>'貼り付けシート（日別）'!L134</f>
        <v>0</v>
      </c>
      <c r="BZ135" s="91">
        <f>'貼り付けシート（日別）'!M134</f>
        <v>0</v>
      </c>
      <c r="CA135" s="91">
        <f>'貼り付けシート（日別）'!N134</f>
        <v>0</v>
      </c>
      <c r="CB135" s="91">
        <f>'貼り付けシート（日別）'!O134</f>
        <v>19.170833333333331</v>
      </c>
      <c r="CC135" s="91">
        <f>'貼り付けシート（日別）'!Q134</f>
        <v>0</v>
      </c>
      <c r="CD135" s="126"/>
    </row>
    <row r="136" spans="1:82" x14ac:dyDescent="0.15">
      <c r="A136" s="30">
        <v>41769</v>
      </c>
      <c r="B136" s="93">
        <f t="shared" si="66"/>
        <v>0.17586960069444443</v>
      </c>
      <c r="C136" s="93">
        <f t="shared" si="67"/>
        <v>0</v>
      </c>
      <c r="D136" s="93">
        <f t="shared" si="63"/>
        <v>30.158254136418556</v>
      </c>
      <c r="E136" s="96">
        <v>0</v>
      </c>
      <c r="F136" s="90">
        <f>IF(OR(計算過程!$CJ$4&lt;=4,計算過程!$CJ$4=8),G136+H136+I136,0)</f>
        <v>0.17586960069444443</v>
      </c>
      <c r="G136" s="90">
        <f>IF(AND($CJ$4&gt;4,$CJ$4&lt;&gt;8),0,((VLOOKUP(入力データと計算結果!$F$6,バックデータ一覧!$V$12:$AA$15,2)*CB136+VLOOKUP(入力データと計算結果!$F$6,バックデータ一覧!$V$12:$AA$15,3)*(BV136+BW136+BX136+BY136+CA136)+(VLOOKUP(入力データと計算結果!$F$6,バックデータ一覧!$V$12:$AA$15,4)))*10^3/3600))</f>
        <v>0.11307986111111111</v>
      </c>
      <c r="H136" s="90">
        <f>IF(AND(OR($CJ$4&gt;4,$CJ$4&lt;&gt;8),入力データと計算結果!$F$7&lt;&gt;バックデータ一覧!$A$20,BZ136&gt;0),0.07*10^3/3600,0)</f>
        <v>1.9444444444444445E-2</v>
      </c>
      <c r="I136" s="90">
        <f>IF(AND(OR($CJ$4&lt;=4),入力データと計算結果!$F$7=バックデータ一覧!$A$22,BU136&gt;0),(VLOOKUP(入力データと計算結果!$F$6,バックデータ一覧!$V$12:$AA$15,5,FALSE)*BU136+VLOOKUP(入力データと計算結果!$F$6,バックデータ一覧!$V$12:$AA$15,6,FALSE))*10^3/3600,0)</f>
        <v>4.3345295138888885E-2</v>
      </c>
      <c r="J136" s="90">
        <f>IF(OR(計算過程!$CJ$4&lt;=2,計算過程!$CJ$4=8),IF(入力データと計算結果!$F$7=バックデータ一覧!$A$20,BO136/L136+BP136/M136+BQ136/N136+BR136/O136+BT136/Q136,IF(入力データと計算結果!$F$7=バックデータ一覧!$A$21,BO136/L136+BP136/M136+BQ136/N136+BS136/P136+BT136/Q136,BO136/L136+BP136/M136+BQ136/N136+BS136/P136+BU136/R136)),0)</f>
        <v>0</v>
      </c>
      <c r="K136" s="90">
        <f>IF(OR(計算過程!$CJ$4=3,計算過程!$CJ$4=4),IF(入力データと計算結果!$F$7=バックデータ一覧!$A$20,BO136/L136+BP136/M136+BQ136/N136+BR136/O136+BT136/Q136,IF(入力データと計算結果!$F$7=バックデータ一覧!$A$21,BO136/L136+BP136/M136+BQ136/N136+BS136/P136+BT136/Q136,BO136/L136+BP136/M136+BQ136/N136+BS136/P136+BU136/R136)),0)</f>
        <v>30.158254136418556</v>
      </c>
      <c r="L136" s="167">
        <f>IFERROR(MIN(1,$CJ$6*CB136+計算過程!$CJ$13*(BO136+BQ136)+$CJ$20),"-")</f>
        <v>0.71006236753928109</v>
      </c>
      <c r="M136" s="167">
        <f t="shared" si="68"/>
        <v>0.80593202737218661</v>
      </c>
      <c r="N136" s="167">
        <f t="shared" si="69"/>
        <v>0.71006236753928109</v>
      </c>
      <c r="O136" s="134">
        <f t="shared" si="70"/>
        <v>0.90236153670854247</v>
      </c>
      <c r="P136" s="134">
        <f t="shared" si="71"/>
        <v>0.86710798277294865</v>
      </c>
      <c r="Q136" s="134">
        <f t="shared" si="72"/>
        <v>0.90236153670854247</v>
      </c>
      <c r="R136" s="134">
        <f t="shared" si="73"/>
        <v>0.55809563941056839</v>
      </c>
      <c r="S136" s="26">
        <f t="shared" si="74"/>
        <v>0</v>
      </c>
      <c r="T136" s="26">
        <f>'貼り付けシート（日別）'!P135</f>
        <v>15.375000000000002</v>
      </c>
      <c r="U136" s="26">
        <f t="shared" si="64"/>
        <v>1</v>
      </c>
      <c r="V136" s="26">
        <f t="shared" si="65"/>
        <v>1</v>
      </c>
      <c r="W136" s="26">
        <f t="shared" ref="W136:W199" si="88">SUM(BO136:BU136)</f>
        <v>23.354031504325004</v>
      </c>
      <c r="X136" s="26">
        <f t="shared" si="75"/>
        <v>0</v>
      </c>
      <c r="Y136" s="26">
        <f>IF(AND(入力データと計算結果!$F$6=バックデータ一覧!$A$7,入力データと計算結果!$F$27="種類を選択することで評価する"),MAX((($CJ$44*CB136+$CJ$45*SUM(BO136:BQ136,BS136)+$CJ$46)*Z136+(0.01723*BU136+0.06099))*10^3/3600,0),0)</f>
        <v>0</v>
      </c>
      <c r="Z136" s="26">
        <f t="shared" ref="Z136:Z199" si="89">IF(CB136&lt;7,1+(7-CB136)*0.0091,1)</f>
        <v>1</v>
      </c>
      <c r="AA136" s="26">
        <f>IF(AND(入力データと計算結果!$F$6=バックデータ一覧!$A$7,入力データと計算結果!$F$27="種類を選択することで評価する"),MAX(($CJ$47*CB136+$CJ$48*SUM(BO136:BQ136,BS136)+$CJ$49)*AC136+BU136/AB136,0),0)</f>
        <v>0</v>
      </c>
      <c r="AB136" s="26">
        <f t="shared" si="76"/>
        <v>0.83785624999999997</v>
      </c>
      <c r="AC136" s="26">
        <f t="shared" ref="AC136:AC199" si="90">IF(CB136&lt;7,1+(7-CB136)*0.0205,1)</f>
        <v>1</v>
      </c>
      <c r="AD136" s="91">
        <f>IF(AND(入力データと計算結果!$F$6=バックデータ一覧!$A$7,入力データと計算結果!$F$27="仕様を入力することで評価する"),AE136+AF136+AG136,0)</f>
        <v>0</v>
      </c>
      <c r="AE136" s="91">
        <f t="shared" ref="AE136:AE199" si="91">AP136/(3.6*AQ136)</f>
        <v>1.2793882643357246</v>
      </c>
      <c r="AF136" s="91">
        <f t="shared" si="77"/>
        <v>7.7129491187824625E-2</v>
      </c>
      <c r="AG136" s="190">
        <f>IF(AND(入力データと計算結果!$F$7&lt;&gt;バックデータ一覧!$A$22,CA136&gt;0),(0.000393*計算過程!CA136)*10^3/3600,IF(AND(入力データと計算結果!$F$7=バックデータ一覧!$A$22,AX136&gt;0),(0.01723*計算過程!AX136+0.06099)*10^3/3600,0))</f>
        <v>2.320848090277778E-2</v>
      </c>
      <c r="AH136" s="91">
        <f>IF(OR(入力データと計算結果!$F$6&lt;&gt;バックデータ一覧!$A$7,入力データと計算結果!$F$27&lt;&gt;"仕様を入力することで評価する"),0,IF(入力データと計算結果!$F$7=バックデータ一覧!$A$20,計算過程!AR136/計算過程!AI136+計算過程!AS136/計算過程!AJ136+計算過程!AT136/計算過程!AK136+計算過程!AU136/計算過程!AL136+計算過程!AW136/計算過程!AN136,IF(入力データと計算結果!$F$7=バックデータ一覧!$A$21,計算過程!AR136/計算過程!AI136+計算過程!AS136/計算過程!AJ136+計算過程!AT136/計算過程!AK136+計算過程!AV136/計算過程!AM136+計算過程!AW136/計算過程!AN136,計算過程!AR136/計算過程!AI136+計算過程!AS136/計算過程!AJ136+計算過程!AT136/計算過程!AK136+計算過程!AV136/計算過程!AM136+計算過程!AX136/計算過程!AO136)))</f>
        <v>0</v>
      </c>
      <c r="AI136" s="191" t="str">
        <f>IF(AND(入力データと計算結果!$F$6=バックデータ一覧!$A$7,入力データと計算結果!$F$27="仕様を入力することで評価する"),$CJ$65*CB136+$CJ$72*(AR136+AT136)+$CJ$79,"-")</f>
        <v>-</v>
      </c>
      <c r="AJ136" s="191" t="str">
        <f>IF(AND(入力データと計算結果!$F$6=バックデータ一覧!$A$7,入力データと計算結果!$F$27="仕様を入力することで評価する"),$CJ$66*CB136+$CJ$73*AS136+$CJ$80,"-")</f>
        <v>-</v>
      </c>
      <c r="AK136" s="191" t="str">
        <f>IF(AND(入力データと計算結果!$F$6=バックデータ一覧!$A$7,入力データと計算結果!$F$27="仕様を入力することで評価する"),$CJ$67*CB136+$CJ$74*(AR136+AT136)+$CJ$81,"-")</f>
        <v>-</v>
      </c>
      <c r="AL136" s="191" t="str">
        <f>IF(AND(入力データと計算結果!$F$6=バックデータ一覧!$A$7,入力データと計算結果!$F$27="仕様を入力することで評価する"),$CJ$68*CB136+$CJ$75*AU136+$CJ$82,"-")</f>
        <v>-</v>
      </c>
      <c r="AM136" s="191" t="str">
        <f>IF(AND(入力データと計算結果!$F$6=バックデータ一覧!$A$7,入力データと計算結果!$F$27="仕様を入力することで評価する"),$CJ$69*CB136+$CJ$76*AV136+$CJ$83,"-")</f>
        <v>-</v>
      </c>
      <c r="AN136" s="191" t="str">
        <f>IF(AND(入力データと計算結果!$F$6=バックデータ一覧!$A$7,入力データと計算結果!$F$27="仕様を入力することで評価する"),$CJ$70*CB136+$CJ$77*AW136+$CJ$84,"-")</f>
        <v>-</v>
      </c>
      <c r="AO136" s="191" t="str">
        <f>IF(AND(入力データと計算結果!$F$6=バックデータ一覧!$A$7,入力データと計算結果!$F$27="仕様を入力することで評価する"),$CJ$71*CB136+$CJ$78*AX136+$CJ$85,"-")</f>
        <v>-</v>
      </c>
      <c r="AP136" s="91">
        <f t="shared" si="78"/>
        <v>24.239152463956316</v>
      </c>
      <c r="AQ136" s="91">
        <f t="shared" si="79"/>
        <v>5.2627479040934038</v>
      </c>
      <c r="AR136" s="91">
        <f t="shared" si="80"/>
        <v>0.23791889789581155</v>
      </c>
      <c r="AS136" s="91">
        <f t="shared" si="81"/>
        <v>0.29132926272956539</v>
      </c>
      <c r="AT136" s="91">
        <f t="shared" si="82"/>
        <v>0.12624268051614473</v>
      </c>
      <c r="AU136" s="91">
        <f t="shared" si="83"/>
        <v>0</v>
      </c>
      <c r="AV136" s="91">
        <f t="shared" si="84"/>
        <v>0.4369938940943463</v>
      </c>
      <c r="AW136" s="91">
        <f t="shared" si="85"/>
        <v>0</v>
      </c>
      <c r="AX136" s="91">
        <f t="shared" si="86"/>
        <v>1.3093750000000004</v>
      </c>
      <c r="AY136" s="158">
        <f t="shared" si="87"/>
        <v>20.952171769089137</v>
      </c>
      <c r="AZ136" s="91">
        <f t="shared" ref="AZ136:AZ199" si="92">BO136+BP136+BQ136+BR136+BS136+BT136</f>
        <v>22.044656504325005</v>
      </c>
      <c r="BA136" s="26">
        <f>IF(計算過程!$CJ$4=9,((BF136*CB136+BG136*(BO136+BP136+BQ136+BS136)+BH136*BN136+BI136)*BB136+(0.01723*BU136+0.06099))*10^3/3600,0)</f>
        <v>0</v>
      </c>
      <c r="BB136" s="26">
        <f>IF(7&lt;='貼り付けシート（日別）'!O135,1,1+(7-'貼り付けシート（日別）'!O135)*0.0091)</f>
        <v>1</v>
      </c>
      <c r="BC136" s="26">
        <f>IF(計算過程!$CJ$4=9,((BJ136*計算過程!CB136+BK136*(BO136+BP136+BQ136+BS136)+BL136*BN136+BM136)*BE136+BU136/BD136),0)</f>
        <v>0</v>
      </c>
      <c r="BD136" s="26">
        <f>計算過程!$CJ$88*'貼り付けシート（日別）'!O135+計算過程!$CJ$89*BU136+計算過程!$CJ$90</f>
        <v>0.83785624999999997</v>
      </c>
      <c r="BE136" s="26">
        <f>IF(7&lt;='貼り付けシート（日別）'!O135,1,1+(7-'貼り付けシート（日別）'!O135)*0.0205)</f>
        <v>1</v>
      </c>
      <c r="BF136" s="89">
        <f>IF($BN136&gt;0,バックデータ一覧!$S$4,バックデータ一覧!$T$4)</f>
        <v>-0.51375000000000004</v>
      </c>
      <c r="BG136" s="89">
        <f>IF($BN136&gt;0,バックデータ一覧!$S$5,バックデータ一覧!$T$5)</f>
        <v>-1.7819999999999999E-2</v>
      </c>
      <c r="BH136" s="89">
        <f>IF($BN136&gt;0,バックデータ一覧!$S$6,バックデータ一覧!$T$6)</f>
        <v>0.27639999999999998</v>
      </c>
      <c r="BI136" s="89">
        <f>IF($BN136&gt;0,バックデータ一覧!$S$7,バックデータ一覧!$T$7)</f>
        <v>9.4067100000000003</v>
      </c>
      <c r="BJ136" s="89">
        <f>IF($BN136&gt;0,バックデータ一覧!$S$12,バックデータ一覧!$T$12)</f>
        <v>-0.19841</v>
      </c>
      <c r="BK136" s="89">
        <f>IF($BN136&gt;0,バックデータ一覧!$S$13,バックデータ一覧!$T$13)</f>
        <v>1.10632</v>
      </c>
      <c r="BL136" s="89">
        <f>IF($BN136&gt;0,バックデータ一覧!$S$14,バックデータ一覧!$T$14)</f>
        <v>0.19306999999999999</v>
      </c>
      <c r="BM136" s="132">
        <f>IF($BN136&gt;0,バックデータ一覧!$S$15,バックデータ一覧!$T$15)</f>
        <v>-10.36669</v>
      </c>
      <c r="BN136" s="26">
        <f>SUMIF('貼り付けシート（時刻別）'!$A$6:$A$8765,$A136,'貼り付けシート（時刻別）'!$C$6:$C$8765)</f>
        <v>2400</v>
      </c>
      <c r="BO136" s="91">
        <f>'貼り付けシート（日別）'!B135</f>
        <v>4.8008363053863334</v>
      </c>
      <c r="BP136" s="91">
        <f>'貼り付けシート（日別）'!C135</f>
        <v>5.8785750678200008</v>
      </c>
      <c r="BQ136" s="91">
        <f>'貼り付けシート（日別）'!D135</f>
        <v>2.5473825293886669</v>
      </c>
      <c r="BR136" s="91">
        <f>'貼り付けシート（日別）'!E135</f>
        <v>0</v>
      </c>
      <c r="BS136" s="91">
        <f>'貼り付けシート（日別）'!F135</f>
        <v>8.8178626017300008</v>
      </c>
      <c r="BT136" s="91">
        <f>'貼り付けシート（日別）'!G135</f>
        <v>0</v>
      </c>
      <c r="BU136" s="91">
        <f>'貼り付けシート（日別）'!H135</f>
        <v>1.3093750000000004</v>
      </c>
      <c r="BV136" s="91">
        <f>'貼り付けシート（日別）'!I135</f>
        <v>49</v>
      </c>
      <c r="BW136" s="91">
        <f>'貼り付けシート（日別）'!J135</f>
        <v>60</v>
      </c>
      <c r="BX136" s="91">
        <f>'貼り付けシート（日別）'!K135</f>
        <v>26</v>
      </c>
      <c r="BY136" s="91">
        <f>'貼り付けシート（日別）'!L135</f>
        <v>0</v>
      </c>
      <c r="BZ136" s="91">
        <f>'貼り付けシート（日別）'!M135</f>
        <v>90</v>
      </c>
      <c r="CA136" s="91">
        <f>'貼り付けシート（日別）'!N135</f>
        <v>0</v>
      </c>
      <c r="CB136" s="91">
        <f>'貼り付けシート（日別）'!O135</f>
        <v>15.749999999999995</v>
      </c>
      <c r="CC136" s="91">
        <f>'貼り付けシート（日別）'!Q135</f>
        <v>0</v>
      </c>
      <c r="CD136" s="126"/>
    </row>
    <row r="137" spans="1:82" x14ac:dyDescent="0.15">
      <c r="A137" s="30">
        <v>41770</v>
      </c>
      <c r="B137" s="93">
        <f t="shared" si="66"/>
        <v>0.17376518706597222</v>
      </c>
      <c r="C137" s="93">
        <f t="shared" si="67"/>
        <v>0</v>
      </c>
      <c r="D137" s="93">
        <f t="shared" si="63"/>
        <v>29.659970173661442</v>
      </c>
      <c r="E137" s="96">
        <v>0</v>
      </c>
      <c r="F137" s="90">
        <f>IF(OR(計算過程!$CJ$4&lt;=4,計算過程!$CJ$4=8),G137+H137+I137,0)</f>
        <v>0.17376518706597222</v>
      </c>
      <c r="G137" s="90">
        <f>IF(AND($CJ$4&gt;4,$CJ$4&lt;&gt;8),0,((VLOOKUP(入力データと計算結果!$F$6,バックデータ一覧!$V$12:$AA$15,2)*CB137+VLOOKUP(入力データと計算結果!$F$6,バックデータ一覧!$V$12:$AA$15,3)*(BV137+BW137+BX137+BY137+CA137)+(VLOOKUP(入力データと計算結果!$F$6,バックデータ一覧!$V$12:$AA$15,4)))*10^3/3600))</f>
        <v>0.11174438657407407</v>
      </c>
      <c r="H137" s="90">
        <f>IF(AND(OR($CJ$4&gt;4,$CJ$4&lt;&gt;8),入力データと計算結果!$F$7&lt;&gt;バックデータ一覧!$A$20,BZ137&gt;0),0.07*10^3/3600,0)</f>
        <v>1.9444444444444445E-2</v>
      </c>
      <c r="I137" s="90">
        <f>IF(AND(OR($CJ$4&lt;=4),入力データと計算結果!$F$7=バックデータ一覧!$A$22,BU137&gt;0),(VLOOKUP(入力データと計算結果!$F$6,バックデータ一覧!$V$12:$AA$15,5,FALSE)*BU137+VLOOKUP(入力データと計算結果!$F$6,バックデータ一覧!$V$12:$AA$15,6,FALSE))*10^3/3600,0)</f>
        <v>4.2576356047453696E-2</v>
      </c>
      <c r="J137" s="90">
        <f>IF(OR(計算過程!$CJ$4&lt;=2,計算過程!$CJ$4=8),IF(入力データと計算結果!$F$7=バックデータ一覧!$A$20,BO137/L137+BP137/M137+BQ137/N137+BR137/O137+BT137/Q137,IF(入力データと計算結果!$F$7=バックデータ一覧!$A$21,BO137/L137+BP137/M137+BQ137/N137+BS137/P137+BT137/Q137,BO137/L137+BP137/M137+BQ137/N137+BS137/P137+BU137/R137)),0)</f>
        <v>0</v>
      </c>
      <c r="K137" s="90">
        <f>IF(OR(計算過程!$CJ$4=3,計算過程!$CJ$4=4),IF(入力データと計算結果!$F$7=バックデータ一覧!$A$20,BO137/L137+BP137/M137+BQ137/N137+BR137/O137+BT137/Q137,IF(入力データと計算結果!$F$7=バックデータ一覧!$A$21,BO137/L137+BP137/M137+BQ137/N137+BS137/P137+BT137/Q137,BO137/L137+BP137/M137+BQ137/N137+BS137/P137+BU137/R137)),0)</f>
        <v>29.659970173661442</v>
      </c>
      <c r="L137" s="167">
        <f>IFERROR(MIN(1,$CJ$6*CB137+計算過程!$CJ$13*(BO137+BQ137)+$CJ$20),"-")</f>
        <v>0.71095185939334327</v>
      </c>
      <c r="M137" s="167">
        <f t="shared" si="68"/>
        <v>0.81076083743264538</v>
      </c>
      <c r="N137" s="167">
        <f t="shared" si="69"/>
        <v>0.71095185939334327</v>
      </c>
      <c r="O137" s="134">
        <f t="shared" si="70"/>
        <v>0.90236153670854247</v>
      </c>
      <c r="P137" s="134">
        <f t="shared" si="71"/>
        <v>0.86724494175114308</v>
      </c>
      <c r="Q137" s="134">
        <f t="shared" si="72"/>
        <v>0.90236153670854247</v>
      </c>
      <c r="R137" s="134">
        <f t="shared" si="73"/>
        <v>0.56469385926839988</v>
      </c>
      <c r="S137" s="26">
        <f t="shared" si="74"/>
        <v>0</v>
      </c>
      <c r="T137" s="26">
        <f>'貼り付けシート（日別）'!P136</f>
        <v>11.099999999999998</v>
      </c>
      <c r="U137" s="26">
        <f t="shared" si="64"/>
        <v>1</v>
      </c>
      <c r="V137" s="26">
        <f t="shared" si="65"/>
        <v>1</v>
      </c>
      <c r="W137" s="26">
        <f t="shared" si="88"/>
        <v>23.079635492066672</v>
      </c>
      <c r="X137" s="26">
        <f t="shared" si="75"/>
        <v>0</v>
      </c>
      <c r="Y137" s="26">
        <f>IF(AND(入力データと計算結果!$F$6=バックデータ一覧!$A$7,入力データと計算結果!$F$27="種類を選択することで評価する"),MAX((($CJ$44*CB137+$CJ$45*SUM(BO137:BQ137,BS137)+$CJ$46)*Z137+(0.01723*BU137+0.06099))*10^3/3600,0),0)</f>
        <v>0</v>
      </c>
      <c r="Z137" s="26">
        <f t="shared" si="89"/>
        <v>1</v>
      </c>
      <c r="AA137" s="26">
        <f>IF(AND(入力データと計算結果!$F$6=バックデータ一覧!$A$7,入力データと計算結果!$F$27="種類を選択することで評価する"),MAX(($CJ$47*CB137+$CJ$48*SUM(BO137:BQ137,BS137)+$CJ$49)*AC137+BU137/AB137,0),0)</f>
        <v>0</v>
      </c>
      <c r="AB137" s="26">
        <f t="shared" si="76"/>
        <v>0.84688609375000001</v>
      </c>
      <c r="AC137" s="26">
        <f t="shared" si="90"/>
        <v>1</v>
      </c>
      <c r="AD137" s="91">
        <f>IF(AND(入力データと計算結果!$F$6=バックデータ一覧!$A$7,入力データと計算結果!$F$27="仕様を入力することで評価する"),AE137+AF137+AG137,0)</f>
        <v>0</v>
      </c>
      <c r="AE137" s="91">
        <f t="shared" si="91"/>
        <v>1.2331463328932692</v>
      </c>
      <c r="AF137" s="91">
        <f t="shared" si="77"/>
        <v>7.701085483832687E-2</v>
      </c>
      <c r="AG137" s="190">
        <f>IF(AND(入力データと計算結果!$F$7&lt;&gt;バックデータ一覧!$A$22,CA137&gt;0),(0.000393*計算過程!CA137)*10^3/3600,IF(AND(入力データと計算結果!$F$7=バックデータ一覧!$A$22,AX137&gt;0),(0.01723*計算過程!AX137+0.06099)*10^3/3600,0))</f>
        <v>2.2578184968171294E-2</v>
      </c>
      <c r="AH137" s="91">
        <f>IF(OR(入力データと計算結果!$F$6&lt;&gt;バックデータ一覧!$A$7,入力データと計算結果!$F$27&lt;&gt;"仕様を入力することで評価する"),0,IF(入力データと計算結果!$F$7=バックデータ一覧!$A$20,計算過程!AR137/計算過程!AI137+計算過程!AS137/計算過程!AJ137+計算過程!AT137/計算過程!AK137+計算過程!AU137/計算過程!AL137+計算過程!AW137/計算過程!AN137,IF(入力データと計算結果!$F$7=バックデータ一覧!$A$21,計算過程!AR137/計算過程!AI137+計算過程!AS137/計算過程!AJ137+計算過程!AT137/計算過程!AK137+計算過程!AV137/計算過程!AM137+計算過程!AW137/計算過程!AN137,計算過程!AR137/計算過程!AI137+計算過程!AS137/計算過程!AJ137+計算過程!AT137/計算過程!AK137+計算過程!AV137/計算過程!AM137+計算過程!AX137/計算過程!AO137)))</f>
        <v>0</v>
      </c>
      <c r="AI137" s="191" t="str">
        <f>IF(AND(入力データと計算結果!$F$6=バックデータ一覧!$A$7,入力データと計算結果!$F$27="仕様を入力することで評価する"),$CJ$65*CB137+$CJ$72*(AR137+AT137)+$CJ$79,"-")</f>
        <v>-</v>
      </c>
      <c r="AJ137" s="191" t="str">
        <f>IF(AND(入力データと計算結果!$F$6=バックデータ一覧!$A$7,入力データと計算結果!$F$27="仕様を入力することで評価する"),$CJ$66*CB137+$CJ$73*AS137+$CJ$80,"-")</f>
        <v>-</v>
      </c>
      <c r="AK137" s="191" t="str">
        <f>IF(AND(入力データと計算結果!$F$6=バックデータ一覧!$A$7,入力データと計算結果!$F$27="仕様を入力することで評価する"),$CJ$67*CB137+$CJ$74*(AR137+AT137)+$CJ$81,"-")</f>
        <v>-</v>
      </c>
      <c r="AL137" s="191" t="str">
        <f>IF(AND(入力データと計算結果!$F$6=バックデータ一覧!$A$7,入力データと計算結果!$F$27="仕様を入力することで評価する"),$CJ$68*CB137+$CJ$75*AU137+$CJ$82,"-")</f>
        <v>-</v>
      </c>
      <c r="AM137" s="191" t="str">
        <f>IF(AND(入力データと計算結果!$F$6=バックデータ一覧!$A$7,入力データと計算結果!$F$27="仕様を入力することで評価する"),$CJ$69*CB137+$CJ$76*AV137+$CJ$83,"-")</f>
        <v>-</v>
      </c>
      <c r="AN137" s="191" t="str">
        <f>IF(AND(入力データと計算結果!$F$6=バックデータ一覧!$A$7,入力データと計算結果!$F$27="仕様を入力することで評価する"),$CJ$70*CB137+$CJ$77*AW137+$CJ$84,"-")</f>
        <v>-</v>
      </c>
      <c r="AO137" s="191" t="str">
        <f>IF(AND(入力データと計算結果!$F$6=バックデータ一覧!$A$7,入力データと計算結果!$F$27="仕様を入力することで評価する"),$CJ$71*CB137+$CJ$78*AX137+$CJ$85,"-")</f>
        <v>-</v>
      </c>
      <c r="AP137" s="91">
        <f t="shared" si="78"/>
        <v>24.161110757816651</v>
      </c>
      <c r="AQ137" s="91">
        <f t="shared" si="79"/>
        <v>5.4425168172883449</v>
      </c>
      <c r="AR137" s="91">
        <f t="shared" si="80"/>
        <v>0.22153230890063469</v>
      </c>
      <c r="AS137" s="91">
        <f t="shared" si="81"/>
        <v>0.27126405171506374</v>
      </c>
      <c r="AT137" s="91">
        <f t="shared" si="82"/>
        <v>0.11754775574319432</v>
      </c>
      <c r="AU137" s="91">
        <f t="shared" si="83"/>
        <v>0</v>
      </c>
      <c r="AV137" s="91">
        <f t="shared" si="84"/>
        <v>0.40689607757259516</v>
      </c>
      <c r="AW137" s="91">
        <f t="shared" si="85"/>
        <v>0</v>
      </c>
      <c r="AX137" s="91">
        <f t="shared" si="86"/>
        <v>1.1776822916666665</v>
      </c>
      <c r="AY137" s="158">
        <f t="shared" si="87"/>
        <v>20.884713006468516</v>
      </c>
      <c r="AZ137" s="91">
        <f t="shared" si="92"/>
        <v>21.901953200400005</v>
      </c>
      <c r="BA137" s="26">
        <f>IF(計算過程!$CJ$4=9,((BF137*CB137+BG137*(BO137+BP137+BQ137+BS137)+BH137*BN137+BI137)*BB137+(0.01723*BU137+0.06099))*10^3/3600,0)</f>
        <v>0</v>
      </c>
      <c r="BB137" s="26">
        <f>IF(7&lt;='貼り付けシート（日別）'!O136,1,1+(7-'貼り付けシート（日別）'!O136)*0.0091)</f>
        <v>1</v>
      </c>
      <c r="BC137" s="26">
        <f>IF(計算過程!$CJ$4=9,((BJ137*計算過程!CB137+BK137*(BO137+BP137+BQ137+BS137)+BL137*BN137+BM137)*BE137+BU137/BD137),0)</f>
        <v>0</v>
      </c>
      <c r="BD137" s="26">
        <f>計算過程!$CJ$88*'貼り付けシート（日別）'!O136+計算過程!$CJ$89*BU137+計算過程!$CJ$90</f>
        <v>0.84688609375000001</v>
      </c>
      <c r="BE137" s="26">
        <f>IF(7&lt;='貼り付けシート（日別）'!O136,1,1+(7-'貼り付けシート（日別）'!O136)*0.0205)</f>
        <v>1</v>
      </c>
      <c r="BF137" s="89">
        <f>IF($BN137&gt;0,バックデータ一覧!$S$4,バックデータ一覧!$T$4)</f>
        <v>-0.51375000000000004</v>
      </c>
      <c r="BG137" s="89">
        <f>IF($BN137&gt;0,バックデータ一覧!$S$5,バックデータ一覧!$T$5)</f>
        <v>-1.7819999999999999E-2</v>
      </c>
      <c r="BH137" s="89">
        <f>IF($BN137&gt;0,バックデータ一覧!$S$6,バックデータ一覧!$T$6)</f>
        <v>0.27639999999999998</v>
      </c>
      <c r="BI137" s="89">
        <f>IF($BN137&gt;0,バックデータ一覧!$S$7,バックデータ一覧!$T$7)</f>
        <v>9.4067100000000003</v>
      </c>
      <c r="BJ137" s="89">
        <f>IF($BN137&gt;0,バックデータ一覧!$S$12,バックデータ一覧!$T$12)</f>
        <v>-0.19841</v>
      </c>
      <c r="BK137" s="89">
        <f>IF($BN137&gt;0,バックデータ一覧!$S$13,バックデータ一覧!$T$13)</f>
        <v>1.10632</v>
      </c>
      <c r="BL137" s="89">
        <f>IF($BN137&gt;0,バックデータ一覧!$S$14,バックデータ一覧!$T$14)</f>
        <v>0.19306999999999999</v>
      </c>
      <c r="BM137" s="132">
        <f>IF($BN137&gt;0,バックデータ一覧!$S$15,バックデータ一覧!$T$15)</f>
        <v>-10.36669</v>
      </c>
      <c r="BN137" s="26">
        <f>SUMIF('貼り付けシート（時刻別）'!$A$6:$A$8765,$A137,'貼り付けシート（時刻別）'!$C$6:$C$8765)</f>
        <v>2400</v>
      </c>
      <c r="BO137" s="91">
        <f>'貼り付けシート（日別）'!B136</f>
        <v>4.7697586969760009</v>
      </c>
      <c r="BP137" s="91">
        <f>'貼り付けシート（日別）'!C136</f>
        <v>5.840520853440001</v>
      </c>
      <c r="BQ137" s="91">
        <f>'貼り付けシート（日別）'!D136</f>
        <v>2.5308923698240005</v>
      </c>
      <c r="BR137" s="91">
        <f>'貼り付けシート（日別）'!E136</f>
        <v>0</v>
      </c>
      <c r="BS137" s="91">
        <f>'貼り付けシート（日別）'!F136</f>
        <v>8.7607812801600016</v>
      </c>
      <c r="BT137" s="91">
        <f>'貼り付けシート（日別）'!G136</f>
        <v>0</v>
      </c>
      <c r="BU137" s="91">
        <f>'貼り付けシート（日別）'!H136</f>
        <v>1.1776822916666665</v>
      </c>
      <c r="BV137" s="91">
        <f>'貼り付けシート（日別）'!I136</f>
        <v>49</v>
      </c>
      <c r="BW137" s="91">
        <f>'貼り付けシート（日別）'!J136</f>
        <v>60</v>
      </c>
      <c r="BX137" s="91">
        <f>'貼り付けシート（日別）'!K136</f>
        <v>26</v>
      </c>
      <c r="BY137" s="91">
        <f>'貼り付けシート（日別）'!L136</f>
        <v>0</v>
      </c>
      <c r="BZ137" s="91">
        <f>'貼り付けシート（日別）'!M136</f>
        <v>90</v>
      </c>
      <c r="CA137" s="91">
        <f>'貼り付けシート（日別）'!N136</f>
        <v>0</v>
      </c>
      <c r="CB137" s="91">
        <f>'貼り付けシート（日別）'!O136</f>
        <v>17.795833333333334</v>
      </c>
      <c r="CC137" s="91">
        <f>'貼り付けシート（日別）'!Q136</f>
        <v>0</v>
      </c>
      <c r="CD137" s="126"/>
    </row>
    <row r="138" spans="1:82" x14ac:dyDescent="0.15">
      <c r="A138" s="30">
        <v>41771</v>
      </c>
      <c r="B138" s="93">
        <f t="shared" si="66"/>
        <v>0.17028742621527776</v>
      </c>
      <c r="C138" s="93">
        <f t="shared" si="67"/>
        <v>0</v>
      </c>
      <c r="D138" s="93">
        <f t="shared" si="63"/>
        <v>28.78438136712127</v>
      </c>
      <c r="E138" s="96">
        <v>0</v>
      </c>
      <c r="F138" s="90">
        <f>IF(OR(計算過程!$CJ$4&lt;=4,計算過程!$CJ$4=8),G138+H138+I138,0)</f>
        <v>0.17028742621527776</v>
      </c>
      <c r="G138" s="90">
        <f>IF(AND($CJ$4&gt;4,$CJ$4&lt;&gt;8),0,((VLOOKUP(入力データと計算結果!$F$6,バックデータ一覧!$V$12:$AA$15,2)*CB138+VLOOKUP(入力データと計算結果!$F$6,バックデータ一覧!$V$12:$AA$15,3)*(BV138+BW138+BX138+BY138+CA138)+(VLOOKUP(入力データと計算結果!$F$6,バックデータ一覧!$V$12:$AA$15,4)))*10^3/3600))</f>
        <v>0.10924479166666666</v>
      </c>
      <c r="H138" s="90">
        <f>IF(AND(OR($CJ$4&gt;4,$CJ$4&lt;&gt;8),入力データと計算結果!$F$7&lt;&gt;バックデータ一覧!$A$20,BZ138&gt;0),0.07*10^3/3600,0)</f>
        <v>1.9444444444444445E-2</v>
      </c>
      <c r="I138" s="90">
        <f>IF(AND(OR($CJ$4&lt;=4),入力データと計算結果!$F$7=バックデータ一覧!$A$22,BU138&gt;0),(VLOOKUP(入力データと計算結果!$F$6,バックデータ一覧!$V$12:$AA$15,5,FALSE)*BU138+VLOOKUP(入力データと計算結果!$F$6,バックデータ一覧!$V$12:$AA$15,6,FALSE))*10^3/3600,0)</f>
        <v>4.1598190104166669E-2</v>
      </c>
      <c r="J138" s="90">
        <f>IF(OR(計算過程!$CJ$4&lt;=2,計算過程!$CJ$4=8),IF(入力データと計算結果!$F$7=バックデータ一覧!$A$20,BO138/L138+BP138/M138+BQ138/N138+BR138/O138+BT138/Q138,IF(入力データと計算結果!$F$7=バックデータ一覧!$A$21,BO138/L138+BP138/M138+BQ138/N138+BS138/P138+BT138/Q138,BO138/L138+BP138/M138+BQ138/N138+BS138/P138+BU138/R138)),0)</f>
        <v>0</v>
      </c>
      <c r="K138" s="90">
        <f>IF(OR(計算過程!$CJ$4=3,計算過程!$CJ$4=4),IF(入力データと計算結果!$F$7=バックデータ一覧!$A$20,BO138/L138+BP138/M138+BQ138/N138+BR138/O138+BT138/Q138,IF(入力データと計算結果!$F$7=バックデータ一覧!$A$21,BO138/L138+BP138/M138+BQ138/N138+BS138/P138+BT138/Q138,BO138/L138+BP138/M138+BQ138/N138+BS138/P138+BU138/R138)),0)</f>
        <v>28.78438136712127</v>
      </c>
      <c r="L138" s="167">
        <f>IFERROR(MIN(1,$CJ$6*CB138+計算過程!$CJ$13*(BO138+BQ138)+$CJ$20),"-")</f>
        <v>0.71255066930820876</v>
      </c>
      <c r="M138" s="167">
        <f t="shared" si="68"/>
        <v>0.81975924891564134</v>
      </c>
      <c r="N138" s="167">
        <f t="shared" si="69"/>
        <v>0.71255066930820876</v>
      </c>
      <c r="O138" s="134">
        <f t="shared" si="70"/>
        <v>0.90236153670854247</v>
      </c>
      <c r="P138" s="134">
        <f t="shared" si="71"/>
        <v>0.86756921698991241</v>
      </c>
      <c r="Q138" s="134">
        <f t="shared" si="72"/>
        <v>0.90236153670854247</v>
      </c>
      <c r="R138" s="134">
        <f t="shared" si="73"/>
        <v>0.58069076204245818</v>
      </c>
      <c r="S138" s="26">
        <f t="shared" si="74"/>
        <v>0</v>
      </c>
      <c r="T138" s="26">
        <f>'貼り付けシート（日別）'!P137</f>
        <v>15.574999999999999</v>
      </c>
      <c r="U138" s="26">
        <f t="shared" si="64"/>
        <v>1</v>
      </c>
      <c r="V138" s="26">
        <f t="shared" si="65"/>
        <v>1</v>
      </c>
      <c r="W138" s="26">
        <f t="shared" si="88"/>
        <v>22.574233477875001</v>
      </c>
      <c r="X138" s="26">
        <f t="shared" si="75"/>
        <v>0</v>
      </c>
      <c r="Y138" s="26">
        <f>IF(AND(入力データと計算結果!$F$6=バックデータ一覧!$A$7,入力データと計算結果!$F$27="種類を選択することで評価する"),MAX((($CJ$44*CB138+$CJ$45*SUM(BO138:BQ138,BS138)+$CJ$46)*Z138+(0.01723*BU138+0.06099))*10^3/3600,0),0)</f>
        <v>0</v>
      </c>
      <c r="Z138" s="26">
        <f t="shared" si="89"/>
        <v>1</v>
      </c>
      <c r="AA138" s="26">
        <f>IF(AND(入力データと計算結果!$F$6=バックデータ一覧!$A$7,入力データと計算結果!$F$27="種類を選択することで評価する"),MAX(($CJ$47*CB138+$CJ$48*SUM(BO138:BQ138,BS138)+$CJ$49)*AC138+BU138/AB138,0),0)</f>
        <v>0</v>
      </c>
      <c r="AB138" s="26">
        <f t="shared" si="76"/>
        <v>0.86426093749999988</v>
      </c>
      <c r="AC138" s="26">
        <f t="shared" si="90"/>
        <v>1</v>
      </c>
      <c r="AD138" s="91">
        <f>IF(AND(入力データと計算結果!$F$6=バックデータ一覧!$A$7,入力データと計算結果!$F$27="仕様を入力することで評価する"),AE138+AF138+AG138,0)</f>
        <v>0</v>
      </c>
      <c r="AE138" s="91">
        <f t="shared" si="91"/>
        <v>1.1524667988650819</v>
      </c>
      <c r="AF138" s="91">
        <f t="shared" si="77"/>
        <v>7.6729961748532416E-2</v>
      </c>
      <c r="AG138" s="190">
        <f>IF(AND(入力データと計算結果!$F$7&lt;&gt;バックデータ一覧!$A$22,CA138&gt;0),(0.000393*計算過程!CA138)*10^3/3600,IF(AND(入力データと計算結果!$F$7=バックデータ一覧!$A$22,AX138&gt;0),(0.01723*計算過程!AX138+0.06099)*10^3/3600,0))</f>
        <v>2.1776386718749999E-2</v>
      </c>
      <c r="AH138" s="91">
        <f>IF(OR(入力データと計算結果!$F$6&lt;&gt;バックデータ一覧!$A$7,入力データと計算結果!$F$27&lt;&gt;"仕様を入力することで評価する"),0,IF(入力データと計算結果!$F$7=バックデータ一覧!$A$20,計算過程!AR138/計算過程!AI138+計算過程!AS138/計算過程!AJ138+計算過程!AT138/計算過程!AK138+計算過程!AU138/計算過程!AL138+計算過程!AW138/計算過程!AN138,IF(入力データと計算結果!$F$7=バックデータ一覧!$A$21,計算過程!AR138/計算過程!AI138+計算過程!AS138/計算過程!AJ138+計算過程!AT138/計算過程!AK138+計算過程!AV138/計算過程!AM138+計算過程!AW138/計算過程!AN138,計算過程!AR138/計算過程!AI138+計算過程!AS138/計算過程!AJ138+計算過程!AT138/計算過程!AK138+計算過程!AV138/計算過程!AM138+計算過程!AX138/計算過程!AO138)))</f>
        <v>0</v>
      </c>
      <c r="AI138" s="191" t="str">
        <f>IF(AND(入力データと計算結果!$F$6=バックデータ一覧!$A$7,入力データと計算結果!$F$27="仕様を入力することで評価する"),$CJ$65*CB138+$CJ$72*(AR138+AT138)+$CJ$79,"-")</f>
        <v>-</v>
      </c>
      <c r="AJ138" s="191" t="str">
        <f>IF(AND(入力データと計算結果!$F$6=バックデータ一覧!$A$7,入力データと計算結果!$F$27="仕様を入力することで評価する"),$CJ$66*CB138+$CJ$73*AS138+$CJ$80,"-")</f>
        <v>-</v>
      </c>
      <c r="AK138" s="191" t="str">
        <f>IF(AND(入力データと計算結果!$F$6=バックデータ一覧!$A$7,入力データと計算結果!$F$27="仕様を入力することで評価する"),$CJ$67*CB138+$CJ$74*(AR138+AT138)+$CJ$81,"-")</f>
        <v>-</v>
      </c>
      <c r="AL138" s="191" t="str">
        <f>IF(AND(入力データと計算結果!$F$6=バックデータ一覧!$A$7,入力データと計算結果!$F$27="仕様を入力することで評価する"),$CJ$68*CB138+$CJ$75*AU138+$CJ$82,"-")</f>
        <v>-</v>
      </c>
      <c r="AM138" s="191" t="str">
        <f>IF(AND(入力データと計算結果!$F$6=バックデータ一覧!$A$7,入力データと計算結果!$F$27="仕様を入力することで評価する"),$CJ$69*CB138+$CJ$76*AV138+$CJ$83,"-")</f>
        <v>-</v>
      </c>
      <c r="AN138" s="191" t="str">
        <f>IF(AND(入力データと計算結果!$F$6=バックデータ一覧!$A$7,入力データと計算結果!$F$27="仕様を入力することで評価する"),$CJ$70*CB138+$CJ$77*AW138+$CJ$84,"-")</f>
        <v>-</v>
      </c>
      <c r="AO138" s="191" t="str">
        <f>IF(AND(入力データと計算結果!$F$6=バックデータ一覧!$A$7,入力データと計算結果!$F$27="仕様を入力することで評価する"),$CJ$71*CB138+$CJ$78*AX138+$CJ$85,"-")</f>
        <v>-</v>
      </c>
      <c r="AP138" s="91">
        <f t="shared" si="78"/>
        <v>23.976332854052721</v>
      </c>
      <c r="AQ138" s="91">
        <f t="shared" si="79"/>
        <v>5.7789885713130902</v>
      </c>
      <c r="AR138" s="91">
        <f t="shared" si="80"/>
        <v>0.18273408530783897</v>
      </c>
      <c r="AS138" s="91">
        <f t="shared" si="81"/>
        <v>0.22375602282592499</v>
      </c>
      <c r="AT138" s="91">
        <f t="shared" si="82"/>
        <v>9.6960943224567497E-2</v>
      </c>
      <c r="AU138" s="91">
        <f t="shared" si="83"/>
        <v>0</v>
      </c>
      <c r="AV138" s="91">
        <f t="shared" si="84"/>
        <v>0.33563403423888793</v>
      </c>
      <c r="AW138" s="91">
        <f t="shared" si="85"/>
        <v>0</v>
      </c>
      <c r="AX138" s="91">
        <f t="shared" si="86"/>
        <v>1.0101562500000001</v>
      </c>
      <c r="AY138" s="158">
        <f t="shared" si="87"/>
        <v>20.724992142277781</v>
      </c>
      <c r="AZ138" s="91">
        <f t="shared" si="92"/>
        <v>21.564077227875</v>
      </c>
      <c r="BA138" s="26">
        <f>IF(計算過程!$CJ$4=9,((BF138*CB138+BG138*(BO138+BP138+BQ138+BS138)+BH138*BN138+BI138)*BB138+(0.01723*BU138+0.06099))*10^3/3600,0)</f>
        <v>0</v>
      </c>
      <c r="BB138" s="26">
        <f>IF(7&lt;='貼り付けシート（日別）'!O137,1,1+(7-'貼り付けシート（日別）'!O137)*0.0091)</f>
        <v>1</v>
      </c>
      <c r="BC138" s="26">
        <f>IF(計算過程!$CJ$4=9,((BJ138*計算過程!CB138+BK138*(BO138+BP138+BQ138+BS138)+BL138*BN138+BM138)*BE138+BU138/BD138),0)</f>
        <v>0</v>
      </c>
      <c r="BD138" s="26">
        <f>計算過程!$CJ$88*'貼り付けシート（日別）'!O137+計算過程!$CJ$89*BU138+計算過程!$CJ$90</f>
        <v>0.86426093749999988</v>
      </c>
      <c r="BE138" s="26">
        <f>IF(7&lt;='貼り付けシート（日別）'!O137,1,1+(7-'貼り付けシート（日別）'!O137)*0.0205)</f>
        <v>1</v>
      </c>
      <c r="BF138" s="89">
        <f>IF($BN138&gt;0,バックデータ一覧!$S$4,バックデータ一覧!$T$4)</f>
        <v>-0.51375000000000004</v>
      </c>
      <c r="BG138" s="89">
        <f>IF($BN138&gt;0,バックデータ一覧!$S$5,バックデータ一覧!$T$5)</f>
        <v>-1.7819999999999999E-2</v>
      </c>
      <c r="BH138" s="89">
        <f>IF($BN138&gt;0,バックデータ一覧!$S$6,バックデータ一覧!$T$6)</f>
        <v>0.27639999999999998</v>
      </c>
      <c r="BI138" s="89">
        <f>IF($BN138&gt;0,バックデータ一覧!$S$7,バックデータ一覧!$T$7)</f>
        <v>9.4067100000000003</v>
      </c>
      <c r="BJ138" s="89">
        <f>IF($BN138&gt;0,バックデータ一覧!$S$12,バックデータ一覧!$T$12)</f>
        <v>-0.19841</v>
      </c>
      <c r="BK138" s="89">
        <f>IF($BN138&gt;0,バックデータ一覧!$S$13,バックデータ一覧!$T$13)</f>
        <v>1.10632</v>
      </c>
      <c r="BL138" s="89">
        <f>IF($BN138&gt;0,バックデータ一覧!$S$14,バックデータ一覧!$T$14)</f>
        <v>0.19306999999999999</v>
      </c>
      <c r="BM138" s="132">
        <f>IF($BN138&gt;0,バックデータ一覧!$S$15,バックデータ一覧!$T$15)</f>
        <v>-10.36669</v>
      </c>
      <c r="BN138" s="26">
        <f>SUMIF('貼り付けシート（時刻別）'!$A$6:$A$8765,$A138,'貼り付けシート（時刻別）'!$C$6:$C$8765)</f>
        <v>2400</v>
      </c>
      <c r="BO138" s="91">
        <f>'貼り付けシート（日別）'!B137</f>
        <v>4.6961768185149992</v>
      </c>
      <c r="BP138" s="91">
        <f>'貼り付けシート（日別）'!C137</f>
        <v>5.7504205941000004</v>
      </c>
      <c r="BQ138" s="91">
        <f>'貼り付けシート（日別）'!D137</f>
        <v>2.4918489241099997</v>
      </c>
      <c r="BR138" s="91">
        <f>'貼り付けシート（日別）'!E137</f>
        <v>0</v>
      </c>
      <c r="BS138" s="91">
        <f>'貼り付けシート（日別）'!F137</f>
        <v>8.625630891150001</v>
      </c>
      <c r="BT138" s="91">
        <f>'貼り付けシート（日別）'!G137</f>
        <v>0</v>
      </c>
      <c r="BU138" s="91">
        <f>'貼り付けシート（日別）'!H137</f>
        <v>1.0101562500000001</v>
      </c>
      <c r="BV138" s="91">
        <f>'貼り付けシート（日別）'!I137</f>
        <v>49</v>
      </c>
      <c r="BW138" s="91">
        <f>'貼り付けシート（日別）'!J137</f>
        <v>60</v>
      </c>
      <c r="BX138" s="91">
        <f>'貼り付けシート（日別）'!K137</f>
        <v>26</v>
      </c>
      <c r="BY138" s="91">
        <f>'貼り付けシート（日別）'!L137</f>
        <v>0</v>
      </c>
      <c r="BZ138" s="91">
        <f>'貼り付けシート（日別）'!M137</f>
        <v>90</v>
      </c>
      <c r="CA138" s="91">
        <f>'貼り付けシート（日別）'!N137</f>
        <v>0</v>
      </c>
      <c r="CB138" s="91">
        <f>'貼り付けシート（日別）'!O137</f>
        <v>21.624999999999996</v>
      </c>
      <c r="CC138" s="91">
        <f>'貼り付けシート（日別）'!Q137</f>
        <v>0</v>
      </c>
      <c r="CD138" s="126"/>
    </row>
    <row r="139" spans="1:82" x14ac:dyDescent="0.15">
      <c r="A139" s="30">
        <v>41772</v>
      </c>
      <c r="B139" s="93">
        <f t="shared" si="66"/>
        <v>0.16720220442708331</v>
      </c>
      <c r="C139" s="93">
        <f t="shared" si="67"/>
        <v>0</v>
      </c>
      <c r="D139" s="93">
        <f t="shared" si="63"/>
        <v>37.631143917802937</v>
      </c>
      <c r="E139" s="96">
        <v>0</v>
      </c>
      <c r="F139" s="90">
        <f>IF(OR(計算過程!$CJ$4&lt;=4,計算過程!$CJ$4=8),G139+H139+I139,0)</f>
        <v>0.16720220442708331</v>
      </c>
      <c r="G139" s="90">
        <f>IF(AND($CJ$4&gt;4,$CJ$4&lt;&gt;8),0,((VLOOKUP(入力データと計算結果!$F$6,バックデータ一覧!$V$12:$AA$15,2)*CB139+VLOOKUP(入力データと計算結果!$F$6,バックデータ一覧!$V$12:$AA$15,3)*(BV139+BW139+BX139+BY139+CA139)+(VLOOKUP(入力データと計算結果!$F$6,バックデータ一覧!$V$12:$AA$15,4)))*10^3/3600))</f>
        <v>0.1067226273148148</v>
      </c>
      <c r="H139" s="90">
        <f>IF(AND(OR($CJ$4&gt;4,$CJ$4&lt;&gt;8),入力データと計算結果!$F$7&lt;&gt;バックデータ一覧!$A$20,BZ139&gt;0),0.07*10^3/3600,0)</f>
        <v>1.9444444444444445E-2</v>
      </c>
      <c r="I139" s="90">
        <f>IF(AND(OR($CJ$4&lt;=4),入力データと計算結果!$F$7=バックデータ一覧!$A$22,BU139&gt;0),(VLOOKUP(入力データと計算結果!$F$6,バックデータ一覧!$V$12:$AA$15,5,FALSE)*BU139+VLOOKUP(入力データと計算結果!$F$6,バックデータ一覧!$V$12:$AA$15,6,FALSE))*10^3/3600,0)</f>
        <v>4.1035132667824076E-2</v>
      </c>
      <c r="J139" s="90">
        <f>IF(OR(計算過程!$CJ$4&lt;=2,計算過程!$CJ$4=8),IF(入力データと計算結果!$F$7=バックデータ一覧!$A$20,BO139/L139+BP139/M139+BQ139/N139+BR139/O139+BT139/Q139,IF(入力データと計算結果!$F$7=バックデータ一覧!$A$21,BO139/L139+BP139/M139+BQ139/N139+BS139/P139+BT139/Q139,BO139/L139+BP139/M139+BQ139/N139+BS139/P139+BU139/R139)),0)</f>
        <v>0</v>
      </c>
      <c r="K139" s="90">
        <f>IF(OR(計算過程!$CJ$4=3,計算過程!$CJ$4=4),IF(入力データと計算結果!$F$7=バックデータ一覧!$A$20,BO139/L139+BP139/M139+BQ139/N139+BR139/O139+BT139/Q139,IF(入力データと計算結果!$F$7=バックデータ一覧!$A$21,BO139/L139+BP139/M139+BQ139/N139+BS139/P139+BT139/Q139,BO139/L139+BP139/M139+BQ139/N139+BS139/P139+BU139/R139)),0)</f>
        <v>37.631143917802937</v>
      </c>
      <c r="L139" s="167">
        <f>IFERROR(MIN(1,$CJ$6*CB139+計算過程!$CJ$13*(BO139+BQ139)+$CJ$20),"-")</f>
        <v>0.71578430703264417</v>
      </c>
      <c r="M139" s="167">
        <f t="shared" si="68"/>
        <v>0.82181090859158312</v>
      </c>
      <c r="N139" s="167">
        <f t="shared" si="69"/>
        <v>0.71578430703264417</v>
      </c>
      <c r="O139" s="134">
        <f t="shared" si="70"/>
        <v>0.90236153670854247</v>
      </c>
      <c r="P139" s="134">
        <f t="shared" si="71"/>
        <v>0.84787326132110385</v>
      </c>
      <c r="Q139" s="134">
        <f t="shared" si="72"/>
        <v>0.90236153670854247</v>
      </c>
      <c r="R139" s="134">
        <f t="shared" si="73"/>
        <v>0.58989899008106206</v>
      </c>
      <c r="S139" s="26">
        <f t="shared" si="74"/>
        <v>0</v>
      </c>
      <c r="T139" s="26">
        <f>'貼り付けシート（日別）'!P138</f>
        <v>18.625</v>
      </c>
      <c r="U139" s="26">
        <f t="shared" si="64"/>
        <v>1</v>
      </c>
      <c r="V139" s="26">
        <f t="shared" si="65"/>
        <v>1</v>
      </c>
      <c r="W139" s="26">
        <f t="shared" si="88"/>
        <v>29.906384097806662</v>
      </c>
      <c r="X139" s="26">
        <f t="shared" si="75"/>
        <v>0</v>
      </c>
      <c r="Y139" s="26">
        <f>IF(AND(入力データと計算結果!$F$6=バックデータ一覧!$A$7,入力データと計算結果!$F$27="種類を選択することで評価する"),MAX((($CJ$44*CB139+$CJ$45*SUM(BO139:BQ139,BS139)+$CJ$46)*Z139+(0.01723*BU139+0.06099))*10^3/3600,0),0)</f>
        <v>0</v>
      </c>
      <c r="Z139" s="26">
        <f t="shared" si="89"/>
        <v>1</v>
      </c>
      <c r="AA139" s="26">
        <f>IF(AND(入力データと計算結果!$F$6=バックデータ一覧!$A$7,入力データと計算結果!$F$27="種類を選択することで評価する"),MAX(($CJ$47*CB139+$CJ$48*SUM(BO139:BQ139,BS139)+$CJ$49)*AC139+BU139/AB139,0),0)</f>
        <v>0</v>
      </c>
      <c r="AB139" s="26">
        <f t="shared" si="76"/>
        <v>0.87426234374999989</v>
      </c>
      <c r="AC139" s="26">
        <f t="shared" si="90"/>
        <v>1</v>
      </c>
      <c r="AD139" s="91">
        <f>IF(AND(入力データと計算結果!$F$6=バックデータ一覧!$A$7,入力データと計算結果!$F$27="仕様を入力することで評価する"),AE139+AF139+AG139,0)</f>
        <v>0</v>
      </c>
      <c r="AE139" s="91">
        <f t="shared" si="91"/>
        <v>1.3040362292341865</v>
      </c>
      <c r="AF139" s="91">
        <f t="shared" si="77"/>
        <v>8.2905711954264327E-2</v>
      </c>
      <c r="AG139" s="190">
        <f>IF(AND(入力データと計算結果!$F$7&lt;&gt;バックデータ一覧!$A$22,CA139&gt;0),(0.000393*計算過程!CA139)*10^3/3600,IF(AND(入力データと計算結果!$F$7=バックデータ一覧!$A$22,AX139&gt;0),(0.01723*計算過程!AX139+0.06099)*10^3/3600,0))</f>
        <v>2.131485105613426E-2</v>
      </c>
      <c r="AH139" s="91">
        <f>IF(OR(入力データと計算結果!$F$6&lt;&gt;バックデータ一覧!$A$7,入力データと計算結果!$F$27&lt;&gt;"仕様を入力することで評価する"),0,IF(入力データと計算結果!$F$7=バックデータ一覧!$A$20,計算過程!AR139/計算過程!AI139+計算過程!AS139/計算過程!AJ139+計算過程!AT139/計算過程!AK139+計算過程!AU139/計算過程!AL139+計算過程!AW139/計算過程!AN139,IF(入力データと計算結果!$F$7=バックデータ一覧!$A$21,計算過程!AR139/計算過程!AI139+計算過程!AS139/計算過程!AJ139+計算過程!AT139/計算過程!AK139+計算過程!AV139/計算過程!AM139+計算過程!AW139/計算過程!AN139,計算過程!AR139/計算過程!AI139+計算過程!AS139/計算過程!AJ139+計算過程!AT139/計算過程!AK139+計算過程!AV139/計算過程!AM139+計算過程!AX139/計算過程!AO139)))</f>
        <v>0</v>
      </c>
      <c r="AI139" s="191" t="str">
        <f>IF(AND(入力データと計算結果!$F$6=バックデータ一覧!$A$7,入力データと計算結果!$F$27="仕様を入力することで評価する"),$CJ$65*CB139+$CJ$72*(AR139+AT139)+$CJ$79,"-")</f>
        <v>-</v>
      </c>
      <c r="AJ139" s="191" t="str">
        <f>IF(AND(入力データと計算結果!$F$6=バックデータ一覧!$A$7,入力データと計算結果!$F$27="仕様を入力することで評価する"),$CJ$66*CB139+$CJ$73*AS139+$CJ$80,"-")</f>
        <v>-</v>
      </c>
      <c r="AK139" s="191" t="str">
        <f>IF(AND(入力データと計算結果!$F$6=バックデータ一覧!$A$7,入力データと計算結果!$F$27="仕様を入力することで評価する"),$CJ$67*CB139+$CJ$74*(AR139+AT139)+$CJ$81,"-")</f>
        <v>-</v>
      </c>
      <c r="AL139" s="191" t="str">
        <f>IF(AND(入力データと計算結果!$F$6=バックデータ一覧!$A$7,入力データと計算結果!$F$27="仕様を入力することで評価する"),$CJ$68*CB139+$CJ$75*AU139+$CJ$82,"-")</f>
        <v>-</v>
      </c>
      <c r="AM139" s="191" t="str">
        <f>IF(AND(入力データと計算結果!$F$6=バックデータ一覧!$A$7,入力データと計算結果!$F$27="仕様を入力することで評価する"),$CJ$69*CB139+$CJ$76*AV139+$CJ$83,"-")</f>
        <v>-</v>
      </c>
      <c r="AN139" s="191" t="str">
        <f>IF(AND(入力データと計算結果!$F$6=バックデータ一覧!$A$7,入力データと計算結果!$F$27="仕様を入力することで評価する"),$CJ$70*CB139+$CJ$77*AW139+$CJ$84,"-")</f>
        <v>-</v>
      </c>
      <c r="AO139" s="191" t="str">
        <f>IF(AND(入力データと計算結果!$F$6=バックデータ一覧!$A$7,入力データと計算結果!$F$27="仕様を入力することで評価する"),$CJ$71*CB139+$CJ$78*AX139+$CJ$85,"-")</f>
        <v>-</v>
      </c>
      <c r="AP139" s="91">
        <f t="shared" si="78"/>
        <v>28.038882694704984</v>
      </c>
      <c r="AQ139" s="91">
        <f t="shared" si="79"/>
        <v>5.972670353553668</v>
      </c>
      <c r="AR139" s="91">
        <f t="shared" si="80"/>
        <v>0.93586304821590716</v>
      </c>
      <c r="AS139" s="91">
        <f t="shared" si="81"/>
        <v>0.69039077327402953</v>
      </c>
      <c r="AT139" s="91">
        <f t="shared" si="82"/>
        <v>0.36820841241281554</v>
      </c>
      <c r="AU139" s="91">
        <f t="shared" si="83"/>
        <v>0</v>
      </c>
      <c r="AV139" s="91">
        <f t="shared" si="84"/>
        <v>2.7615630930961181</v>
      </c>
      <c r="AW139" s="91">
        <f t="shared" si="85"/>
        <v>0</v>
      </c>
      <c r="AX139" s="91">
        <f t="shared" si="86"/>
        <v>0.91372395833333298</v>
      </c>
      <c r="AY139" s="158">
        <f t="shared" si="87"/>
        <v>24.23663481247446</v>
      </c>
      <c r="AZ139" s="91">
        <f t="shared" si="92"/>
        <v>28.99266013947333</v>
      </c>
      <c r="BA139" s="26">
        <f>IF(計算過程!$CJ$4=9,((BF139*CB139+BG139*(BO139+BP139+BQ139+BS139)+BH139*BN139+BI139)*BB139+(0.01723*BU139+0.06099))*10^3/3600,0)</f>
        <v>0</v>
      </c>
      <c r="BB139" s="26">
        <f>IF(7&lt;='貼り付けシート（日別）'!O138,1,1+(7-'貼り付けシート（日別）'!O138)*0.0091)</f>
        <v>1</v>
      </c>
      <c r="BC139" s="26">
        <f>IF(計算過程!$CJ$4=9,((BJ139*計算過程!CB139+BK139*(BO139+BP139+BQ139+BS139)+BL139*BN139+BM139)*BE139+BU139/BD139),0)</f>
        <v>0</v>
      </c>
      <c r="BD139" s="26">
        <f>計算過程!$CJ$88*'貼り付けシート（日別）'!O138+計算過程!$CJ$89*BU139+計算過程!$CJ$90</f>
        <v>0.87426234374999989</v>
      </c>
      <c r="BE139" s="26">
        <f>IF(7&lt;='貼り付けシート（日別）'!O138,1,1+(7-'貼り付けシート（日別）'!O138)*0.0205)</f>
        <v>1</v>
      </c>
      <c r="BF139" s="89">
        <f>IF($BN139&gt;0,バックデータ一覧!$S$4,バックデータ一覧!$T$4)</f>
        <v>-0.51375000000000004</v>
      </c>
      <c r="BG139" s="89">
        <f>IF($BN139&gt;0,バックデータ一覧!$S$5,バックデータ一覧!$T$5)</f>
        <v>-1.7819999999999999E-2</v>
      </c>
      <c r="BH139" s="89">
        <f>IF($BN139&gt;0,バックデータ一覧!$S$6,バックデータ一覧!$T$6)</f>
        <v>0.27639999999999998</v>
      </c>
      <c r="BI139" s="89">
        <f>IF($BN139&gt;0,バックデータ一覧!$S$7,バックデータ一覧!$T$7)</f>
        <v>9.4067100000000003</v>
      </c>
      <c r="BJ139" s="89">
        <f>IF($BN139&gt;0,バックデータ一覧!$S$12,バックデータ一覧!$T$12)</f>
        <v>-0.19841</v>
      </c>
      <c r="BK139" s="89">
        <f>IF($BN139&gt;0,バックデータ一覧!$S$13,バックデータ一覧!$T$13)</f>
        <v>1.10632</v>
      </c>
      <c r="BL139" s="89">
        <f>IF($BN139&gt;0,バックデータ一覧!$S$14,バックデータ一覧!$T$14)</f>
        <v>0.19306999999999999</v>
      </c>
      <c r="BM139" s="132">
        <f>IF($BN139&gt;0,バックデータ一覧!$S$15,バックデータ一覧!$T$15)</f>
        <v>-10.36669</v>
      </c>
      <c r="BN139" s="26">
        <f>SUMIF('貼り付けシート（時刻別）'!$A$6:$A$8765,$A139,'貼り付けシート（時刻別）'!$C$6:$C$8765)</f>
        <v>2400</v>
      </c>
      <c r="BO139" s="91">
        <f>'貼り付けシート（日別）'!B138</f>
        <v>5.7050073177673317</v>
      </c>
      <c r="BP139" s="91">
        <f>'貼り付けシート（日別）'!C138</f>
        <v>4.2086119557299995</v>
      </c>
      <c r="BQ139" s="91">
        <f>'貼り付けシート（日別）'!D138</f>
        <v>2.2445930430559993</v>
      </c>
      <c r="BR139" s="91">
        <f>'貼り付けシート（日別）'!E138</f>
        <v>0</v>
      </c>
      <c r="BS139" s="91">
        <f>'貼り付けシート（日別）'!F138</f>
        <v>16.834447822919998</v>
      </c>
      <c r="BT139" s="91">
        <f>'貼り付けシート（日別）'!G138</f>
        <v>0</v>
      </c>
      <c r="BU139" s="91">
        <f>'貼り付けシート（日別）'!H138</f>
        <v>0.91372395833333298</v>
      </c>
      <c r="BV139" s="91">
        <f>'貼り付けシート（日別）'!I138</f>
        <v>61</v>
      </c>
      <c r="BW139" s="91">
        <f>'貼り付けシート（日別）'!J138</f>
        <v>45</v>
      </c>
      <c r="BX139" s="91">
        <f>'貼り付けシート（日別）'!K138</f>
        <v>24</v>
      </c>
      <c r="BY139" s="91">
        <f>'貼り付けシート（日別）'!L138</f>
        <v>0</v>
      </c>
      <c r="BZ139" s="91">
        <f>'貼り付けシート（日別）'!M138</f>
        <v>180</v>
      </c>
      <c r="CA139" s="91">
        <f>'貼り付けシート（日別）'!N138</f>
        <v>0</v>
      </c>
      <c r="CB139" s="91">
        <f>'貼り付けシート（日別）'!O138</f>
        <v>23.829166666666669</v>
      </c>
      <c r="CC139" s="91">
        <f>'貼り付けシート（日別）'!Q138</f>
        <v>0</v>
      </c>
      <c r="CD139" s="126"/>
    </row>
    <row r="140" spans="1:82" x14ac:dyDescent="0.15">
      <c r="A140" s="30">
        <v>41773</v>
      </c>
      <c r="B140" s="93">
        <f t="shared" si="66"/>
        <v>9.5172627314814823E-2</v>
      </c>
      <c r="C140" s="93">
        <f t="shared" si="67"/>
        <v>0</v>
      </c>
      <c r="D140" s="93">
        <f t="shared" si="63"/>
        <v>6.8049076209792654</v>
      </c>
      <c r="E140" s="96">
        <v>0</v>
      </c>
      <c r="F140" s="90">
        <f>IF(OR(計算過程!$CJ$4&lt;=4,計算過程!$CJ$4=8),G140+H140+I140,0)</f>
        <v>9.5172627314814823E-2</v>
      </c>
      <c r="G140" s="90">
        <f>IF(AND($CJ$4&gt;4,$CJ$4&lt;&gt;8),0,((VLOOKUP(入力データと計算結果!$F$6,バックデータ一覧!$V$12:$AA$15,2)*CB140+VLOOKUP(入力データと計算結果!$F$6,バックデータ一覧!$V$12:$AA$15,3)*(BV140+BW140+BX140+BY140+CA140)+(VLOOKUP(入力データと計算結果!$F$6,バックデータ一覧!$V$12:$AA$15,4)))*10^3/3600))</f>
        <v>9.5172627314814823E-2</v>
      </c>
      <c r="H140" s="90">
        <f>IF(AND(OR($CJ$4&gt;4,$CJ$4&lt;&gt;8),入力データと計算結果!$F$7&lt;&gt;バックデータ一覧!$A$20,BZ140&gt;0),0.07*10^3/3600,0)</f>
        <v>0</v>
      </c>
      <c r="I140" s="90">
        <f>IF(AND(OR($CJ$4&lt;=4),入力データと計算結果!$F$7=バックデータ一覧!$A$22,BU140&gt;0),(VLOOKUP(入力データと計算結果!$F$6,バックデータ一覧!$V$12:$AA$15,5,FALSE)*BU140+VLOOKUP(入力データと計算結果!$F$6,バックデータ一覧!$V$12:$AA$15,6,FALSE))*10^3/3600,0)</f>
        <v>0</v>
      </c>
      <c r="J140" s="90">
        <f>IF(OR(計算過程!$CJ$4&lt;=2,計算過程!$CJ$4=8),IF(入力データと計算結果!$F$7=バックデータ一覧!$A$20,BO140/L140+BP140/M140+BQ140/N140+BR140/O140+BT140/Q140,IF(入力データと計算結果!$F$7=バックデータ一覧!$A$21,BO140/L140+BP140/M140+BQ140/N140+BS140/P140+BT140/Q140,BO140/L140+BP140/M140+BQ140/N140+BS140/P140+BU140/R140)),0)</f>
        <v>0</v>
      </c>
      <c r="K140" s="90">
        <f>IF(OR(計算過程!$CJ$4=3,計算過程!$CJ$4=4),IF(入力データと計算結果!$F$7=バックデータ一覧!$A$20,BO140/L140+BP140/M140+BQ140/N140+BR140/O140+BT140/Q140,IF(入力データと計算結果!$F$7=バックデータ一覧!$A$21,BO140/L140+BP140/M140+BQ140/N140+BS140/P140+BT140/Q140,BO140/L140+BP140/M140+BQ140/N140+BS140/P140+BU140/R140)),0)</f>
        <v>6.8049076209792654</v>
      </c>
      <c r="L140" s="167">
        <f>IFERROR(MIN(1,$CJ$6*CB140+計算過程!$CJ$13*(BO140+BQ140)+$CJ$20),"-")</f>
        <v>0.69880973965268556</v>
      </c>
      <c r="M140" s="167">
        <f t="shared" si="68"/>
        <v>0.79950435884246907</v>
      </c>
      <c r="N140" s="167">
        <f t="shared" si="69"/>
        <v>0.69880973965268556</v>
      </c>
      <c r="O140" s="134">
        <f t="shared" si="70"/>
        <v>0.90236153670854247</v>
      </c>
      <c r="P140" s="134">
        <f t="shared" si="71"/>
        <v>0.88826526187185906</v>
      </c>
      <c r="Q140" s="134">
        <f t="shared" si="72"/>
        <v>0.90236153670854247</v>
      </c>
      <c r="R140" s="134">
        <f t="shared" si="73"/>
        <v>0.50306788969608451</v>
      </c>
      <c r="S140" s="26">
        <f t="shared" si="74"/>
        <v>0</v>
      </c>
      <c r="T140" s="26">
        <f>'貼り付けシート（日別）'!P139</f>
        <v>23.612499999999997</v>
      </c>
      <c r="U140" s="26">
        <f t="shared" si="64"/>
        <v>1</v>
      </c>
      <c r="V140" s="26">
        <f t="shared" si="65"/>
        <v>1</v>
      </c>
      <c r="W140" s="26">
        <f t="shared" si="88"/>
        <v>4.9835768449133324</v>
      </c>
      <c r="X140" s="26">
        <f t="shared" si="75"/>
        <v>0</v>
      </c>
      <c r="Y140" s="26">
        <f>IF(AND(入力データと計算結果!$F$6=バックデータ一覧!$A$7,入力データと計算結果!$F$27="種類を選択することで評価する"),MAX((($CJ$44*CB140+$CJ$45*SUM(BO140:BQ140,BS140)+$CJ$46)*Z140+(0.01723*BU140+0.06099))*10^3/3600,0),0)</f>
        <v>0</v>
      </c>
      <c r="Z140" s="26">
        <f t="shared" si="89"/>
        <v>1</v>
      </c>
      <c r="AA140" s="26">
        <f>IF(AND(入力データと計算結果!$F$6=バックデータ一覧!$A$7,入力データと計算結果!$F$27="種類を選択することで評価する"),MAX(($CJ$47*CB140+$CJ$48*SUM(BO140:BQ140,BS140)+$CJ$49)*AC140+BU140/AB140,0),0)</f>
        <v>0</v>
      </c>
      <c r="AB140" s="26">
        <f t="shared" si="76"/>
        <v>0.83421999999999996</v>
      </c>
      <c r="AC140" s="26">
        <f t="shared" si="90"/>
        <v>1</v>
      </c>
      <c r="AD140" s="91">
        <f>IF(AND(入力データと計算結果!$F$6=バックデータ一覧!$A$7,入力データと計算結果!$F$27="仕様を入力することで評価する"),AE140+AF140+AG140,0)</f>
        <v>0</v>
      </c>
      <c r="AE140" s="91">
        <f t="shared" si="91"/>
        <v>0.29990638336678843</v>
      </c>
      <c r="AF140" s="91">
        <f t="shared" si="77"/>
        <v>6.294576766067482E-2</v>
      </c>
      <c r="AG140" s="190">
        <f>IF(AND(入力データと計算結果!$F$7&lt;&gt;バックデータ一覧!$A$22,CA140&gt;0),(0.000393*計算過程!CA140)*10^3/3600,IF(AND(入力データと計算結果!$F$7=バックデータ一覧!$A$22,AX140&gt;0),(0.01723*計算過程!AX140+0.06099)*10^3/3600,0))</f>
        <v>0</v>
      </c>
      <c r="AH140" s="91">
        <f>IF(OR(入力データと計算結果!$F$6&lt;&gt;バックデータ一覧!$A$7,入力データと計算結果!$F$27&lt;&gt;"仕様を入力することで評価する"),0,IF(入力データと計算結果!$F$7=バックデータ一覧!$A$20,計算過程!AR140/計算過程!AI140+計算過程!AS140/計算過程!AJ140+計算過程!AT140/計算過程!AK140+計算過程!AU140/計算過程!AL140+計算過程!AW140/計算過程!AN140,IF(入力データと計算結果!$F$7=バックデータ一覧!$A$21,計算過程!AR140/計算過程!AI140+計算過程!AS140/計算過程!AJ140+計算過程!AT140/計算過程!AK140+計算過程!AV140/計算過程!AM140+計算過程!AW140/計算過程!AN140,計算過程!AR140/計算過程!AI140+計算過程!AS140/計算過程!AJ140+計算過程!AT140/計算過程!AK140+計算過程!AV140/計算過程!AM140+計算過程!AX140/計算過程!AO140)))</f>
        <v>0</v>
      </c>
      <c r="AI140" s="191" t="str">
        <f>IF(AND(入力データと計算結果!$F$6=バックデータ一覧!$A$7,入力データと計算結果!$F$27="仕様を入力することで評価する"),$CJ$65*CB140+$CJ$72*(AR140+AT140)+$CJ$79,"-")</f>
        <v>-</v>
      </c>
      <c r="AJ140" s="191" t="str">
        <f>IF(AND(入力データと計算結果!$F$6=バックデータ一覧!$A$7,入力データと計算結果!$F$27="仕様を入力することで評価する"),$CJ$66*CB140+$CJ$73*AS140+$CJ$80,"-")</f>
        <v>-</v>
      </c>
      <c r="AK140" s="191" t="str">
        <f>IF(AND(入力データと計算結果!$F$6=バックデータ一覧!$A$7,入力データと計算結果!$F$27="仕様を入力することで評価する"),$CJ$67*CB140+$CJ$74*(AR140+AT140)+$CJ$81,"-")</f>
        <v>-</v>
      </c>
      <c r="AL140" s="191" t="str">
        <f>IF(AND(入力データと計算結果!$F$6=バックデータ一覧!$A$7,入力データと計算結果!$F$27="仕様を入力することで評価する"),$CJ$68*CB140+$CJ$75*AU140+$CJ$82,"-")</f>
        <v>-</v>
      </c>
      <c r="AM140" s="191" t="str">
        <f>IF(AND(入力データと計算結果!$F$6=バックデータ一覧!$A$7,入力データと計算結果!$F$27="仕様を入力することで評価する"),$CJ$69*CB140+$CJ$76*AV140+$CJ$83,"-")</f>
        <v>-</v>
      </c>
      <c r="AN140" s="191" t="str">
        <f>IF(AND(入力データと計算結果!$F$6=バックデータ一覧!$A$7,入力データと計算結果!$F$27="仕様を入力することで評価する"),$CJ$70*CB140+$CJ$77*AW140+$CJ$84,"-")</f>
        <v>-</v>
      </c>
      <c r="AO140" s="191" t="str">
        <f>IF(AND(入力データと計算結果!$F$6=バックデータ一覧!$A$7,入力データと計算結果!$F$27="仕様を入力することで評価する"),$CJ$71*CB140+$CJ$78*AX140+$CJ$85,"-")</f>
        <v>-</v>
      </c>
      <c r="AP140" s="91">
        <f t="shared" si="78"/>
        <v>5.7654013288450692</v>
      </c>
      <c r="AQ140" s="91">
        <f t="shared" si="79"/>
        <v>5.3400009401099675</v>
      </c>
      <c r="AR140" s="91">
        <f t="shared" si="80"/>
        <v>0</v>
      </c>
      <c r="AS140" s="91">
        <f t="shared" si="81"/>
        <v>0</v>
      </c>
      <c r="AT140" s="91">
        <f t="shared" si="82"/>
        <v>0</v>
      </c>
      <c r="AU140" s="91">
        <f t="shared" si="83"/>
        <v>0</v>
      </c>
      <c r="AV140" s="91">
        <f t="shared" si="84"/>
        <v>0</v>
      </c>
      <c r="AW140" s="91">
        <f t="shared" si="85"/>
        <v>0</v>
      </c>
      <c r="AX140" s="91">
        <f t="shared" si="86"/>
        <v>0</v>
      </c>
      <c r="AY140" s="158">
        <f t="shared" si="87"/>
        <v>4.9835768449133324</v>
      </c>
      <c r="AZ140" s="91">
        <f t="shared" si="92"/>
        <v>4.9835768449133324</v>
      </c>
      <c r="BA140" s="26">
        <f>IF(計算過程!$CJ$4=9,((BF140*CB140+BG140*(BO140+BP140+BQ140+BS140)+BH140*BN140+BI140)*BB140+(0.01723*BU140+0.06099))*10^3/3600,0)</f>
        <v>0</v>
      </c>
      <c r="BB140" s="26">
        <f>IF(7&lt;='貼り付けシート（日別）'!O139,1,1+(7-'貼り付けシート（日別）'!O139)*0.0091)</f>
        <v>1</v>
      </c>
      <c r="BC140" s="26">
        <f>IF(計算過程!$CJ$4=9,((BJ140*計算過程!CB140+BK140*(BO140+BP140+BQ140+BS140)+BL140*BN140+BM140)*BE140+BU140/BD140),0)</f>
        <v>0</v>
      </c>
      <c r="BD140" s="26">
        <f>計算過程!$CJ$88*'貼り付けシート（日別）'!O139+計算過程!$CJ$89*BU140+計算過程!$CJ$90</f>
        <v>0.83421999999999996</v>
      </c>
      <c r="BE140" s="26">
        <f>IF(7&lt;='貼り付けシート（日別）'!O139,1,1+(7-'貼り付けシート（日別）'!O139)*0.0205)</f>
        <v>1</v>
      </c>
      <c r="BF140" s="89">
        <f>IF($BN140&gt;0,バックデータ一覧!$S$4,バックデータ一覧!$T$4)</f>
        <v>-0.51375000000000004</v>
      </c>
      <c r="BG140" s="89">
        <f>IF($BN140&gt;0,バックデータ一覧!$S$5,バックデータ一覧!$T$5)</f>
        <v>-1.7819999999999999E-2</v>
      </c>
      <c r="BH140" s="89">
        <f>IF($BN140&gt;0,バックデータ一覧!$S$6,バックデータ一覧!$T$6)</f>
        <v>0.27639999999999998</v>
      </c>
      <c r="BI140" s="89">
        <f>IF($BN140&gt;0,バックデータ一覧!$S$7,バックデータ一覧!$T$7)</f>
        <v>9.4067100000000003</v>
      </c>
      <c r="BJ140" s="89">
        <f>IF($BN140&gt;0,バックデータ一覧!$S$12,バックデータ一覧!$T$12)</f>
        <v>-0.19841</v>
      </c>
      <c r="BK140" s="89">
        <f>IF($BN140&gt;0,バックデータ一覧!$S$13,バックデータ一覧!$T$13)</f>
        <v>1.10632</v>
      </c>
      <c r="BL140" s="89">
        <f>IF($BN140&gt;0,バックデータ一覧!$S$14,バックデータ一覧!$T$14)</f>
        <v>0.19306999999999999</v>
      </c>
      <c r="BM140" s="132">
        <f>IF($BN140&gt;0,バックデータ一覧!$S$15,バックデータ一覧!$T$15)</f>
        <v>-10.36669</v>
      </c>
      <c r="BN140" s="26">
        <f>SUMIF('貼り付けシート（時刻別）'!$A$6:$A$8765,$A140,'貼り付けシート（時刻別）'!$C$6:$C$8765)</f>
        <v>2400</v>
      </c>
      <c r="BO140" s="91">
        <f>'貼り付けシート（日別）'!B139</f>
        <v>2.0840412260546666</v>
      </c>
      <c r="BP140" s="91">
        <f>'貼り付けシート（日別）'!C139</f>
        <v>1.8122097617866664</v>
      </c>
      <c r="BQ140" s="91">
        <f>'貼り付けシート（日別）'!D139</f>
        <v>1.0873258570719997</v>
      </c>
      <c r="BR140" s="91">
        <f>'貼り付けシート（日別）'!E139</f>
        <v>0</v>
      </c>
      <c r="BS140" s="91">
        <f>'貼り付けシート（日別）'!F139</f>
        <v>0</v>
      </c>
      <c r="BT140" s="91">
        <f>'貼り付けシート（日別）'!G139</f>
        <v>0</v>
      </c>
      <c r="BU140" s="91">
        <f>'貼り付けシート（日別）'!H139</f>
        <v>0</v>
      </c>
      <c r="BV140" s="91">
        <f>'貼り付けシート（日別）'!I139</f>
        <v>23</v>
      </c>
      <c r="BW140" s="91">
        <f>'貼り付けシート（日別）'!J139</f>
        <v>20</v>
      </c>
      <c r="BX140" s="91">
        <f>'貼り付けシート（日別）'!K139</f>
        <v>12</v>
      </c>
      <c r="BY140" s="91">
        <f>'貼り付けシート（日別）'!L139</f>
        <v>0</v>
      </c>
      <c r="BZ140" s="91">
        <f>'貼り付けシート（日別）'!M139</f>
        <v>0</v>
      </c>
      <c r="CA140" s="91">
        <f>'貼り付けシート（日別）'!N139</f>
        <v>0</v>
      </c>
      <c r="CB140" s="91">
        <f>'貼り付けシート（日別）'!O139</f>
        <v>16.629166666666666</v>
      </c>
      <c r="CC140" s="91">
        <f>'貼り付けシート（日別）'!Q139</f>
        <v>0</v>
      </c>
      <c r="CD140" s="126"/>
    </row>
    <row r="141" spans="1:82" x14ac:dyDescent="0.15">
      <c r="A141" s="30">
        <v>41774</v>
      </c>
      <c r="B141" s="93">
        <f t="shared" si="66"/>
        <v>0.17606210908564812</v>
      </c>
      <c r="C141" s="93">
        <f t="shared" si="67"/>
        <v>0</v>
      </c>
      <c r="D141" s="93">
        <f t="shared" si="63"/>
        <v>27.964043163599921</v>
      </c>
      <c r="E141" s="96">
        <v>0</v>
      </c>
      <c r="F141" s="90">
        <f>IF(OR(計算過程!$CJ$4&lt;=4,計算過程!$CJ$4=8),G141+H141+I141,0)</f>
        <v>0.17606210908564812</v>
      </c>
      <c r="G141" s="90">
        <f>IF(AND($CJ$4&gt;4,$CJ$4&lt;&gt;8),0,((VLOOKUP(入力データと計算結果!$F$6,バックデータ一覧!$V$12:$AA$15,2)*CB141+VLOOKUP(入力データと計算結果!$F$6,バックデータ一覧!$V$12:$AA$15,3)*(BV141+BW141+BX141+BY141+CA141)+(VLOOKUP(入力データと計算結果!$F$6,バックデータ一覧!$V$12:$AA$15,4)))*10^3/3600))</f>
        <v>0.1132240162037037</v>
      </c>
      <c r="H141" s="90">
        <f>IF(AND(OR($CJ$4&gt;4,$CJ$4&lt;&gt;8),入力データと計算結果!$F$7&lt;&gt;バックデータ一覧!$A$20,BZ141&gt;0),0.07*10^3/3600,0)</f>
        <v>1.9444444444444445E-2</v>
      </c>
      <c r="I141" s="90">
        <f>IF(AND(OR($CJ$4&lt;=4),入力データと計算結果!$F$7=バックデータ一覧!$A$22,BU141&gt;0),(VLOOKUP(入力データと計算結果!$F$6,バックデータ一覧!$V$12:$AA$15,5,FALSE)*BU141+VLOOKUP(入力データと計算結果!$F$6,バックデータ一覧!$V$12:$AA$15,6,FALSE))*10^3/3600,0)</f>
        <v>4.3393648437500001E-2</v>
      </c>
      <c r="J141" s="90">
        <f>IF(OR(計算過程!$CJ$4&lt;=2,計算過程!$CJ$4=8),IF(入力データと計算結果!$F$7=バックデータ一覧!$A$20,BO141/L141+BP141/M141+BQ141/N141+BR141/O141+BT141/Q141,IF(入力データと計算結果!$F$7=バックデータ一覧!$A$21,BO141/L141+BP141/M141+BQ141/N141+BS141/P141+BT141/Q141,BO141/L141+BP141/M141+BQ141/N141+BS141/P141+BU141/R141)),0)</f>
        <v>0</v>
      </c>
      <c r="K141" s="90">
        <f>IF(OR(計算過程!$CJ$4=3,計算過程!$CJ$4=4),IF(入力データと計算結果!$F$7=バックデータ一覧!$A$20,BO141/L141+BP141/M141+BQ141/N141+BR141/O141+BT141/Q141,IF(入力データと計算結果!$F$7=バックデータ一覧!$A$21,BO141/L141+BP141/M141+BQ141/N141+BS141/P141+BT141/Q141,BO141/L141+BP141/M141+BQ141/N141+BS141/P141+BU141/R141)),0)</f>
        <v>27.964043163599921</v>
      </c>
      <c r="L141" s="167">
        <f>IFERROR(MIN(1,$CJ$6*CB141+計算過程!$CJ$13*(BO141+BQ141)+$CJ$20),"-")</f>
        <v>0.7083017366184694</v>
      </c>
      <c r="M141" s="167">
        <f t="shared" si="68"/>
        <v>0.80441202134058543</v>
      </c>
      <c r="N141" s="167">
        <f t="shared" si="69"/>
        <v>0.7083017366184694</v>
      </c>
      <c r="O141" s="134">
        <f t="shared" si="70"/>
        <v>0.90236153670854247</v>
      </c>
      <c r="P141" s="134">
        <f t="shared" si="71"/>
        <v>0.86880537601089836</v>
      </c>
      <c r="Q141" s="134">
        <f t="shared" si="72"/>
        <v>0.90236153670854247</v>
      </c>
      <c r="R141" s="134">
        <f t="shared" si="73"/>
        <v>0.55710932714250017</v>
      </c>
      <c r="S141" s="26">
        <f t="shared" si="74"/>
        <v>0</v>
      </c>
      <c r="T141" s="26">
        <f>'貼り付けシート（日別）'!P140</f>
        <v>9.0875000000000004</v>
      </c>
      <c r="U141" s="26">
        <f t="shared" si="64"/>
        <v>1</v>
      </c>
      <c r="V141" s="26">
        <f t="shared" si="65"/>
        <v>1</v>
      </c>
      <c r="W141" s="26">
        <f t="shared" si="88"/>
        <v>21.593727545024997</v>
      </c>
      <c r="X141" s="26">
        <f t="shared" si="75"/>
        <v>0</v>
      </c>
      <c r="Y141" s="26">
        <f>IF(AND(入力データと計算結果!$F$6=バックデータ一覧!$A$7,入力データと計算結果!$F$27="種類を選択することで評価する"),MAX((($CJ$44*CB141+$CJ$45*SUM(BO141:BQ141,BS141)+$CJ$46)*Z141+(0.01723*BU141+0.06099))*10^3/3600,0),0)</f>
        <v>0</v>
      </c>
      <c r="Z141" s="26">
        <f t="shared" si="89"/>
        <v>1</v>
      </c>
      <c r="AA141" s="26">
        <f>IF(AND(入力データと計算結果!$F$6=バックデータ一覧!$A$7,入力データと計算結果!$F$27="種類を選択することで評価する"),MAX(($CJ$47*CB141+$CJ$48*SUM(BO141:BQ141,BS141)+$CJ$49)*AC141+BU141/AB141,0),0)</f>
        <v>0</v>
      </c>
      <c r="AB141" s="26">
        <f t="shared" si="76"/>
        <v>0.83684593749999991</v>
      </c>
      <c r="AC141" s="26">
        <f t="shared" si="90"/>
        <v>1</v>
      </c>
      <c r="AD141" s="91">
        <f>IF(AND(入力データと計算結果!$F$6=バックデータ一覧!$A$7,入力データと計算結果!$F$27="仕様を入力することで評価する"),AE141+AF141+AG141,0)</f>
        <v>0</v>
      </c>
      <c r="AE141" s="91">
        <f t="shared" si="91"/>
        <v>1.2328832194636286</v>
      </c>
      <c r="AF141" s="91">
        <f t="shared" si="77"/>
        <v>7.5659178397327831E-2</v>
      </c>
      <c r="AG141" s="190">
        <f>IF(AND(入力データと計算結果!$F$7&lt;&gt;バックデータ一覧!$A$22,CA141&gt;0),(0.000393*計算過程!CA141)*10^3/3600,IF(AND(入力データと計算結果!$F$7=バックデータ一覧!$A$22,AX141&gt;0),(0.01723*計算過程!AX141+0.06099)*10^3/3600,0))</f>
        <v>2.3248115885416667E-2</v>
      </c>
      <c r="AH141" s="91">
        <f>IF(OR(入力データと計算結果!$F$6&lt;&gt;バックデータ一覧!$A$7,入力データと計算結果!$F$27&lt;&gt;"仕様を入力することで評価する"),0,IF(入力データと計算結果!$F$7=バックデータ一覧!$A$20,計算過程!AR141/計算過程!AI141+計算過程!AS141/計算過程!AJ141+計算過程!AT141/計算過程!AK141+計算過程!AU141/計算過程!AL141+計算過程!AW141/計算過程!AN141,IF(入力データと計算結果!$F$7=バックデータ一覧!$A$21,計算過程!AR141/計算過程!AI141+計算過程!AS141/計算過程!AJ141+計算過程!AT141/計算過程!AK141+計算過程!AV141/計算過程!AM141+計算過程!AW141/計算過程!AN141,計算過程!AR141/計算過程!AI141+計算過程!AS141/計算過程!AJ141+計算過程!AT141/計算過程!AK141+計算過程!AV141/計算過程!AM141+計算過程!AX141/計算過程!AO141)))</f>
        <v>0</v>
      </c>
      <c r="AI141" s="191" t="str">
        <f>IF(AND(入力データと計算結果!$F$6=バックデータ一覧!$A$7,入力データと計算結果!$F$27="仕様を入力することで評価する"),$CJ$65*CB141+$CJ$72*(AR141+AT141)+$CJ$79,"-")</f>
        <v>-</v>
      </c>
      <c r="AJ141" s="191" t="str">
        <f>IF(AND(入力データと計算結果!$F$6=バックデータ一覧!$A$7,入力データと計算結果!$F$27="仕様を入力することで評価する"),$CJ$66*CB141+$CJ$73*AS141+$CJ$80,"-")</f>
        <v>-</v>
      </c>
      <c r="AK141" s="191" t="str">
        <f>IF(AND(入力データと計算結果!$F$6=バックデータ一覧!$A$7,入力データと計算結果!$F$27="仕様を入力することで評価する"),$CJ$67*CB141+$CJ$74*(AR141+AT141)+$CJ$81,"-")</f>
        <v>-</v>
      </c>
      <c r="AL141" s="191" t="str">
        <f>IF(AND(入力データと計算結果!$F$6=バックデータ一覧!$A$7,入力データと計算結果!$F$27="仕様を入力することで評価する"),$CJ$68*CB141+$CJ$75*AU141+$CJ$82,"-")</f>
        <v>-</v>
      </c>
      <c r="AM141" s="191" t="str">
        <f>IF(AND(入力データと計算結果!$F$6=バックデータ一覧!$A$7,入力データと計算結果!$F$27="仕様を入力することで評価する"),$CJ$69*CB141+$CJ$76*AV141+$CJ$83,"-")</f>
        <v>-</v>
      </c>
      <c r="AN141" s="191" t="str">
        <f>IF(AND(入力データと計算結果!$F$6=バックデータ一覧!$A$7,入力データと計算結果!$F$27="仕様を入力することで評価する"),$CJ$70*CB141+$CJ$77*AW141+$CJ$84,"-")</f>
        <v>-</v>
      </c>
      <c r="AO141" s="191" t="str">
        <f>IF(AND(入力データと計算結果!$F$6=バックデータ一覧!$A$7,入力データと計算結果!$F$27="仕様を入力することで評価する"),$CJ$71*CB141+$CJ$78*AX141+$CJ$85,"-")</f>
        <v>-</v>
      </c>
      <c r="AP141" s="91">
        <f t="shared" si="78"/>
        <v>23.271947056717238</v>
      </c>
      <c r="AQ141" s="91">
        <f t="shared" si="79"/>
        <v>5.2433431130560688</v>
      </c>
      <c r="AR141" s="91">
        <f t="shared" si="80"/>
        <v>3.4832647398207683E-2</v>
      </c>
      <c r="AS141" s="91">
        <f t="shared" si="81"/>
        <v>4.265222130392754E-2</v>
      </c>
      <c r="AT141" s="91">
        <f t="shared" si="82"/>
        <v>1.8482629231701964E-2</v>
      </c>
      <c r="AU141" s="91">
        <f t="shared" si="83"/>
        <v>0</v>
      </c>
      <c r="AV141" s="91">
        <f t="shared" si="84"/>
        <v>6.3978331955892642E-2</v>
      </c>
      <c r="AW141" s="91">
        <f t="shared" si="85"/>
        <v>0</v>
      </c>
      <c r="AX141" s="91">
        <f t="shared" si="86"/>
        <v>1.31765625</v>
      </c>
      <c r="AY141" s="158">
        <f t="shared" si="87"/>
        <v>20.116125465135269</v>
      </c>
      <c r="AZ141" s="91">
        <f t="shared" si="92"/>
        <v>20.276071295024998</v>
      </c>
      <c r="BA141" s="26">
        <f>IF(計算過程!$CJ$4=9,((BF141*CB141+BG141*(BO141+BP141+BQ141+BS141)+BH141*BN141+BI141)*BB141+(0.01723*BU141+0.06099))*10^3/3600,0)</f>
        <v>0</v>
      </c>
      <c r="BB141" s="26">
        <f>IF(7&lt;='貼り付けシート（日別）'!O140,1,1+(7-'貼り付けシート（日別）'!O140)*0.0091)</f>
        <v>1</v>
      </c>
      <c r="BC141" s="26">
        <f>IF(計算過程!$CJ$4=9,((BJ141*計算過程!CB141+BK141*(BO141+BP141+BQ141+BS141)+BL141*BN141+BM141)*BE141+BU141/BD141),0)</f>
        <v>0</v>
      </c>
      <c r="BD141" s="26">
        <f>計算過程!$CJ$88*'貼り付けシート（日別）'!O140+計算過程!$CJ$89*BU141+計算過程!$CJ$90</f>
        <v>0.83684593749999991</v>
      </c>
      <c r="BE141" s="26">
        <f>IF(7&lt;='貼り付けシート（日別）'!O140,1,1+(7-'貼り付けシート（日別）'!O140)*0.0205)</f>
        <v>1</v>
      </c>
      <c r="BF141" s="89">
        <f>IF($BN141&gt;0,バックデータ一覧!$S$4,バックデータ一覧!$T$4)</f>
        <v>-0.51375000000000004</v>
      </c>
      <c r="BG141" s="89">
        <f>IF($BN141&gt;0,バックデータ一覧!$S$5,バックデータ一覧!$T$5)</f>
        <v>-1.7819999999999999E-2</v>
      </c>
      <c r="BH141" s="89">
        <f>IF($BN141&gt;0,バックデータ一覧!$S$6,バックデータ一覧!$T$6)</f>
        <v>0.27639999999999998</v>
      </c>
      <c r="BI141" s="89">
        <f>IF($BN141&gt;0,バックデータ一覧!$S$7,バックデータ一覧!$T$7)</f>
        <v>9.4067100000000003</v>
      </c>
      <c r="BJ141" s="89">
        <f>IF($BN141&gt;0,バックデータ一覧!$S$12,バックデータ一覧!$T$12)</f>
        <v>-0.19841</v>
      </c>
      <c r="BK141" s="89">
        <f>IF($BN141&gt;0,バックデータ一覧!$S$13,バックデータ一覧!$T$13)</f>
        <v>1.10632</v>
      </c>
      <c r="BL141" s="89">
        <f>IF($BN141&gt;0,バックデータ一覧!$S$14,バックデータ一覧!$T$14)</f>
        <v>0.19306999999999999</v>
      </c>
      <c r="BM141" s="132">
        <f>IF($BN141&gt;0,バックデータ一覧!$S$15,バックデータ一覧!$T$15)</f>
        <v>-10.36669</v>
      </c>
      <c r="BN141" s="26">
        <f>SUMIF('貼り付けシート（時刻別）'!$A$6:$A$8765,$A141,'貼り付けシート（時刻別）'!$C$6:$C$8765)</f>
        <v>2400</v>
      </c>
      <c r="BO141" s="91">
        <f>'貼り付けシート（日別）'!B140</f>
        <v>4.4156777486943328</v>
      </c>
      <c r="BP141" s="91">
        <f>'貼り付けシート（日別）'!C140</f>
        <v>5.4069523453399997</v>
      </c>
      <c r="BQ141" s="91">
        <f>'貼り付けシート（日別）'!D140</f>
        <v>2.3430126829806666</v>
      </c>
      <c r="BR141" s="91">
        <f>'貼り付けシート（日別）'!E140</f>
        <v>0</v>
      </c>
      <c r="BS141" s="91">
        <f>'貼り付けシート（日別）'!F140</f>
        <v>8.11042851801</v>
      </c>
      <c r="BT141" s="91">
        <f>'貼り付けシート（日別）'!G140</f>
        <v>0</v>
      </c>
      <c r="BU141" s="91">
        <f>'貼り付けシート（日別）'!H140</f>
        <v>1.31765625</v>
      </c>
      <c r="BV141" s="91">
        <f>'貼り付けシート（日別）'!I140</f>
        <v>49</v>
      </c>
      <c r="BW141" s="91">
        <f>'貼り付けシート（日別）'!J140</f>
        <v>60</v>
      </c>
      <c r="BX141" s="91">
        <f>'貼り付けシート（日別）'!K140</f>
        <v>26</v>
      </c>
      <c r="BY141" s="91">
        <f>'貼り付けシート（日別）'!L140</f>
        <v>0</v>
      </c>
      <c r="BZ141" s="91">
        <f>'貼り付けシート（日別）'!M140</f>
        <v>90</v>
      </c>
      <c r="CA141" s="91">
        <f>'貼り付けシート（日別）'!N140</f>
        <v>0</v>
      </c>
      <c r="CB141" s="91">
        <f>'貼り付けシート（日別）'!O140</f>
        <v>15.529166666666667</v>
      </c>
      <c r="CC141" s="91">
        <f>'貼り付けシート（日別）'!Q140</f>
        <v>0</v>
      </c>
      <c r="CD141" s="126"/>
    </row>
    <row r="142" spans="1:82" x14ac:dyDescent="0.15">
      <c r="A142" s="30">
        <v>41775</v>
      </c>
      <c r="B142" s="93">
        <f t="shared" si="66"/>
        <v>0.11454670138888888</v>
      </c>
      <c r="C142" s="93">
        <f t="shared" si="67"/>
        <v>0</v>
      </c>
      <c r="D142" s="93">
        <f t="shared" si="63"/>
        <v>16.623694906030927</v>
      </c>
      <c r="E142" s="96">
        <v>0</v>
      </c>
      <c r="F142" s="90">
        <f>IF(OR(計算過程!$CJ$4&lt;=4,計算過程!$CJ$4=8),G142+H142+I142,0)</f>
        <v>0.11454670138888888</v>
      </c>
      <c r="G142" s="90">
        <f>IF(AND($CJ$4&gt;4,$CJ$4&lt;&gt;8),0,((VLOOKUP(入力データと計算結果!$F$6,バックデータ一覧!$V$12:$AA$15,2)*CB142+VLOOKUP(入力データと計算結果!$F$6,バックデータ一覧!$V$12:$AA$15,3)*(BV142+BW142+BX142+BY142+CA142)+(VLOOKUP(入力データと計算結果!$F$6,バックデータ一覧!$V$12:$AA$15,4)))*10^3/3600))</f>
        <v>0.11454670138888888</v>
      </c>
      <c r="H142" s="90">
        <f>IF(AND(OR($CJ$4&gt;4,$CJ$4&lt;&gt;8),入力データと計算結果!$F$7&lt;&gt;バックデータ一覧!$A$20,BZ142&gt;0),0.07*10^3/3600,0)</f>
        <v>0</v>
      </c>
      <c r="I142" s="90">
        <f>IF(AND(OR($CJ$4&lt;=4),入力データと計算結果!$F$7=バックデータ一覧!$A$22,BU142&gt;0),(VLOOKUP(入力データと計算結果!$F$6,バックデータ一覧!$V$12:$AA$15,5,FALSE)*BU142+VLOOKUP(入力データと計算結果!$F$6,バックデータ一覧!$V$12:$AA$15,6,FALSE))*10^3/3600,0)</f>
        <v>0</v>
      </c>
      <c r="J142" s="90">
        <f>IF(OR(計算過程!$CJ$4&lt;=2,計算過程!$CJ$4=8),IF(入力データと計算結果!$F$7=バックデータ一覧!$A$20,BO142/L142+BP142/M142+BQ142/N142+BR142/O142+BT142/Q142,IF(入力データと計算結果!$F$7=バックデータ一覧!$A$21,BO142/L142+BP142/M142+BQ142/N142+BS142/P142+BT142/Q142,BO142/L142+BP142/M142+BQ142/N142+BS142/P142+BU142/R142)),0)</f>
        <v>0</v>
      </c>
      <c r="K142" s="90">
        <f>IF(OR(計算過程!$CJ$4=3,計算過程!$CJ$4=4),IF(入力データと計算結果!$F$7=バックデータ一覧!$A$20,BO142/L142+BP142/M142+BQ142/N142+BR142/O142+BT142/Q142,IF(入力データと計算結果!$F$7=バックデータ一覧!$A$21,BO142/L142+BP142/M142+BQ142/N142+BS142/P142+BT142/Q142,BO142/L142+BP142/M142+BQ142/N142+BS142/P142+BU142/R142)),0)</f>
        <v>16.623694906030927</v>
      </c>
      <c r="L142" s="167">
        <f>IFERROR(MIN(1,$CJ$6*CB142+計算過程!$CJ$13*(BO142+BQ142)+$CJ$20),"-")</f>
        <v>0.70315653591933069</v>
      </c>
      <c r="M142" s="167">
        <f t="shared" si="68"/>
        <v>0.80835856968803599</v>
      </c>
      <c r="N142" s="167">
        <f t="shared" si="69"/>
        <v>0.70315653591933069</v>
      </c>
      <c r="O142" s="134">
        <f t="shared" si="70"/>
        <v>0.90236153670854247</v>
      </c>
      <c r="P142" s="134">
        <f t="shared" si="71"/>
        <v>0.88826526187185906</v>
      </c>
      <c r="Q142" s="134">
        <f t="shared" si="72"/>
        <v>0.90236153670854247</v>
      </c>
      <c r="R142" s="134">
        <f t="shared" si="73"/>
        <v>0.4939769587848617</v>
      </c>
      <c r="S142" s="26">
        <f t="shared" si="74"/>
        <v>0</v>
      </c>
      <c r="T142" s="26">
        <f>'貼り付けシート（日別）'!P141</f>
        <v>11.7125</v>
      </c>
      <c r="U142" s="26">
        <f t="shared" si="64"/>
        <v>1</v>
      </c>
      <c r="V142" s="26">
        <f t="shared" si="65"/>
        <v>1</v>
      </c>
      <c r="W142" s="26">
        <f t="shared" si="88"/>
        <v>12.691914674833333</v>
      </c>
      <c r="X142" s="26">
        <f t="shared" si="75"/>
        <v>0</v>
      </c>
      <c r="Y142" s="26">
        <f>IF(AND(入力データと計算結果!$F$6=バックデータ一覧!$A$7,入力データと計算結果!$F$27="種類を選択することで評価する"),MAX((($CJ$44*CB142+$CJ$45*SUM(BO142:BQ142,BS142)+$CJ$46)*Z142+(0.01723*BU142+0.06099))*10^3/3600,0),0)</f>
        <v>0</v>
      </c>
      <c r="Z142" s="26">
        <f t="shared" si="89"/>
        <v>1</v>
      </c>
      <c r="AA142" s="26">
        <f>IF(AND(入力データと計算結果!$F$6=バックデータ一覧!$A$7,入力データと計算結果!$F$27="種類を選択することで評価する"),MAX(($CJ$47*CB142+$CJ$48*SUM(BO142:BQ142,BS142)+$CJ$49)*AC142+BU142/AB142,0),0)</f>
        <v>0</v>
      </c>
      <c r="AB142" s="26">
        <f t="shared" si="76"/>
        <v>0.82717999999999992</v>
      </c>
      <c r="AC142" s="26">
        <f t="shared" si="90"/>
        <v>1</v>
      </c>
      <c r="AD142" s="91">
        <f>IF(AND(入力データと計算結果!$F$6=バックデータ一覧!$A$7,入力データと計算結果!$F$27="仕様を入力することで評価する"),AE142+AF142+AG142,0)</f>
        <v>0</v>
      </c>
      <c r="AE142" s="91">
        <f t="shared" si="91"/>
        <v>0.78267530952607034</v>
      </c>
      <c r="AF142" s="91">
        <f t="shared" si="77"/>
        <v>6.9354092034984993E-2</v>
      </c>
      <c r="AG142" s="190">
        <f>IF(AND(入力データと計算結果!$F$7&lt;&gt;バックデータ一覧!$A$22,CA142&gt;0),(0.000393*計算過程!CA142)*10^3/3600,IF(AND(入力データと計算結果!$F$7=バックデータ一覧!$A$22,AX142&gt;0),(0.01723*計算過程!AX142+0.06099)*10^3/3600,0))</f>
        <v>0</v>
      </c>
      <c r="AH142" s="91">
        <f>IF(OR(入力データと計算結果!$F$6&lt;&gt;バックデータ一覧!$A$7,入力データと計算結果!$F$27&lt;&gt;"仕様を入力することで評価する"),0,IF(入力データと計算結果!$F$7=バックデータ一覧!$A$20,計算過程!AR142/計算過程!AI142+計算過程!AS142/計算過程!AJ142+計算過程!AT142/計算過程!AK142+計算過程!AU142/計算過程!AL142+計算過程!AW142/計算過程!AN142,IF(入力データと計算結果!$F$7=バックデータ一覧!$A$21,計算過程!AR142/計算過程!AI142+計算過程!AS142/計算過程!AJ142+計算過程!AT142/計算過程!AK142+計算過程!AV142/計算過程!AM142+計算過程!AW142/計算過程!AN142,計算過程!AR142/計算過程!AI142+計算過程!AS142/計算過程!AJ142+計算過程!AT142/計算過程!AK142+計算過程!AV142/計算過程!AM142+計算過程!AX142/計算過程!AO142)))</f>
        <v>0</v>
      </c>
      <c r="AI142" s="191" t="str">
        <f>IF(AND(入力データと計算結果!$F$6=バックデータ一覧!$A$7,入力データと計算結果!$F$27="仕様を入力することで評価する"),$CJ$65*CB142+$CJ$72*(AR142+AT142)+$CJ$79,"-")</f>
        <v>-</v>
      </c>
      <c r="AJ142" s="191" t="str">
        <f>IF(AND(入力データと計算結果!$F$6=バックデータ一覧!$A$7,入力データと計算結果!$F$27="仕様を入力することで評価する"),$CJ$66*CB142+$CJ$73*AS142+$CJ$80,"-")</f>
        <v>-</v>
      </c>
      <c r="AK142" s="191" t="str">
        <f>IF(AND(入力データと計算結果!$F$6=バックデータ一覧!$A$7,入力データと計算結果!$F$27="仕様を入力することで評価する"),$CJ$67*CB142+$CJ$74*(AR142+AT142)+$CJ$81,"-")</f>
        <v>-</v>
      </c>
      <c r="AL142" s="191" t="str">
        <f>IF(AND(入力データと計算結果!$F$6=バックデータ一覧!$A$7,入力データと計算結果!$F$27="仕様を入力することで評価する"),$CJ$68*CB142+$CJ$75*AU142+$CJ$82,"-")</f>
        <v>-</v>
      </c>
      <c r="AM142" s="191" t="str">
        <f>IF(AND(入力データと計算結果!$F$6=バックデータ一覧!$A$7,入力データと計算結果!$F$27="仕様を入力することで評価する"),$CJ$69*CB142+$CJ$76*AV142+$CJ$83,"-")</f>
        <v>-</v>
      </c>
      <c r="AN142" s="191" t="str">
        <f>IF(AND(入力データと計算結果!$F$6=バックデータ一覧!$A$7,入力データと計算結果!$F$27="仕様を入力することで評価する"),$CJ$70*CB142+$CJ$77*AW142+$CJ$84,"-")</f>
        <v>-</v>
      </c>
      <c r="AO142" s="191" t="str">
        <f>IF(AND(入力データと計算結果!$F$6=バックデータ一覧!$A$7,入力データと計算結果!$F$27="仕様を入力することで評価する"),$CJ$71*CB142+$CJ$78*AX142+$CJ$85,"-")</f>
        <v>-</v>
      </c>
      <c r="AP142" s="91">
        <f t="shared" si="78"/>
        <v>14.683024664616138</v>
      </c>
      <c r="AQ142" s="91">
        <f t="shared" si="79"/>
        <v>5.2111238373714359</v>
      </c>
      <c r="AR142" s="91">
        <f t="shared" si="80"/>
        <v>0</v>
      </c>
      <c r="AS142" s="91">
        <f t="shared" si="81"/>
        <v>0</v>
      </c>
      <c r="AT142" s="91">
        <f t="shared" si="82"/>
        <v>0</v>
      </c>
      <c r="AU142" s="91">
        <f t="shared" si="83"/>
        <v>0</v>
      </c>
      <c r="AV142" s="91">
        <f t="shared" si="84"/>
        <v>0</v>
      </c>
      <c r="AW142" s="91">
        <f t="shared" si="85"/>
        <v>0</v>
      </c>
      <c r="AX142" s="91">
        <f t="shared" si="86"/>
        <v>0</v>
      </c>
      <c r="AY142" s="158">
        <f t="shared" si="87"/>
        <v>12.691914674833333</v>
      </c>
      <c r="AZ142" s="91">
        <f t="shared" si="92"/>
        <v>12.691914674833333</v>
      </c>
      <c r="BA142" s="26">
        <f>IF(計算過程!$CJ$4=9,((BF142*CB142+BG142*(BO142+BP142+BQ142+BS142)+BH142*BN142+BI142)*BB142+(0.01723*BU142+0.06099))*10^3/3600,0)</f>
        <v>0</v>
      </c>
      <c r="BB142" s="26">
        <f>IF(7&lt;='貼り付けシート（日別）'!O141,1,1+(7-'貼り付けシート（日別）'!O141)*0.0091)</f>
        <v>1</v>
      </c>
      <c r="BC142" s="26">
        <f>IF(計算過程!$CJ$4=9,((BJ142*計算過程!CB142+BK142*(BO142+BP142+BQ142+BS142)+BL142*BN142+BM142)*BE142+BU142/BD142),0)</f>
        <v>0</v>
      </c>
      <c r="BD142" s="26">
        <f>計算過程!$CJ$88*'貼り付けシート（日別）'!O141+計算過程!$CJ$89*BU142+計算過程!$CJ$90</f>
        <v>0.82717999999999992</v>
      </c>
      <c r="BE142" s="26">
        <f>IF(7&lt;='貼り付けシート（日別）'!O141,1,1+(7-'貼り付けシート（日別）'!O141)*0.0205)</f>
        <v>1</v>
      </c>
      <c r="BF142" s="89">
        <f>IF($BN142&gt;0,バックデータ一覧!$S$4,バックデータ一覧!$T$4)</f>
        <v>-0.51375000000000004</v>
      </c>
      <c r="BG142" s="89">
        <f>IF($BN142&gt;0,バックデータ一覧!$S$5,バックデータ一覧!$T$5)</f>
        <v>-1.7819999999999999E-2</v>
      </c>
      <c r="BH142" s="89">
        <f>IF($BN142&gt;0,バックデータ一覧!$S$6,バックデータ一覧!$T$6)</f>
        <v>0.27639999999999998</v>
      </c>
      <c r="BI142" s="89">
        <f>IF($BN142&gt;0,バックデータ一覧!$S$7,バックデータ一覧!$T$7)</f>
        <v>9.4067100000000003</v>
      </c>
      <c r="BJ142" s="89">
        <f>IF($BN142&gt;0,バックデータ一覧!$S$12,バックデータ一覧!$T$12)</f>
        <v>-0.19841</v>
      </c>
      <c r="BK142" s="89">
        <f>IF($BN142&gt;0,バックデータ一覧!$S$13,バックデータ一覧!$T$13)</f>
        <v>1.10632</v>
      </c>
      <c r="BL142" s="89">
        <f>IF($BN142&gt;0,バックデータ一覧!$S$14,バックデータ一覧!$T$14)</f>
        <v>0.19306999999999999</v>
      </c>
      <c r="BM142" s="132">
        <f>IF($BN142&gt;0,バックデータ一覧!$S$15,バックデータ一覧!$T$15)</f>
        <v>-10.36669</v>
      </c>
      <c r="BN142" s="26">
        <f>SUMIF('貼り付けシート（時刻別）'!$A$6:$A$8765,$A142,'貼り付けシート（時刻別）'!$C$6:$C$8765)</f>
        <v>2400</v>
      </c>
      <c r="BO142" s="91">
        <f>'貼り付けシート（日別）'!B141</f>
        <v>3.535604802275</v>
      </c>
      <c r="BP142" s="91">
        <f>'貼り付けシート（日別）'!C141</f>
        <v>7.7058053382916665</v>
      </c>
      <c r="BQ142" s="91">
        <f>'貼り付けシート（日別）'!D141</f>
        <v>1.4505045342666665</v>
      </c>
      <c r="BR142" s="91">
        <f>'貼り付けシート（日別）'!E141</f>
        <v>0</v>
      </c>
      <c r="BS142" s="91">
        <f>'貼り付けシート（日別）'!F141</f>
        <v>0</v>
      </c>
      <c r="BT142" s="91">
        <f>'貼り付けシート（日別）'!G141</f>
        <v>0</v>
      </c>
      <c r="BU142" s="91">
        <f>'貼り付けシート（日別）'!H141</f>
        <v>0</v>
      </c>
      <c r="BV142" s="91">
        <f>'貼り付けシート（日別）'!I141</f>
        <v>39</v>
      </c>
      <c r="BW142" s="91">
        <f>'貼り付けシート（日別）'!J141</f>
        <v>85</v>
      </c>
      <c r="BX142" s="91">
        <f>'貼り付けシート（日別）'!K141</f>
        <v>16</v>
      </c>
      <c r="BY142" s="91">
        <f>'貼り付けシート（日別）'!L141</f>
        <v>0</v>
      </c>
      <c r="BZ142" s="91">
        <f>'貼り付けシート（日別）'!M141</f>
        <v>0</v>
      </c>
      <c r="CA142" s="91">
        <f>'貼り付けシート（日別）'!N141</f>
        <v>0</v>
      </c>
      <c r="CB142" s="91">
        <f>'貼り付けシート（日別）'!O141</f>
        <v>15.1625</v>
      </c>
      <c r="CC142" s="91">
        <f>'貼り付けシート（日別）'!Q141</f>
        <v>0</v>
      </c>
      <c r="CD142" s="126"/>
    </row>
    <row r="143" spans="1:82" x14ac:dyDescent="0.15">
      <c r="A143" s="30">
        <v>41776</v>
      </c>
      <c r="B143" s="93">
        <f t="shared" si="66"/>
        <v>0.17363927864583334</v>
      </c>
      <c r="C143" s="93">
        <f t="shared" si="67"/>
        <v>0</v>
      </c>
      <c r="D143" s="93">
        <f t="shared" ref="D143:D206" si="93">K143</f>
        <v>37.595924796753621</v>
      </c>
      <c r="E143" s="96">
        <v>0</v>
      </c>
      <c r="F143" s="90">
        <f>IF(OR(計算過程!$CJ$4&lt;=4,計算過程!$CJ$4=8),G143+H143+I143,0)</f>
        <v>0.17363927864583334</v>
      </c>
      <c r="G143" s="90">
        <f>IF(AND($CJ$4&gt;4,$CJ$4&lt;&gt;8),0,((VLOOKUP(入力データと計算結果!$F$6,バックデータ一覧!$V$12:$AA$15,2)*CB143+VLOOKUP(入力データと計算結果!$F$6,バックデータ一覧!$V$12:$AA$15,3)*(BV143+BW143+BX143+BY143+CA143)+(VLOOKUP(入力データと計算結果!$F$6,バックデータ一覧!$V$12:$AA$15,4)))*10^3/3600))</f>
        <v>0.11134918981481481</v>
      </c>
      <c r="H143" s="90">
        <f>IF(AND(OR($CJ$4&gt;4,$CJ$4&lt;&gt;8),入力データと計算結果!$F$7&lt;&gt;バックデータ一覧!$A$20,BZ143&gt;0),0.07*10^3/3600,0)</f>
        <v>1.9444444444444445E-2</v>
      </c>
      <c r="I143" s="90">
        <f>IF(AND(OR($CJ$4&lt;=4),入力データと計算結果!$F$7=バックデータ一覧!$A$22,BU143&gt;0),(VLOOKUP(入力データと計算結果!$F$6,バックデータ一覧!$V$12:$AA$15,5,FALSE)*BU143+VLOOKUP(入力データと計算結果!$F$6,バックデータ一覧!$V$12:$AA$15,6,FALSE))*10^3/3600,0)</f>
        <v>4.2845644386574067E-2</v>
      </c>
      <c r="J143" s="90">
        <f>IF(OR(計算過程!$CJ$4&lt;=2,計算過程!$CJ$4=8),IF(入力データと計算結果!$F$7=バックデータ一覧!$A$20,BO143/L143+BP143/M143+BQ143/N143+BR143/O143+BT143/Q143,IF(入力データと計算結果!$F$7=バックデータ一覧!$A$21,BO143/L143+BP143/M143+BQ143/N143+BS143/P143+BT143/Q143,BO143/L143+BP143/M143+BQ143/N143+BS143/P143+BU143/R143)),0)</f>
        <v>0</v>
      </c>
      <c r="K143" s="90">
        <f>IF(OR(計算過程!$CJ$4=3,計算過程!$CJ$4=4),IF(入力データと計算結果!$F$7=バックデータ一覧!$A$20,BO143/L143+BP143/M143+BQ143/N143+BR143/O143+BT143/Q143,IF(入力データと計算結果!$F$7=バックデータ一覧!$A$21,BO143/L143+BP143/M143+BQ143/N143+BS143/P143+BT143/Q143,BO143/L143+BP143/M143+BQ143/N143+BS143/P143+BU143/R143)),0)</f>
        <v>37.595924796753621</v>
      </c>
      <c r="L143" s="167">
        <f>IFERROR(MIN(1,$CJ$6*CB143+計算過程!$CJ$13*(BO143+BQ143)+$CJ$20),"-")</f>
        <v>0.7117368156580457</v>
      </c>
      <c r="M143" s="167">
        <f t="shared" si="68"/>
        <v>0.80460501586349875</v>
      </c>
      <c r="N143" s="167">
        <f t="shared" si="69"/>
        <v>0.7117368156580457</v>
      </c>
      <c r="O143" s="134">
        <f t="shared" si="70"/>
        <v>0.90236153670854247</v>
      </c>
      <c r="P143" s="134">
        <f t="shared" si="71"/>
        <v>0.84878931481460052</v>
      </c>
      <c r="Q143" s="134">
        <f t="shared" si="72"/>
        <v>0.90236153670854247</v>
      </c>
      <c r="R143" s="134">
        <f t="shared" si="73"/>
        <v>0.5602899241195024</v>
      </c>
      <c r="S143" s="26">
        <f t="shared" si="74"/>
        <v>0</v>
      </c>
      <c r="T143" s="26">
        <f>'貼り付けシート（日別）'!P142</f>
        <v>14.137500000000001</v>
      </c>
      <c r="U143" s="26">
        <f t="shared" ref="U143:U206" si="94">IF(T143&lt;7,1+0.0133*(7-T143),1)</f>
        <v>1</v>
      </c>
      <c r="V143" s="26">
        <f t="shared" ref="V143:V206" si="95">IF(AND(T143&gt;=2,T143&lt;5),1.175-T143*0.035,IF(AND(T143&gt;=-2,T143&lt;2),1.12-T143*0.0075,IF(AND(T143&gt;=-15.5,T143&lt;-2),1.155+T143*0.01,1)))</f>
        <v>1</v>
      </c>
      <c r="W143" s="26">
        <f t="shared" si="88"/>
        <v>29.558935305486663</v>
      </c>
      <c r="X143" s="26">
        <f t="shared" si="75"/>
        <v>0</v>
      </c>
      <c r="Y143" s="26">
        <f>IF(AND(入力データと計算結果!$F$6=バックデータ一覧!$A$7,入力データと計算結果!$F$27="種類を選択することで評価する"),MAX((($CJ$44*CB143+$CJ$45*SUM(BO143:BQ143,BS143)+$CJ$46)*Z143+(0.01723*BU143+0.06099))*10^3/3600,0),0)</f>
        <v>0</v>
      </c>
      <c r="Z143" s="26">
        <f t="shared" si="89"/>
        <v>1</v>
      </c>
      <c r="AA143" s="26">
        <f>IF(AND(入力データと計算結果!$F$6=バックデータ一覧!$A$7,入力データと計算結果!$F$27="種類を選択することで評価する"),MAX(($CJ$47*CB143+$CJ$48*SUM(BO143:BQ143,BS143)+$CJ$49)*AC143+BU143/AB143,0),0)</f>
        <v>0</v>
      </c>
      <c r="AB143" s="26">
        <f t="shared" si="76"/>
        <v>0.84210281249999996</v>
      </c>
      <c r="AC143" s="26">
        <f t="shared" si="90"/>
        <v>1</v>
      </c>
      <c r="AD143" s="91">
        <f>IF(AND(入力データと計算結果!$F$6=バックデータ一覧!$A$7,入力データと計算結果!$F$27="仕様を入力することで評価する"),AE143+AF143+AG143,0)</f>
        <v>0</v>
      </c>
      <c r="AE143" s="91">
        <f t="shared" si="91"/>
        <v>1.4371693433250381</v>
      </c>
      <c r="AF143" s="91">
        <f t="shared" si="77"/>
        <v>8.2359077146086687E-2</v>
      </c>
      <c r="AG143" s="190">
        <f>IF(AND(入力データと計算結果!$F$7&lt;&gt;バックデータ一覧!$A$22,CA143&gt;0),(0.000393*計算過程!CA143)*10^3/3600,IF(AND(入力データと計算結果!$F$7=バックデータ一覧!$A$22,AX143&gt;0),(0.01723*計算過程!AX143+0.06099)*10^3/3600,0))</f>
        <v>2.2798919415509256E-2</v>
      </c>
      <c r="AH143" s="91">
        <f>IF(OR(入力データと計算結果!$F$6&lt;&gt;バックデータ一覧!$A$7,入力データと計算結果!$F$27&lt;&gt;"仕様を入力することで評価する"),0,IF(入力データと計算結果!$F$7=バックデータ一覧!$A$20,計算過程!AR143/計算過程!AI143+計算過程!AS143/計算過程!AJ143+計算過程!AT143/計算過程!AK143+計算過程!AU143/計算過程!AL143+計算過程!AW143/計算過程!AN143,IF(入力データと計算結果!$F$7=バックデータ一覧!$A$21,計算過程!AR143/計算過程!AI143+計算過程!AS143/計算過程!AJ143+計算過程!AT143/計算過程!AK143+計算過程!AV143/計算過程!AM143+計算過程!AW143/計算過程!AN143,計算過程!AR143/計算過程!AI143+計算過程!AS143/計算過程!AJ143+計算過程!AT143/計算過程!AK143+計算過程!AV143/計算過程!AM143+計算過程!AX143/計算過程!AO143)))</f>
        <v>0</v>
      </c>
      <c r="AI143" s="191" t="str">
        <f>IF(AND(入力データと計算結果!$F$6=バックデータ一覧!$A$7,入力データと計算結果!$F$27="仕様を入力することで評価する"),$CJ$65*CB143+$CJ$72*(AR143+AT143)+$CJ$79,"-")</f>
        <v>-</v>
      </c>
      <c r="AJ143" s="191" t="str">
        <f>IF(AND(入力データと計算結果!$F$6=バックデータ一覧!$A$7,入力データと計算結果!$F$27="仕様を入力することで評価する"),$CJ$66*CB143+$CJ$73*AS143+$CJ$80,"-")</f>
        <v>-</v>
      </c>
      <c r="AK143" s="191" t="str">
        <f>IF(AND(入力データと計算結果!$F$6=バックデータ一覧!$A$7,入力データと計算結果!$F$27="仕様を入力することで評価する"),$CJ$67*CB143+$CJ$74*(AR143+AT143)+$CJ$81,"-")</f>
        <v>-</v>
      </c>
      <c r="AL143" s="191" t="str">
        <f>IF(AND(入力データと計算結果!$F$6=バックデータ一覧!$A$7,入力データと計算結果!$F$27="仕様を入力することで評価する"),$CJ$68*CB143+$CJ$75*AU143+$CJ$82,"-")</f>
        <v>-</v>
      </c>
      <c r="AM143" s="191" t="str">
        <f>IF(AND(入力データと計算結果!$F$6=バックデータ一覧!$A$7,入力データと計算結果!$F$27="仕様を入力することで評価する"),$CJ$69*CB143+$CJ$76*AV143+$CJ$83,"-")</f>
        <v>-</v>
      </c>
      <c r="AN143" s="191" t="str">
        <f>IF(AND(入力データと計算結果!$F$6=バックデータ一覧!$A$7,入力データと計算結果!$F$27="仕様を入力することで評価する"),$CJ$70*CB143+$CJ$77*AW143+$CJ$84,"-")</f>
        <v>-</v>
      </c>
      <c r="AO143" s="191" t="str">
        <f>IF(AND(入力データと計算結果!$F$6=バックデータ一覧!$A$7,入力データと計算結果!$F$27="仕様を入力することで評価する"),$CJ$71*CB143+$CJ$78*AX143+$CJ$85,"-")</f>
        <v>-</v>
      </c>
      <c r="AP143" s="91">
        <f t="shared" si="78"/>
        <v>27.67929380608771</v>
      </c>
      <c r="AQ143" s="91">
        <f t="shared" si="79"/>
        <v>5.3498863996950261</v>
      </c>
      <c r="AR143" s="91">
        <f t="shared" si="80"/>
        <v>0.867641330766598</v>
      </c>
      <c r="AS143" s="91">
        <f t="shared" si="81"/>
        <v>0.64006327679503183</v>
      </c>
      <c r="AT143" s="91">
        <f t="shared" si="82"/>
        <v>0.34136708095735013</v>
      </c>
      <c r="AU143" s="91">
        <f t="shared" si="83"/>
        <v>0</v>
      </c>
      <c r="AV143" s="91">
        <f t="shared" si="84"/>
        <v>2.5602531071801273</v>
      </c>
      <c r="AW143" s="91">
        <f t="shared" si="85"/>
        <v>0</v>
      </c>
      <c r="AX143" s="91">
        <f t="shared" si="86"/>
        <v>1.223802083333333</v>
      </c>
      <c r="AY143" s="158">
        <f t="shared" si="87"/>
        <v>23.925808426454225</v>
      </c>
      <c r="AZ143" s="91">
        <f t="shared" si="92"/>
        <v>28.335133222153331</v>
      </c>
      <c r="BA143" s="26">
        <f>IF(計算過程!$CJ$4=9,((BF143*CB143+BG143*(BO143+BP143+BQ143+BS143)+BH143*BN143+BI143)*BB143+(0.01723*BU143+0.06099))*10^3/3600,0)</f>
        <v>0</v>
      </c>
      <c r="BB143" s="26">
        <f>IF(7&lt;='貼り付けシート（日別）'!O142,1,1+(7-'貼り付けシート（日別）'!O142)*0.0091)</f>
        <v>1</v>
      </c>
      <c r="BC143" s="26">
        <f>IF(計算過程!$CJ$4=9,((BJ143*計算過程!CB143+BK143*(BO143+BP143+BQ143+BS143)+BL143*BN143+BM143)*BE143+BU143/BD143),0)</f>
        <v>0</v>
      </c>
      <c r="BD143" s="26">
        <f>計算過程!$CJ$88*'貼り付けシート（日別）'!O142+計算過程!$CJ$89*BU143+計算過程!$CJ$90</f>
        <v>0.84210281249999996</v>
      </c>
      <c r="BE143" s="26">
        <f>IF(7&lt;='貼り付けシート（日別）'!O142,1,1+(7-'貼り付けシート（日別）'!O142)*0.0205)</f>
        <v>1</v>
      </c>
      <c r="BF143" s="89">
        <f>IF($BN143&gt;0,バックデータ一覧!$S$4,バックデータ一覧!$T$4)</f>
        <v>-0.51375000000000004</v>
      </c>
      <c r="BG143" s="89">
        <f>IF($BN143&gt;0,バックデータ一覧!$S$5,バックデータ一覧!$T$5)</f>
        <v>-1.7819999999999999E-2</v>
      </c>
      <c r="BH143" s="89">
        <f>IF($BN143&gt;0,バックデータ一覧!$S$6,バックデータ一覧!$T$6)</f>
        <v>0.27639999999999998</v>
      </c>
      <c r="BI143" s="89">
        <f>IF($BN143&gt;0,バックデータ一覧!$S$7,バックデータ一覧!$T$7)</f>
        <v>9.4067100000000003</v>
      </c>
      <c r="BJ143" s="89">
        <f>IF($BN143&gt;0,バックデータ一覧!$S$12,バックデータ一覧!$T$12)</f>
        <v>-0.19841</v>
      </c>
      <c r="BK143" s="89">
        <f>IF($BN143&gt;0,バックデータ一覧!$S$13,バックデータ一覧!$T$13)</f>
        <v>1.10632</v>
      </c>
      <c r="BL143" s="89">
        <f>IF($BN143&gt;0,バックデータ一覧!$S$14,バックデータ一覧!$T$14)</f>
        <v>0.19306999999999999</v>
      </c>
      <c r="BM143" s="132">
        <f>IF($BN143&gt;0,バックデータ一覧!$S$15,バックデータ一覧!$T$15)</f>
        <v>-10.36669</v>
      </c>
      <c r="BN143" s="26">
        <f>SUMIF('貼り付けシート（時刻別）'!$A$6:$A$8765,$A143,'貼り付けシート（時刻別）'!$C$6:$C$8765)</f>
        <v>2400</v>
      </c>
      <c r="BO143" s="91">
        <f>'貼り付けシート（日別）'!B142</f>
        <v>5.5756229888753328</v>
      </c>
      <c r="BP143" s="91">
        <f>'貼り付けシート（日別）'!C142</f>
        <v>4.1131644999899999</v>
      </c>
      <c r="BQ143" s="91">
        <f>'貼り付けシート（日別）'!D142</f>
        <v>2.1936877333279998</v>
      </c>
      <c r="BR143" s="91">
        <f>'貼り付けシート（日別）'!E142</f>
        <v>0</v>
      </c>
      <c r="BS143" s="91">
        <f>'貼り付けシート（日別）'!F142</f>
        <v>16.45265799996</v>
      </c>
      <c r="BT143" s="91">
        <f>'貼り付けシート（日別）'!G142</f>
        <v>0</v>
      </c>
      <c r="BU143" s="91">
        <f>'貼り付けシート（日別）'!H142</f>
        <v>1.223802083333333</v>
      </c>
      <c r="BV143" s="91">
        <f>'貼り付けシート（日別）'!I142</f>
        <v>61</v>
      </c>
      <c r="BW143" s="91">
        <f>'貼り付けシート（日別）'!J142</f>
        <v>45</v>
      </c>
      <c r="BX143" s="91">
        <f>'貼り付けシート（日別）'!K142</f>
        <v>24</v>
      </c>
      <c r="BY143" s="91">
        <f>'貼り付けシート（日別）'!L142</f>
        <v>0</v>
      </c>
      <c r="BZ143" s="91">
        <f>'貼り付けシート（日別）'!M142</f>
        <v>180</v>
      </c>
      <c r="CA143" s="91">
        <f>'貼り付けシート（日別）'!N142</f>
        <v>0</v>
      </c>
      <c r="CB143" s="91">
        <f>'貼り付けシート（日別）'!O142</f>
        <v>16.741666666666671</v>
      </c>
      <c r="CC143" s="91">
        <f>'貼り付けシート（日別）'!Q142</f>
        <v>0</v>
      </c>
      <c r="CD143" s="126"/>
    </row>
    <row r="144" spans="1:82" x14ac:dyDescent="0.15">
      <c r="A144" s="30">
        <v>41777</v>
      </c>
      <c r="B144" s="93">
        <f t="shared" si="66"/>
        <v>0.11357569444444443</v>
      </c>
      <c r="C144" s="93">
        <f t="shared" si="67"/>
        <v>0</v>
      </c>
      <c r="D144" s="93">
        <f t="shared" si="93"/>
        <v>16.862978773921917</v>
      </c>
      <c r="E144" s="96">
        <v>0</v>
      </c>
      <c r="F144" s="90">
        <f>IF(OR(計算過程!$CJ$4&lt;=4,計算過程!$CJ$4=8),G144+H144+I144,0)</f>
        <v>0.11357569444444443</v>
      </c>
      <c r="G144" s="90">
        <f>IF(AND($CJ$4&gt;4,$CJ$4&lt;&gt;8),0,((VLOOKUP(入力データと計算結果!$F$6,バックデータ一覧!$V$12:$AA$15,2)*CB144+VLOOKUP(入力データと計算結果!$F$6,バックデータ一覧!$V$12:$AA$15,3)*(BV144+BW144+BX144+BY144+CA144)+(VLOOKUP(入力データと計算結果!$F$6,バックデータ一覧!$V$12:$AA$15,4)))*10^3/3600))</f>
        <v>0.11357569444444443</v>
      </c>
      <c r="H144" s="90">
        <f>IF(AND(OR($CJ$4&gt;4,$CJ$4&lt;&gt;8),入力データと計算結果!$F$7&lt;&gt;バックデータ一覧!$A$20,BZ144&gt;0),0.07*10^3/3600,0)</f>
        <v>0</v>
      </c>
      <c r="I144" s="90">
        <f>IF(AND(OR($CJ$4&lt;=4),入力データと計算結果!$F$7=バックデータ一覧!$A$22,BU144&gt;0),(VLOOKUP(入力データと計算結果!$F$6,バックデータ一覧!$V$12:$AA$15,5,FALSE)*BU144+VLOOKUP(入力データと計算結果!$F$6,バックデータ一覧!$V$12:$AA$15,6,FALSE))*10^3/3600,0)</f>
        <v>0</v>
      </c>
      <c r="J144" s="90">
        <f>IF(OR(計算過程!$CJ$4&lt;=2,計算過程!$CJ$4=8),IF(入力データと計算結果!$F$7=バックデータ一覧!$A$20,BO144/L144+BP144/M144+BQ144/N144+BR144/O144+BT144/Q144,IF(入力データと計算結果!$F$7=バックデータ一覧!$A$21,BO144/L144+BP144/M144+BQ144/N144+BS144/P144+BT144/Q144,BO144/L144+BP144/M144+BQ144/N144+BS144/P144+BU144/R144)),0)</f>
        <v>0</v>
      </c>
      <c r="K144" s="90">
        <f>IF(OR(計算過程!$CJ$4=3,計算過程!$CJ$4=4),IF(入力データと計算結果!$F$7=バックデータ一覧!$A$20,BO144/L144+BP144/M144+BQ144/N144+BR144/O144+BT144/Q144,IF(入力データと計算結果!$F$7=バックデータ一覧!$A$21,BO144/L144+BP144/M144+BQ144/N144+BS144/P144+BT144/Q144,BO144/L144+BP144/M144+BQ144/N144+BS144/P144+BU144/R144)),0)</f>
        <v>16.862978773921917</v>
      </c>
      <c r="L144" s="167">
        <f>IFERROR(MIN(1,$CJ$6*CB144+計算過程!$CJ$13*(BO144+BQ144)+$CJ$20),"-")</f>
        <v>0.70414820803388478</v>
      </c>
      <c r="M144" s="167">
        <f t="shared" si="68"/>
        <v>0.81221521853397916</v>
      </c>
      <c r="N144" s="167">
        <f t="shared" si="69"/>
        <v>0.70414820803388478</v>
      </c>
      <c r="O144" s="134">
        <f t="shared" si="70"/>
        <v>0.90236153670854247</v>
      </c>
      <c r="P144" s="134">
        <f t="shared" si="71"/>
        <v>0.88826526187185906</v>
      </c>
      <c r="Q144" s="134">
        <f t="shared" si="72"/>
        <v>0.90236153670854247</v>
      </c>
      <c r="R144" s="134">
        <f t="shared" si="73"/>
        <v>0.50319702223743712</v>
      </c>
      <c r="S144" s="26">
        <f t="shared" si="74"/>
        <v>0</v>
      </c>
      <c r="T144" s="26">
        <f>'貼り付けシート（日別）'!P143</f>
        <v>15.7125</v>
      </c>
      <c r="U144" s="26">
        <f t="shared" si="94"/>
        <v>1</v>
      </c>
      <c r="V144" s="26">
        <f t="shared" si="95"/>
        <v>1</v>
      </c>
      <c r="W144" s="26">
        <f t="shared" si="88"/>
        <v>12.917536656266666</v>
      </c>
      <c r="X144" s="26">
        <f t="shared" si="75"/>
        <v>0</v>
      </c>
      <c r="Y144" s="26">
        <f>IF(AND(入力データと計算結果!$F$6=バックデータ一覧!$A$7,入力データと計算結果!$F$27="種類を選択することで評価する"),MAX((($CJ$44*CB144+$CJ$45*SUM(BO144:BQ144,BS144)+$CJ$46)*Z144+(0.01723*BU144+0.06099))*10^3/3600,0),0)</f>
        <v>0</v>
      </c>
      <c r="Z144" s="26">
        <f t="shared" si="89"/>
        <v>1</v>
      </c>
      <c r="AA144" s="26">
        <f>IF(AND(入力データと計算結果!$F$6=バックデータ一覧!$A$7,入力データと計算結果!$F$27="種類を選択することで評価する"),MAX(($CJ$47*CB144+$CJ$48*SUM(BO144:BQ144,BS144)+$CJ$49)*AC144+BU144/AB144,0),0)</f>
        <v>0</v>
      </c>
      <c r="AB144" s="26">
        <f t="shared" si="76"/>
        <v>0.83431999999999995</v>
      </c>
      <c r="AC144" s="26">
        <f t="shared" si="90"/>
        <v>1</v>
      </c>
      <c r="AD144" s="91">
        <f>IF(AND(入力データと計算結果!$F$6=バックデータ一覧!$A$7,入力データと計算結果!$F$27="仕様を入力することで評価する"),AE144+AF144+AG144,0)</f>
        <v>0</v>
      </c>
      <c r="AE144" s="91">
        <f t="shared" si="91"/>
        <v>0.77709729120836146</v>
      </c>
      <c r="AF144" s="91">
        <f t="shared" si="77"/>
        <v>6.954166280249692E-2</v>
      </c>
      <c r="AG144" s="190">
        <f>IF(AND(入力データと計算結果!$F$7&lt;&gt;バックデータ一覧!$A$22,CA144&gt;0),(0.000393*計算過程!CA144)*10^3/3600,IF(AND(入力データと計算結果!$F$7=バックデータ一覧!$A$22,AX144&gt;0),(0.01723*計算過程!AX144+0.06099)*10^3/3600,0))</f>
        <v>0</v>
      </c>
      <c r="AH144" s="91">
        <f>IF(OR(入力データと計算結果!$F$6&lt;&gt;バックデータ一覧!$A$7,入力データと計算結果!$F$27&lt;&gt;"仕様を入力することで評価する"),0,IF(入力データと計算結果!$F$7=バックデータ一覧!$A$20,計算過程!AR144/計算過程!AI144+計算過程!AS144/計算過程!AJ144+計算過程!AT144/計算過程!AK144+計算過程!AU144/計算過程!AL144+計算過程!AW144/計算過程!AN144,IF(入力データと計算結果!$F$7=バックデータ一覧!$A$21,計算過程!AR144/計算過程!AI144+計算過程!AS144/計算過程!AJ144+計算過程!AT144/計算過程!AK144+計算過程!AV144/計算過程!AM144+計算過程!AW144/計算過程!AN144,計算過程!AR144/計算過程!AI144+計算過程!AS144/計算過程!AJ144+計算過程!AT144/計算過程!AK144+計算過程!AV144/計算過程!AM144+計算過程!AX144/計算過程!AO144)))</f>
        <v>0</v>
      </c>
      <c r="AI144" s="191" t="str">
        <f>IF(AND(入力データと計算結果!$F$6=バックデータ一覧!$A$7,入力データと計算結果!$F$27="仕様を入力することで評価する"),$CJ$65*CB144+$CJ$72*(AR144+AT144)+$CJ$79,"-")</f>
        <v>-</v>
      </c>
      <c r="AJ144" s="191" t="str">
        <f>IF(AND(入力データと計算結果!$F$6=バックデータ一覧!$A$7,入力データと計算結果!$F$27="仕様を入力することで評価する"),$CJ$66*CB144+$CJ$73*AS144+$CJ$80,"-")</f>
        <v>-</v>
      </c>
      <c r="AK144" s="191" t="str">
        <f>IF(AND(入力データと計算結果!$F$6=バックデータ一覧!$A$7,入力データと計算結果!$F$27="仕様を入力することで評価する"),$CJ$67*CB144+$CJ$74*(AR144+AT144)+$CJ$81,"-")</f>
        <v>-</v>
      </c>
      <c r="AL144" s="191" t="str">
        <f>IF(AND(入力データと計算結果!$F$6=バックデータ一覧!$A$7,入力データと計算結果!$F$27="仕様を入力することで評価する"),$CJ$68*CB144+$CJ$75*AU144+$CJ$82,"-")</f>
        <v>-</v>
      </c>
      <c r="AM144" s="191" t="str">
        <f>IF(AND(入力データと計算結果!$F$6=バックデータ一覧!$A$7,入力データと計算結果!$F$27="仕様を入力することで評価する"),$CJ$69*CB144+$CJ$76*AV144+$CJ$83,"-")</f>
        <v>-</v>
      </c>
      <c r="AN144" s="191" t="str">
        <f>IF(AND(入力データと計算結果!$F$6=バックデータ一覧!$A$7,入力データと計算結果!$F$27="仕様を入力することで評価する"),$CJ$70*CB144+$CJ$77*AW144+$CJ$84,"-")</f>
        <v>-</v>
      </c>
      <c r="AO144" s="191" t="str">
        <f>IF(AND(入力データと計算結果!$F$6=バックデータ一覧!$A$7,入力データと計算結果!$F$27="仕様を入力することで評価する"),$CJ$71*CB144+$CJ$78*AX144+$CJ$85,"-")</f>
        <v>-</v>
      </c>
      <c r="AP144" s="91">
        <f t="shared" si="78"/>
        <v>14.944042265438346</v>
      </c>
      <c r="AQ144" s="91">
        <f t="shared" si="79"/>
        <v>5.3418315807738672</v>
      </c>
      <c r="AR144" s="91">
        <f t="shared" si="80"/>
        <v>0</v>
      </c>
      <c r="AS144" s="91">
        <f t="shared" si="81"/>
        <v>0</v>
      </c>
      <c r="AT144" s="91">
        <f t="shared" si="82"/>
        <v>0</v>
      </c>
      <c r="AU144" s="91">
        <f t="shared" si="83"/>
        <v>0</v>
      </c>
      <c r="AV144" s="91">
        <f t="shared" si="84"/>
        <v>0</v>
      </c>
      <c r="AW144" s="91">
        <f t="shared" si="85"/>
        <v>0</v>
      </c>
      <c r="AX144" s="91">
        <f t="shared" si="86"/>
        <v>0</v>
      </c>
      <c r="AY144" s="158">
        <f t="shared" si="87"/>
        <v>12.917536656266666</v>
      </c>
      <c r="AZ144" s="91">
        <f t="shared" si="92"/>
        <v>12.917536656266666</v>
      </c>
      <c r="BA144" s="26">
        <f>IF(計算過程!$CJ$4=9,((BF144*CB144+BG144*(BO144+BP144+BQ144+BS144)+BH144*BN144+BI144)*BB144+(0.01723*BU144+0.06099))*10^3/3600,0)</f>
        <v>0</v>
      </c>
      <c r="BB144" s="26">
        <f>IF(7&lt;='貼り付けシート（日別）'!O143,1,1+(7-'貼り付けシート（日別）'!O143)*0.0091)</f>
        <v>1</v>
      </c>
      <c r="BC144" s="26">
        <f>IF(計算過程!$CJ$4=9,((BJ144*計算過程!CB144+BK144*(BO144+BP144+BQ144+BS144)+BL144*BN144+BM144)*BE144+BU144/BD144),0)</f>
        <v>0</v>
      </c>
      <c r="BD144" s="26">
        <f>計算過程!$CJ$88*'貼り付けシート（日別）'!O143+計算過程!$CJ$89*BU144+計算過程!$CJ$90</f>
        <v>0.83431999999999995</v>
      </c>
      <c r="BE144" s="26">
        <f>IF(7&lt;='貼り付けシート（日別）'!O143,1,1+(7-'貼り付けシート（日別）'!O143)*0.0205)</f>
        <v>1</v>
      </c>
      <c r="BF144" s="89">
        <f>IF($BN144&gt;0,バックデータ一覧!$S$4,バックデータ一覧!$T$4)</f>
        <v>-0.51375000000000004</v>
      </c>
      <c r="BG144" s="89">
        <f>IF($BN144&gt;0,バックデータ一覧!$S$5,バックデータ一覧!$T$5)</f>
        <v>-1.7819999999999999E-2</v>
      </c>
      <c r="BH144" s="89">
        <f>IF($BN144&gt;0,バックデータ一覧!$S$6,バックデータ一覧!$T$6)</f>
        <v>0.27639999999999998</v>
      </c>
      <c r="BI144" s="89">
        <f>IF($BN144&gt;0,バックデータ一覧!$S$7,バックデータ一覧!$T$7)</f>
        <v>9.4067100000000003</v>
      </c>
      <c r="BJ144" s="89">
        <f>IF($BN144&gt;0,バックデータ一覧!$S$12,バックデータ一覧!$T$12)</f>
        <v>-0.19841</v>
      </c>
      <c r="BK144" s="89">
        <f>IF($BN144&gt;0,バックデータ一覧!$S$13,バックデータ一覧!$T$13)</f>
        <v>1.10632</v>
      </c>
      <c r="BL144" s="89">
        <f>IF($BN144&gt;0,バックデータ一覧!$S$14,バックデータ一覧!$T$14)</f>
        <v>0.19306999999999999</v>
      </c>
      <c r="BM144" s="132">
        <f>IF($BN144&gt;0,バックデータ一覧!$S$15,バックデータ一覧!$T$15)</f>
        <v>-10.36669</v>
      </c>
      <c r="BN144" s="26">
        <f>SUMIF('貼り付けシート（時刻別）'!$A$6:$A$8765,$A144,'貼り付けシート（時刻別）'!$C$6:$C$8765)</f>
        <v>2400</v>
      </c>
      <c r="BO144" s="91">
        <f>'貼り付けシート（日別）'!B143</f>
        <v>3.5984566399600002</v>
      </c>
      <c r="BP144" s="91">
        <f>'貼り付けシート（日別）'!C143</f>
        <v>7.8427901127333328</v>
      </c>
      <c r="BQ144" s="91">
        <f>'貼り付けシート（日別）'!D143</f>
        <v>1.4762899035733335</v>
      </c>
      <c r="BR144" s="91">
        <f>'貼り付けシート（日別）'!E143</f>
        <v>0</v>
      </c>
      <c r="BS144" s="91">
        <f>'貼り付けシート（日別）'!F143</f>
        <v>0</v>
      </c>
      <c r="BT144" s="91">
        <f>'貼り付けシート（日別）'!G143</f>
        <v>0</v>
      </c>
      <c r="BU144" s="91">
        <f>'貼り付けシート（日別）'!H143</f>
        <v>0</v>
      </c>
      <c r="BV144" s="91">
        <f>'貼り付けシート（日別）'!I143</f>
        <v>39</v>
      </c>
      <c r="BW144" s="91">
        <f>'貼り付けシート（日別）'!J143</f>
        <v>85</v>
      </c>
      <c r="BX144" s="91">
        <f>'貼り付けシート（日別）'!K143</f>
        <v>16</v>
      </c>
      <c r="BY144" s="91">
        <f>'貼り付けシート（日別）'!L143</f>
        <v>0</v>
      </c>
      <c r="BZ144" s="91">
        <f>'貼り付けシート（日別）'!M143</f>
        <v>0</v>
      </c>
      <c r="CA144" s="91">
        <f>'貼り付けシート（日別）'!N143</f>
        <v>0</v>
      </c>
      <c r="CB144" s="91">
        <f>'貼り付けシート（日別）'!O143</f>
        <v>16.650000000000002</v>
      </c>
      <c r="CC144" s="91">
        <f>'貼り付けシート（日別）'!Q143</f>
        <v>0</v>
      </c>
      <c r="CD144" s="126"/>
    </row>
    <row r="145" spans="1:82" x14ac:dyDescent="0.15">
      <c r="A145" s="30">
        <v>41778</v>
      </c>
      <c r="B145" s="93">
        <f t="shared" si="66"/>
        <v>0.17310672092013887</v>
      </c>
      <c r="C145" s="93">
        <f t="shared" si="67"/>
        <v>0</v>
      </c>
      <c r="D145" s="93">
        <f t="shared" si="93"/>
        <v>28.440071219319538</v>
      </c>
      <c r="E145" s="96">
        <v>0</v>
      </c>
      <c r="F145" s="90">
        <f>IF(OR(計算過程!$CJ$4&lt;=4,計算過程!$CJ$4=8),G145+H145+I145,0)</f>
        <v>0.17310672092013887</v>
      </c>
      <c r="G145" s="90">
        <f>IF(AND($CJ$4&gt;4,$CJ$4&lt;&gt;8),0,((VLOOKUP(入力データと計算結果!$F$6,バックデータ一覧!$V$12:$AA$15,2)*CB145+VLOOKUP(入力データと計算結果!$F$6,バックデータ一覧!$V$12:$AA$15,3)*(BV145+BW145+BX145+BY145+CA145)+(VLOOKUP(入力データと計算結果!$F$6,バックデータ一覧!$V$12:$AA$15,4)))*10^3/3600))</f>
        <v>0.11127112268518517</v>
      </c>
      <c r="H145" s="90">
        <f>IF(AND(OR($CJ$4&gt;4,$CJ$4&lt;&gt;8),入力データと計算結果!$F$7&lt;&gt;バックデータ一覧!$A$20,BZ145&gt;0),0.07*10^3/3600,0)</f>
        <v>1.9444444444444445E-2</v>
      </c>
      <c r="I145" s="90">
        <f>IF(AND(OR($CJ$4&lt;=4),入力データと計算結果!$F$7=バックデータ一覧!$A$22,BU145&gt;0),(VLOOKUP(入力データと計算結果!$F$6,バックデータ一覧!$V$12:$AA$15,5,FALSE)*BU145+VLOOKUP(入力データと計算結果!$F$6,バックデータ一覧!$V$12:$AA$15,6,FALSE))*10^3/3600,0)</f>
        <v>4.2391153790509263E-2</v>
      </c>
      <c r="J145" s="90">
        <f>IF(OR(計算過程!$CJ$4&lt;=2,計算過程!$CJ$4=8),IF(入力データと計算結果!$F$7=バックデータ一覧!$A$20,BO145/L145+BP145/M145+BQ145/N145+BR145/O145+BT145/Q145,IF(入力データと計算結果!$F$7=バックデータ一覧!$A$21,BO145/L145+BP145/M145+BQ145/N145+BS145/P145+BT145/Q145,BO145/L145+BP145/M145+BQ145/N145+BS145/P145+BU145/R145)),0)</f>
        <v>0</v>
      </c>
      <c r="K145" s="90">
        <f>IF(OR(計算過程!$CJ$4=3,計算過程!$CJ$4=4),IF(入力データと計算結果!$F$7=バックデータ一覧!$A$20,BO145/L145+BP145/M145+BQ145/N145+BR145/O145+BT145/Q145,IF(入力データと計算結果!$F$7=バックデータ一覧!$A$21,BO145/L145+BP145/M145+BQ145/N145+BS145/P145+BT145/Q145,BO145/L145+BP145/M145+BQ145/N145+BS145/P145+BU145/R145)),0)</f>
        <v>28.440071219319538</v>
      </c>
      <c r="L145" s="167">
        <f>IFERROR(MIN(1,$CJ$6*CB145+計算過程!$CJ$13*(BO145+BQ145)+$CJ$20),"-")</f>
        <v>0.71046980799172155</v>
      </c>
      <c r="M145" s="167">
        <f t="shared" si="68"/>
        <v>0.81199370435329288</v>
      </c>
      <c r="N145" s="167">
        <f t="shared" si="69"/>
        <v>0.71046980799172155</v>
      </c>
      <c r="O145" s="134">
        <f t="shared" si="70"/>
        <v>0.90236153670854247</v>
      </c>
      <c r="P145" s="134">
        <f t="shared" si="71"/>
        <v>0.86811352468545289</v>
      </c>
      <c r="Q145" s="134">
        <f t="shared" si="72"/>
        <v>0.90236153670854247</v>
      </c>
      <c r="R145" s="134">
        <f t="shared" si="73"/>
        <v>0.56772265261191035</v>
      </c>
      <c r="S145" s="26">
        <f t="shared" si="74"/>
        <v>0</v>
      </c>
      <c r="T145" s="26">
        <f>'貼り付けシート（日別）'!P144</f>
        <v>13.65</v>
      </c>
      <c r="U145" s="26">
        <f t="shared" si="94"/>
        <v>1</v>
      </c>
      <c r="V145" s="26">
        <f t="shared" si="95"/>
        <v>1</v>
      </c>
      <c r="W145" s="26">
        <f t="shared" si="88"/>
        <v>22.142903751366667</v>
      </c>
      <c r="X145" s="26">
        <f t="shared" si="75"/>
        <v>0</v>
      </c>
      <c r="Y145" s="26">
        <f>IF(AND(入力データと計算結果!$F$6=バックデータ一覧!$A$7,入力データと計算結果!$F$27="種類を選択することで評価する"),MAX((($CJ$44*CB145+$CJ$45*SUM(BO145:BQ145,BS145)+$CJ$46)*Z145+(0.01723*BU145+0.06099))*10^3/3600,0),0)</f>
        <v>0</v>
      </c>
      <c r="Z145" s="26">
        <f t="shared" si="89"/>
        <v>1</v>
      </c>
      <c r="AA145" s="26">
        <f>IF(AND(入力データと計算結果!$F$6=バックデータ一覧!$A$7,入力データと計算結果!$F$27="種類を選択することで評価する"),MAX(($CJ$47*CB145+$CJ$48*SUM(BO145:BQ145,BS145)+$CJ$49)*AC145+BU145/AB145,0),0)</f>
        <v>0</v>
      </c>
      <c r="AB145" s="26">
        <f t="shared" si="76"/>
        <v>0.85017578124999993</v>
      </c>
      <c r="AC145" s="26">
        <f t="shared" si="90"/>
        <v>1</v>
      </c>
      <c r="AD145" s="91">
        <f>IF(AND(入力データと計算結果!$F$6=バックデータ一覧!$A$7,入力データと計算結果!$F$27="仕様を入力することで評価する"),AE145+AF145+AG145,0)</f>
        <v>0</v>
      </c>
      <c r="AE145" s="91">
        <f t="shared" si="91"/>
        <v>1.1939105580329956</v>
      </c>
      <c r="AF145" s="91">
        <f t="shared" si="77"/>
        <v>7.6258472556266152E-2</v>
      </c>
      <c r="AG145" s="190">
        <f>IF(AND(入力データと計算結果!$F$7&lt;&gt;バックデータ一覧!$A$22,CA145&gt;0),(0.000393*計算過程!CA145)*10^3/3600,IF(AND(入力データと計算結果!$F$7=バックデータ一覧!$A$22,AX145&gt;0),(0.01723*計算過程!AX145+0.06099)*10^3/3600,0))</f>
        <v>2.2426375506365743E-2</v>
      </c>
      <c r="AH145" s="91">
        <f>IF(OR(入力データと計算結果!$F$6&lt;&gt;バックデータ一覧!$A$7,入力データと計算結果!$F$27&lt;&gt;"仕様を入力することで評価する"),0,IF(入力データと計算結果!$F$7=バックデータ一覧!$A$20,計算過程!AR145/計算過程!AI145+計算過程!AS145/計算過程!AJ145+計算過程!AT145/計算過程!AK145+計算過程!AU145/計算過程!AL145+計算過程!AW145/計算過程!AN145,IF(入力データと計算結果!$F$7=バックデータ一覧!$A$21,計算過程!AR145/計算過程!AI145+計算過程!AS145/計算過程!AJ145+計算過程!AT145/計算過程!AK145+計算過程!AV145/計算過程!AM145+計算過程!AW145/計算過程!AN145,計算過程!AR145/計算過程!AI145+計算過程!AS145/計算過程!AJ145+計算過程!AT145/計算過程!AK145+計算過程!AV145/計算過程!AM145+計算過程!AX145/計算過程!AO145)))</f>
        <v>0</v>
      </c>
      <c r="AI145" s="191" t="str">
        <f>IF(AND(入力データと計算結果!$F$6=バックデータ一覧!$A$7,入力データと計算結果!$F$27="仕様を入力することで評価する"),$CJ$65*CB145+$CJ$72*(AR145+AT145)+$CJ$79,"-")</f>
        <v>-</v>
      </c>
      <c r="AJ145" s="191" t="str">
        <f>IF(AND(入力データと計算結果!$F$6=バックデータ一覧!$A$7,入力データと計算結果!$F$27="仕様を入力することで評価する"),$CJ$66*CB145+$CJ$73*AS145+$CJ$80,"-")</f>
        <v>-</v>
      </c>
      <c r="AK145" s="191" t="str">
        <f>IF(AND(入力データと計算結果!$F$6=バックデータ一覧!$A$7,入力データと計算結果!$F$27="仕様を入力することで評価する"),$CJ$67*CB145+$CJ$74*(AR145+AT145)+$CJ$81,"-")</f>
        <v>-</v>
      </c>
      <c r="AL145" s="191" t="str">
        <f>IF(AND(入力データと計算結果!$F$6=バックデータ一覧!$A$7,入力データと計算結果!$F$27="仕様を入力することで評価する"),$CJ$68*CB145+$CJ$75*AU145+$CJ$82,"-")</f>
        <v>-</v>
      </c>
      <c r="AM145" s="191" t="str">
        <f>IF(AND(入力データと計算結果!$F$6=バックデータ一覧!$A$7,入力データと計算結果!$F$27="仕様を入力することで評価する"),$CJ$69*CB145+$CJ$76*AV145+$CJ$83,"-")</f>
        <v>-</v>
      </c>
      <c r="AN145" s="191" t="str">
        <f>IF(AND(入力データと計算結果!$F$6=バックデータ一覧!$A$7,入力データと計算結果!$F$27="仕様を入力することで評価する"),$CJ$70*CB145+$CJ$77*AW145+$CJ$84,"-")</f>
        <v>-</v>
      </c>
      <c r="AO145" s="191" t="str">
        <f>IF(AND(入力データと計算結果!$F$6=バックデータ一覧!$A$7,入力データと計算結果!$F$27="仕様を入力することで評価する"),$CJ$71*CB145+$CJ$78*AX145+$CJ$85,"-")</f>
        <v>-</v>
      </c>
      <c r="AP145" s="91">
        <f t="shared" si="78"/>
        <v>23.666176471572619</v>
      </c>
      <c r="AQ145" s="91">
        <f t="shared" si="79"/>
        <v>5.5062231123920506</v>
      </c>
      <c r="AR145" s="91">
        <f t="shared" si="80"/>
        <v>0.11760986628016745</v>
      </c>
      <c r="AS145" s="91">
        <f t="shared" si="81"/>
        <v>0.14401208115938946</v>
      </c>
      <c r="AT145" s="91">
        <f t="shared" si="82"/>
        <v>6.2405235169068707E-2</v>
      </c>
      <c r="AU145" s="91">
        <f t="shared" si="83"/>
        <v>0</v>
      </c>
      <c r="AV145" s="91">
        <f t="shared" si="84"/>
        <v>0.21601812173908463</v>
      </c>
      <c r="AW145" s="91">
        <f t="shared" si="85"/>
        <v>0</v>
      </c>
      <c r="AX145" s="91">
        <f t="shared" si="86"/>
        <v>1.1459635416666667</v>
      </c>
      <c r="AY145" s="158">
        <f t="shared" si="87"/>
        <v>20.456894905352289</v>
      </c>
      <c r="AZ145" s="91">
        <f t="shared" si="92"/>
        <v>20.9969402097</v>
      </c>
      <c r="BA145" s="26">
        <f>IF(計算過程!$CJ$4=9,((BF145*CB145+BG145*(BO145+BP145+BQ145+BS145)+BH145*BN145+BI145)*BB145+(0.01723*BU145+0.06099))*10^3/3600,0)</f>
        <v>0</v>
      </c>
      <c r="BB145" s="26">
        <f>IF(7&lt;='貼り付けシート（日別）'!O144,1,1+(7-'貼り付けシート（日別）'!O144)*0.0091)</f>
        <v>1</v>
      </c>
      <c r="BC145" s="26">
        <f>IF(計算過程!$CJ$4=9,((BJ145*計算過程!CB145+BK145*(BO145+BP145+BQ145+BS145)+BL145*BN145+BM145)*BE145+BU145/BD145),0)</f>
        <v>0</v>
      </c>
      <c r="BD145" s="26">
        <f>計算過程!$CJ$88*'貼り付けシート（日別）'!O144+計算過程!$CJ$89*BU145+計算過程!$CJ$90</f>
        <v>0.85017578124999993</v>
      </c>
      <c r="BE145" s="26">
        <f>IF(7&lt;='貼り付けシート（日別）'!O144,1,1+(7-'貼り付けシート（日別）'!O144)*0.0205)</f>
        <v>1</v>
      </c>
      <c r="BF145" s="89">
        <f>IF($BN145&gt;0,バックデータ一覧!$S$4,バックデータ一覧!$T$4)</f>
        <v>-0.51375000000000004</v>
      </c>
      <c r="BG145" s="89">
        <f>IF($BN145&gt;0,バックデータ一覧!$S$5,バックデータ一覧!$T$5)</f>
        <v>-1.7819999999999999E-2</v>
      </c>
      <c r="BH145" s="89">
        <f>IF($BN145&gt;0,バックデータ一覧!$S$6,バックデータ一覧!$T$6)</f>
        <v>0.27639999999999998</v>
      </c>
      <c r="BI145" s="89">
        <f>IF($BN145&gt;0,バックデータ一覧!$S$7,バックデータ一覧!$T$7)</f>
        <v>9.4067100000000003</v>
      </c>
      <c r="BJ145" s="89">
        <f>IF($BN145&gt;0,バックデータ一覧!$S$12,バックデータ一覧!$T$12)</f>
        <v>-0.19841</v>
      </c>
      <c r="BK145" s="89">
        <f>IF($BN145&gt;0,バックデータ一覧!$S$13,バックデータ一覧!$T$13)</f>
        <v>1.10632</v>
      </c>
      <c r="BL145" s="89">
        <f>IF($BN145&gt;0,バックデータ一覧!$S$14,バックデータ一覧!$T$14)</f>
        <v>0.19306999999999999</v>
      </c>
      <c r="BM145" s="132">
        <f>IF($BN145&gt;0,バックデータ一覧!$S$15,バックデータ一覧!$T$15)</f>
        <v>-10.36669</v>
      </c>
      <c r="BN145" s="26">
        <f>SUMIF('貼り付けシート（時刻別）'!$A$6:$A$8765,$A145,'貼り付けシート（時刻別）'!$C$6:$C$8765)</f>
        <v>2400</v>
      </c>
      <c r="BO145" s="91">
        <f>'貼り付けシート（日別）'!B144</f>
        <v>4.5726669790013332</v>
      </c>
      <c r="BP145" s="91">
        <f>'貼り付けシート（日別）'!C144</f>
        <v>5.5991840559200003</v>
      </c>
      <c r="BQ145" s="91">
        <f>'貼り付けシート（日別）'!D144</f>
        <v>2.4263130908986668</v>
      </c>
      <c r="BR145" s="91">
        <f>'貼り付けシート（日別）'!E144</f>
        <v>0</v>
      </c>
      <c r="BS145" s="91">
        <f>'貼り付けシート（日別）'!F144</f>
        <v>8.3987760838800014</v>
      </c>
      <c r="BT145" s="91">
        <f>'貼り付けシート（日別）'!G144</f>
        <v>0</v>
      </c>
      <c r="BU145" s="91">
        <f>'貼り付けシート（日別）'!H144</f>
        <v>1.1459635416666667</v>
      </c>
      <c r="BV145" s="91">
        <f>'貼り付けシート（日別）'!I144</f>
        <v>49</v>
      </c>
      <c r="BW145" s="91">
        <f>'貼り付けシート（日別）'!J144</f>
        <v>60</v>
      </c>
      <c r="BX145" s="91">
        <f>'貼り付けシート（日別）'!K144</f>
        <v>26</v>
      </c>
      <c r="BY145" s="91">
        <f>'貼り付けシート（日別）'!L144</f>
        <v>0</v>
      </c>
      <c r="BZ145" s="91">
        <f>'貼り付けシート（日別）'!M144</f>
        <v>90</v>
      </c>
      <c r="CA145" s="91">
        <f>'貼り付けシート（日別）'!N144</f>
        <v>0</v>
      </c>
      <c r="CB145" s="91">
        <f>'貼り付けシート（日別）'!O144</f>
        <v>18.520833333333332</v>
      </c>
      <c r="CC145" s="91">
        <f>'貼り付けシート（日別）'!Q144</f>
        <v>0</v>
      </c>
      <c r="CD145" s="126"/>
    </row>
    <row r="146" spans="1:82" x14ac:dyDescent="0.15">
      <c r="A146" s="30">
        <v>41779</v>
      </c>
      <c r="B146" s="93">
        <f t="shared" si="66"/>
        <v>0.16973767751736113</v>
      </c>
      <c r="C146" s="93">
        <f t="shared" si="67"/>
        <v>0</v>
      </c>
      <c r="D146" s="93">
        <f t="shared" si="93"/>
        <v>37.947871713775996</v>
      </c>
      <c r="E146" s="96">
        <v>0</v>
      </c>
      <c r="F146" s="90">
        <f>IF(OR(計算過程!$CJ$4&lt;=4,計算過程!$CJ$4=8),G146+H146+I146,0)</f>
        <v>0.16973767751736113</v>
      </c>
      <c r="G146" s="90">
        <f>IF(AND($CJ$4&gt;4,$CJ$4&lt;&gt;8),0,((VLOOKUP(入力データと計算結果!$F$6,バックデータ一覧!$V$12:$AA$15,2)*CB146+VLOOKUP(入力データと計算結果!$F$6,バックデータ一覧!$V$12:$AA$15,3)*(BV146+BW146+BX146+BY146+CA146)+(VLOOKUP(入力データと計算結果!$F$6,バックデータ一覧!$V$12:$AA$15,4)))*10^3/3600))</f>
        <v>0.10854496527777777</v>
      </c>
      <c r="H146" s="90">
        <f>IF(AND(OR($CJ$4&gt;4,$CJ$4&lt;&gt;8),入力データと計算結果!$F$7&lt;&gt;バックデータ一覧!$A$20,BZ146&gt;0),0.07*10^3/3600,0)</f>
        <v>1.9444444444444445E-2</v>
      </c>
      <c r="I146" s="90">
        <f>IF(AND(OR($CJ$4&lt;=4),入力データと計算結果!$F$7=バックデータ一覧!$A$22,BU146&gt;0),(VLOOKUP(入力データと計算結果!$F$6,バックデータ一覧!$V$12:$AA$15,5,FALSE)*BU146+VLOOKUP(入力データと計算結果!$F$6,バックデータ一覧!$V$12:$AA$15,6,FALSE))*10^3/3600,0)</f>
        <v>4.1748267795138891E-2</v>
      </c>
      <c r="J146" s="90">
        <f>IF(OR(計算過程!$CJ$4&lt;=2,計算過程!$CJ$4=8),IF(入力データと計算結果!$F$7=バックデータ一覧!$A$20,BO146/L146+BP146/M146+BQ146/N146+BR146/O146+BT146/Q146,IF(入力データと計算結果!$F$7=バックデータ一覧!$A$21,BO146/L146+BP146/M146+BQ146/N146+BS146/P146+BT146/Q146,BO146/L146+BP146/M146+BQ146/N146+BS146/P146+BU146/R146)),0)</f>
        <v>0</v>
      </c>
      <c r="K146" s="90">
        <f>IF(OR(計算過程!$CJ$4=3,計算過程!$CJ$4=4),IF(入力データと計算結果!$F$7=バックデータ一覧!$A$20,BO146/L146+BP146/M146+BQ146/N146+BR146/O146+BT146/Q146,IF(入力データと計算結果!$F$7=バックデータ一覧!$A$21,BO146/L146+BP146/M146+BQ146/N146+BS146/P146+BT146/Q146,BO146/L146+BP146/M146+BQ146/N146+BS146/P146+BU146/R146)),0)</f>
        <v>37.947871713775996</v>
      </c>
      <c r="L146" s="167">
        <f>IFERROR(MIN(1,$CJ$6*CB146+計算過程!$CJ$13*(BO146+BQ146)+$CJ$20),"-")</f>
        <v>0.71439520395545986</v>
      </c>
      <c r="M146" s="167">
        <f t="shared" si="68"/>
        <v>0.81511520458744302</v>
      </c>
      <c r="N146" s="167">
        <f t="shared" si="69"/>
        <v>0.71439520395545986</v>
      </c>
      <c r="O146" s="134">
        <f t="shared" si="70"/>
        <v>0.90236153670854247</v>
      </c>
      <c r="P146" s="134">
        <f t="shared" si="71"/>
        <v>0.84786171442832869</v>
      </c>
      <c r="Q146" s="134">
        <f t="shared" si="72"/>
        <v>0.90236153670854247</v>
      </c>
      <c r="R146" s="134">
        <f t="shared" si="73"/>
        <v>0.57823639502271695</v>
      </c>
      <c r="S146" s="26">
        <f t="shared" si="74"/>
        <v>0</v>
      </c>
      <c r="T146" s="26">
        <f>'貼り付けシート（日別）'!P145</f>
        <v>15.3125</v>
      </c>
      <c r="U146" s="26">
        <f t="shared" si="94"/>
        <v>1</v>
      </c>
      <c r="V146" s="26">
        <f t="shared" si="95"/>
        <v>1</v>
      </c>
      <c r="W146" s="26">
        <f t="shared" si="88"/>
        <v>30.036807668893339</v>
      </c>
      <c r="X146" s="26">
        <f t="shared" si="75"/>
        <v>0</v>
      </c>
      <c r="Y146" s="26">
        <f>IF(AND(入力データと計算結果!$F$6=バックデータ一覧!$A$7,入力データと計算結果!$F$27="種類を選択することで評価する"),MAX((($CJ$44*CB146+$CJ$45*SUM(BO146:BQ146,BS146)+$CJ$46)*Z146+(0.01723*BU146+0.06099))*10^3/3600,0),0)</f>
        <v>0</v>
      </c>
      <c r="Z146" s="26">
        <f t="shared" si="89"/>
        <v>1</v>
      </c>
      <c r="AA146" s="26">
        <f>IF(AND(入力データと計算結果!$F$6=バックデータ一覧!$A$7,入力データと計算結果!$F$27="種類を選択することで評価する"),MAX(($CJ$47*CB146+$CJ$48*SUM(BO146:BQ146,BS146)+$CJ$49)*AC146+BU146/AB146,0),0)</f>
        <v>0</v>
      </c>
      <c r="AB146" s="26">
        <f t="shared" si="76"/>
        <v>0.86159515624999994</v>
      </c>
      <c r="AC146" s="26">
        <f t="shared" si="90"/>
        <v>1</v>
      </c>
      <c r="AD146" s="91">
        <f>IF(AND(入力データと計算結果!$F$6=バックデータ一覧!$A$7,入力データと計算結果!$F$27="仕様を入力することで評価する"),AE146+AF146+AG146,0)</f>
        <v>0</v>
      </c>
      <c r="AE146" s="91">
        <f t="shared" si="91"/>
        <v>1.3601085778281743</v>
      </c>
      <c r="AF146" s="91">
        <f t="shared" si="77"/>
        <v>8.2912602308989267E-2</v>
      </c>
      <c r="AG146" s="190">
        <f>IF(AND(入力データと計算結果!$F$7&lt;&gt;バックデータ一覧!$A$22,CA146&gt;0),(0.000393*計算過程!CA146)*10^3/3600,IF(AND(入力データと計算結果!$F$7=バックデータ一覧!$A$22,AX146&gt;0),(0.01723*計算過程!AX146+0.06099)*10^3/3600,0))</f>
        <v>2.1899404730902777E-2</v>
      </c>
      <c r="AH146" s="91">
        <f>IF(OR(入力データと計算結果!$F$6&lt;&gt;バックデータ一覧!$A$7,入力データと計算結果!$F$27&lt;&gt;"仕様を入力することで評価する"),0,IF(入力データと計算結果!$F$7=バックデータ一覧!$A$20,計算過程!AR146/計算過程!AI146+計算過程!AS146/計算過程!AJ146+計算過程!AT146/計算過程!AK146+計算過程!AU146/計算過程!AL146+計算過程!AW146/計算過程!AN146,IF(入力データと計算結果!$F$7=バックデータ一覧!$A$21,計算過程!AR146/計算過程!AI146+計算過程!AS146/計算過程!AJ146+計算過程!AT146/計算過程!AK146+計算過程!AV146/計算過程!AM146+計算過程!AW146/計算過程!AN146,計算過程!AR146/計算過程!AI146+計算過程!AS146/計算過程!AJ146+計算過程!AT146/計算過程!AK146+計算過程!AV146/計算過程!AM146+計算過程!AX146/計算過程!AO146)))</f>
        <v>0</v>
      </c>
      <c r="AI146" s="191" t="str">
        <f>IF(AND(入力データと計算結果!$F$6=バックデータ一覧!$A$7,入力データと計算結果!$F$27="仕様を入力することで評価する"),$CJ$65*CB146+$CJ$72*(AR146+AT146)+$CJ$79,"-")</f>
        <v>-</v>
      </c>
      <c r="AJ146" s="191" t="str">
        <f>IF(AND(入力データと計算結果!$F$6=バックデータ一覧!$A$7,入力データと計算結果!$F$27="仕様を入力することで評価する"),$CJ$66*CB146+$CJ$73*AS146+$CJ$80,"-")</f>
        <v>-</v>
      </c>
      <c r="AK146" s="191" t="str">
        <f>IF(AND(入力データと計算結果!$F$6=バックデータ一覧!$A$7,入力データと計算結果!$F$27="仕様を入力することで評価する"),$CJ$67*CB146+$CJ$74*(AR146+AT146)+$CJ$81,"-")</f>
        <v>-</v>
      </c>
      <c r="AL146" s="191" t="str">
        <f>IF(AND(入力データと計算結果!$F$6=バックデータ一覧!$A$7,入力データと計算結果!$F$27="仕様を入力することで評価する"),$CJ$68*CB146+$CJ$75*AU146+$CJ$82,"-")</f>
        <v>-</v>
      </c>
      <c r="AM146" s="191" t="str">
        <f>IF(AND(入力データと計算結果!$F$6=バックデータ一覧!$A$7,入力データと計算結果!$F$27="仕様を入力することで評価する"),$CJ$69*CB146+$CJ$76*AV146+$CJ$83,"-")</f>
        <v>-</v>
      </c>
      <c r="AN146" s="191" t="str">
        <f>IF(AND(入力データと計算結果!$F$6=バックデータ一覧!$A$7,入力データと計算結果!$F$27="仕様を入力することで評価する"),$CJ$70*CB146+$CJ$77*AW146+$CJ$84,"-")</f>
        <v>-</v>
      </c>
      <c r="AO146" s="191" t="str">
        <f>IF(AND(入力データと計算結果!$F$6=バックデータ一覧!$A$7,入力データと計算結果!$F$27="仕様を入力することで評価する"),$CJ$71*CB146+$CJ$78*AX146+$CJ$85,"-")</f>
        <v>-</v>
      </c>
      <c r="AP146" s="91">
        <f t="shared" si="78"/>
        <v>28.04341532775479</v>
      </c>
      <c r="AQ146" s="91">
        <f t="shared" si="79"/>
        <v>5.7273645045911215</v>
      </c>
      <c r="AR146" s="91">
        <f t="shared" si="80"/>
        <v>0.93672298583081393</v>
      </c>
      <c r="AS146" s="91">
        <f t="shared" si="81"/>
        <v>0.69102515348174842</v>
      </c>
      <c r="AT146" s="91">
        <f t="shared" si="82"/>
        <v>0.36854674852359914</v>
      </c>
      <c r="AU146" s="91">
        <f t="shared" si="83"/>
        <v>0</v>
      </c>
      <c r="AV146" s="91">
        <f t="shared" si="84"/>
        <v>2.7641006139269937</v>
      </c>
      <c r="AW146" s="91">
        <f t="shared" si="85"/>
        <v>0</v>
      </c>
      <c r="AX146" s="91">
        <f t="shared" si="86"/>
        <v>1.0358593749999998</v>
      </c>
      <c r="AY146" s="158">
        <f t="shared" si="87"/>
        <v>24.240552792130181</v>
      </c>
      <c r="AZ146" s="91">
        <f t="shared" si="92"/>
        <v>29.000948293893337</v>
      </c>
      <c r="BA146" s="26">
        <f>IF(計算過程!$CJ$4=9,((BF146*CB146+BG146*(BO146+BP146+BQ146+BS146)+BH146*BN146+BI146)*BB146+(0.01723*BU146+0.06099))*10^3/3600,0)</f>
        <v>0</v>
      </c>
      <c r="BB146" s="26">
        <f>IF(7&lt;='貼り付けシート（日別）'!O145,1,1+(7-'貼り付けシート（日別）'!O145)*0.0091)</f>
        <v>1</v>
      </c>
      <c r="BC146" s="26">
        <f>IF(計算過程!$CJ$4=9,((BJ146*計算過程!CB146+BK146*(BO146+BP146+BQ146+BS146)+BL146*BN146+BM146)*BE146+BU146/BD146),0)</f>
        <v>0</v>
      </c>
      <c r="BD146" s="26">
        <f>計算過程!$CJ$88*'貼り付けシート（日別）'!O145+計算過程!$CJ$89*BU146+計算過程!$CJ$90</f>
        <v>0.86159515624999994</v>
      </c>
      <c r="BE146" s="26">
        <f>IF(7&lt;='貼り付けシート（日別）'!O145,1,1+(7-'貼り付けシート（日別）'!O145)*0.0205)</f>
        <v>1</v>
      </c>
      <c r="BF146" s="89">
        <f>IF($BN146&gt;0,バックデータ一覧!$S$4,バックデータ一覧!$T$4)</f>
        <v>-0.51375000000000004</v>
      </c>
      <c r="BG146" s="89">
        <f>IF($BN146&gt;0,バックデータ一覧!$S$5,バックデータ一覧!$T$5)</f>
        <v>-1.7819999999999999E-2</v>
      </c>
      <c r="BH146" s="89">
        <f>IF($BN146&gt;0,バックデータ一覧!$S$6,バックデータ一覧!$T$6)</f>
        <v>0.27639999999999998</v>
      </c>
      <c r="BI146" s="89">
        <f>IF($BN146&gt;0,バックデータ一覧!$S$7,バックデータ一覧!$T$7)</f>
        <v>9.4067100000000003</v>
      </c>
      <c r="BJ146" s="89">
        <f>IF($BN146&gt;0,バックデータ一覧!$S$12,バックデータ一覧!$T$12)</f>
        <v>-0.19841</v>
      </c>
      <c r="BK146" s="89">
        <f>IF($BN146&gt;0,バックデータ一覧!$S$13,バックデータ一覧!$T$13)</f>
        <v>1.10632</v>
      </c>
      <c r="BL146" s="89">
        <f>IF($BN146&gt;0,バックデータ一覧!$S$14,バックデータ一覧!$T$14)</f>
        <v>0.19306999999999999</v>
      </c>
      <c r="BM146" s="132">
        <f>IF($BN146&gt;0,バックデータ一覧!$S$15,バックデータ一覧!$T$15)</f>
        <v>-10.36669</v>
      </c>
      <c r="BN146" s="26">
        <f>SUMIF('貼り付けシート（時刻別）'!$A$6:$A$8765,$A146,'貼り付けシート（時刻別）'!$C$6:$C$8765)</f>
        <v>2400</v>
      </c>
      <c r="BO146" s="91">
        <f>'貼り付けシート（日別）'!B145</f>
        <v>5.7066382126693345</v>
      </c>
      <c r="BP146" s="91">
        <f>'貼り付けシート（日別）'!C145</f>
        <v>4.2098150749199998</v>
      </c>
      <c r="BQ146" s="91">
        <f>'貼り付けシート（日別）'!D145</f>
        <v>2.2452347066240006</v>
      </c>
      <c r="BR146" s="91">
        <f>'貼り付けシート（日別）'!E145</f>
        <v>0</v>
      </c>
      <c r="BS146" s="91">
        <f>'貼り付けシート（日別）'!F145</f>
        <v>16.839260299680003</v>
      </c>
      <c r="BT146" s="91">
        <f>'貼り付けシート（日別）'!G145</f>
        <v>0</v>
      </c>
      <c r="BU146" s="91">
        <f>'貼り付けシート（日別）'!H145</f>
        <v>1.0358593749999998</v>
      </c>
      <c r="BV146" s="91">
        <f>'貼り付けシート（日別）'!I145</f>
        <v>61</v>
      </c>
      <c r="BW146" s="91">
        <f>'貼り付けシート（日別）'!J145</f>
        <v>45</v>
      </c>
      <c r="BX146" s="91">
        <f>'貼り付けシート（日別）'!K145</f>
        <v>24</v>
      </c>
      <c r="BY146" s="91">
        <f>'貼り付けシート（日別）'!L145</f>
        <v>0</v>
      </c>
      <c r="BZ146" s="91">
        <f>'貼り付けシート（日別）'!M145</f>
        <v>180</v>
      </c>
      <c r="CA146" s="91">
        <f>'貼り付けシート（日別）'!N145</f>
        <v>0</v>
      </c>
      <c r="CB146" s="91">
        <f>'貼り付けシート（日別）'!O145</f>
        <v>21.037499999999998</v>
      </c>
      <c r="CC146" s="91">
        <f>'貼り付けシート（日別）'!Q145</f>
        <v>0</v>
      </c>
      <c r="CD146" s="126"/>
    </row>
    <row r="147" spans="1:82" x14ac:dyDescent="0.15">
      <c r="A147" s="30">
        <v>41780</v>
      </c>
      <c r="B147" s="93">
        <f t="shared" si="66"/>
        <v>0.18860467447916668</v>
      </c>
      <c r="C147" s="93">
        <f t="shared" si="67"/>
        <v>0</v>
      </c>
      <c r="D147" s="93">
        <f t="shared" si="93"/>
        <v>46.942424273925056</v>
      </c>
      <c r="E147" s="96">
        <v>0</v>
      </c>
      <c r="F147" s="90">
        <f>IF(OR(計算過程!$CJ$4&lt;=4,計算過程!$CJ$4=8),G147+H147+I147,0)</f>
        <v>0.18860467447916668</v>
      </c>
      <c r="G147" s="90">
        <f>IF(AND($CJ$4&gt;4,$CJ$4&lt;&gt;8),0,((VLOOKUP(入力データと計算結果!$F$6,バックデータ一覧!$V$12:$AA$15,2)*CB147+VLOOKUP(入力データと計算結果!$F$6,バックデータ一覧!$V$12:$AA$15,3)*(BV147+BW147+BX147+BY147+CA147)+(VLOOKUP(入力データと計算結果!$F$6,バックデータ一覧!$V$12:$AA$15,4)))*10^3/3600))</f>
        <v>0.12728530092592591</v>
      </c>
      <c r="H147" s="90">
        <f>IF(AND(OR($CJ$4&gt;4,$CJ$4&lt;&gt;8),入力データと計算結果!$F$7&lt;&gt;バックデータ一覧!$A$20,BZ147&gt;0),0.07*10^3/3600,0)</f>
        <v>1.9444444444444445E-2</v>
      </c>
      <c r="I147" s="90">
        <f>IF(AND(OR($CJ$4&lt;=4),入力データと計算結果!$F$7=バックデータ一覧!$A$22,BU147&gt;0),(VLOOKUP(入力データと計算結果!$F$6,バックデータ一覧!$V$12:$AA$15,5,FALSE)*BU147+VLOOKUP(入力データと計算結果!$F$6,バックデータ一覧!$V$12:$AA$15,6,FALSE))*10^3/3600,0)</f>
        <v>4.1874929108796297E-2</v>
      </c>
      <c r="J147" s="90">
        <f>IF(OR(計算過程!$CJ$4&lt;=2,計算過程!$CJ$4=8),IF(入力データと計算結果!$F$7=バックデータ一覧!$A$20,BO147/L147+BP147/M147+BQ147/N147+BR147/O147+BT147/Q147,IF(入力データと計算結果!$F$7=バックデータ一覧!$A$21,BO147/L147+BP147/M147+BQ147/N147+BS147/P147+BT147/Q147,BO147/L147+BP147/M147+BQ147/N147+BS147/P147+BU147/R147)),0)</f>
        <v>0</v>
      </c>
      <c r="K147" s="90">
        <f>IF(OR(計算過程!$CJ$4=3,計算過程!$CJ$4=4),IF(入力データと計算結果!$F$7=バックデータ一覧!$A$20,BO147/L147+BP147/M147+BQ147/N147+BR147/O147+BT147/Q147,IF(入力データと計算結果!$F$7=バックデータ一覧!$A$21,BO147/L147+BP147/M147+BQ147/N147+BS147/P147+BT147/Q147,BO147/L147+BP147/M147+BQ147/N147+BS147/P147+BU147/R147)),0)</f>
        <v>46.942424273925056</v>
      </c>
      <c r="L147" s="167">
        <f>IFERROR(MIN(1,$CJ$6*CB147+計算過程!$CJ$13*(BO147+BQ147)+$CJ$20),"-")</f>
        <v>0.72011383216545199</v>
      </c>
      <c r="M147" s="167">
        <f t="shared" si="68"/>
        <v>0.82529437926531568</v>
      </c>
      <c r="N147" s="167">
        <f t="shared" si="69"/>
        <v>0.72011383216545199</v>
      </c>
      <c r="O147" s="134">
        <f t="shared" si="70"/>
        <v>0.90236153670854247</v>
      </c>
      <c r="P147" s="134">
        <f t="shared" si="71"/>
        <v>0.84867577036897801</v>
      </c>
      <c r="Q147" s="134">
        <f t="shared" si="72"/>
        <v>0.90236153670854247</v>
      </c>
      <c r="R147" s="134">
        <f t="shared" si="73"/>
        <v>0.57616497888548857</v>
      </c>
      <c r="S147" s="26">
        <f t="shared" si="74"/>
        <v>0</v>
      </c>
      <c r="T147" s="26">
        <f>'貼り付けシート（日別）'!P146</f>
        <v>16.149999999999999</v>
      </c>
      <c r="U147" s="26">
        <f t="shared" si="94"/>
        <v>1</v>
      </c>
      <c r="V147" s="26">
        <f t="shared" si="95"/>
        <v>1</v>
      </c>
      <c r="W147" s="26">
        <f t="shared" si="88"/>
        <v>37.265843037774999</v>
      </c>
      <c r="X147" s="26">
        <f t="shared" si="75"/>
        <v>0</v>
      </c>
      <c r="Y147" s="26">
        <f>IF(AND(入力データと計算結果!$F$6=バックデータ一覧!$A$7,入力データと計算結果!$F$27="種類を選択することで評価する"),MAX((($CJ$44*CB147+$CJ$45*SUM(BO147:BQ147,BS147)+$CJ$46)*Z147+(0.01723*BU147+0.06099))*10^3/3600,0),0)</f>
        <v>0</v>
      </c>
      <c r="Z147" s="26">
        <f t="shared" si="89"/>
        <v>1</v>
      </c>
      <c r="AA147" s="26">
        <f>IF(AND(入力データと計算結果!$F$6=バックデータ一覧!$A$7,入力データと計算結果!$F$27="種類を選択することで評価する"),MAX(($CJ$47*CB147+$CJ$48*SUM(BO147:BQ147,BS147)+$CJ$49)*AC147+BU147/AB147,0),0)</f>
        <v>0</v>
      </c>
      <c r="AB147" s="26">
        <f t="shared" si="76"/>
        <v>0.8593453124999999</v>
      </c>
      <c r="AC147" s="26">
        <f t="shared" si="90"/>
        <v>1</v>
      </c>
      <c r="AD147" s="91">
        <f>IF(AND(入力データと計算結果!$F$6=バックデータ一覧!$A$7,入力データと計算結果!$F$27="仕様を入力することで評価する"),AE147+AF147+AG147,0)</f>
        <v>0</v>
      </c>
      <c r="AE147" s="91">
        <f t="shared" si="91"/>
        <v>1.563165869112209</v>
      </c>
      <c r="AF147" s="91">
        <f t="shared" si="77"/>
        <v>8.8904424497467049E-2</v>
      </c>
      <c r="AG147" s="190">
        <f>IF(AND(入力データと計算結果!$F$7&lt;&gt;バックデータ一覧!$A$22,CA147&gt;0),(0.000393*計算過程!CA147)*10^3/3600,IF(AND(入力データと計算結果!$F$7=バックデータ一覧!$A$22,AX147&gt;0),(0.01723*計算過程!AX147+0.06099)*10^3/3600,0))</f>
        <v>2.2003228443287035E-2</v>
      </c>
      <c r="AH147" s="91">
        <f>IF(OR(入力データと計算結果!$F$6&lt;&gt;バックデータ一覧!$A$7,入力データと計算結果!$F$27&lt;&gt;"仕様を入力することで評価する"),0,IF(入力データと計算結果!$F$7=バックデータ一覧!$A$20,計算過程!AR147/計算過程!AI147+計算過程!AS147/計算過程!AJ147+計算過程!AT147/計算過程!AK147+計算過程!AU147/計算過程!AL147+計算過程!AW147/計算過程!AN147,IF(入力データと計算結果!$F$7=バックデータ一覧!$A$21,計算過程!AR147/計算過程!AI147+計算過程!AS147/計算過程!AJ147+計算過程!AT147/計算過程!AK147+計算過程!AV147/計算過程!AM147+計算過程!AW147/計算過程!AN147,計算過程!AR147/計算過程!AI147+計算過程!AS147/計算過程!AJ147+計算過程!AT147/計算過程!AK147+計算過程!AV147/計算過程!AM147+計算過程!AX147/計算過程!AO147)))</f>
        <v>0</v>
      </c>
      <c r="AI147" s="191" t="str">
        <f>IF(AND(入力データと計算結果!$F$6=バックデータ一覧!$A$7,入力データと計算結果!$F$27="仕様を入力することで評価する"),$CJ$65*CB147+$CJ$72*(AR147+AT147)+$CJ$79,"-")</f>
        <v>-</v>
      </c>
      <c r="AJ147" s="191" t="str">
        <f>IF(AND(入力データと計算結果!$F$6=バックデータ一覧!$A$7,入力データと計算結果!$F$27="仕様を入力することで評価する"),$CJ$66*CB147+$CJ$73*AS147+$CJ$80,"-")</f>
        <v>-</v>
      </c>
      <c r="AK147" s="191" t="str">
        <f>IF(AND(入力データと計算結果!$F$6=バックデータ一覧!$A$7,入力データと計算結果!$F$27="仕様を入力することで評価する"),$CJ$67*CB147+$CJ$74*(AR147+AT147)+$CJ$81,"-")</f>
        <v>-</v>
      </c>
      <c r="AL147" s="191" t="str">
        <f>IF(AND(入力データと計算結果!$F$6=バックデータ一覧!$A$7,入力データと計算結果!$F$27="仕様を入力することで評価する"),$CJ$68*CB147+$CJ$75*AU147+$CJ$82,"-")</f>
        <v>-</v>
      </c>
      <c r="AM147" s="191" t="str">
        <f>IF(AND(入力データと計算結果!$F$6=バックデータ一覧!$A$7,入力データと計算結果!$F$27="仕様を入力することで評価する"),$CJ$69*CB147+$CJ$76*AV147+$CJ$83,"-")</f>
        <v>-</v>
      </c>
      <c r="AN147" s="191" t="str">
        <f>IF(AND(入力データと計算結果!$F$6=バックデータ一覧!$A$7,入力データと計算結果!$F$27="仕様を入力することで評価する"),$CJ$70*CB147+$CJ$77*AW147+$CJ$84,"-")</f>
        <v>-</v>
      </c>
      <c r="AO147" s="191" t="str">
        <f>IF(AND(入力データと計算結果!$F$6=バックデータ一覧!$A$7,入力データと計算結果!$F$27="仕様を入力することで評価する"),$CJ$71*CB147+$CJ$78*AX147+$CJ$85,"-")</f>
        <v>-</v>
      </c>
      <c r="AP147" s="91">
        <f t="shared" si="78"/>
        <v>31.984973108771321</v>
      </c>
      <c r="AQ147" s="91">
        <f t="shared" si="79"/>
        <v>5.6837952567903116</v>
      </c>
      <c r="AR147" s="91">
        <f t="shared" si="80"/>
        <v>1.6904634460442534</v>
      </c>
      <c r="AS147" s="91">
        <f t="shared" si="81"/>
        <v>2.2756238696749573</v>
      </c>
      <c r="AT147" s="91">
        <f t="shared" si="82"/>
        <v>0.69352346504379625</v>
      </c>
      <c r="AU147" s="91">
        <f t="shared" si="83"/>
        <v>0</v>
      </c>
      <c r="AV147" s="91">
        <f t="shared" si="84"/>
        <v>3.9010694908713539</v>
      </c>
      <c r="AW147" s="91">
        <f t="shared" si="85"/>
        <v>0</v>
      </c>
      <c r="AX147" s="91">
        <f t="shared" si="86"/>
        <v>1.0575520833333332</v>
      </c>
      <c r="AY147" s="158">
        <f t="shared" si="87"/>
        <v>27.647610682807304</v>
      </c>
      <c r="AZ147" s="91">
        <f t="shared" si="92"/>
        <v>36.208290954441665</v>
      </c>
      <c r="BA147" s="26">
        <f>IF(計算過程!$CJ$4=9,((BF147*CB147+BG147*(BO147+BP147+BQ147+BS147)+BH147*BN147+BI147)*BB147+(0.01723*BU147+0.06099))*10^3/3600,0)</f>
        <v>0</v>
      </c>
      <c r="BB147" s="26">
        <f>IF(7&lt;='貼り付けシート（日別）'!O146,1,1+(7-'貼り付けシート（日別）'!O146)*0.0091)</f>
        <v>1</v>
      </c>
      <c r="BC147" s="26">
        <f>IF(計算過程!$CJ$4=9,((BJ147*計算過程!CB147+BK147*(BO147+BP147+BQ147+BS147)+BL147*BN147+BM147)*BE147+BU147/BD147),0)</f>
        <v>0</v>
      </c>
      <c r="BD147" s="26">
        <f>計算過程!$CJ$88*'貼り付けシート（日別）'!O146+計算過程!$CJ$89*BU147+計算過程!$CJ$90</f>
        <v>0.8593453124999999</v>
      </c>
      <c r="BE147" s="26">
        <f>IF(7&lt;='貼り付けシート（日別）'!O146,1,1+(7-'貼り付けシート（日別）'!O146)*0.0205)</f>
        <v>1</v>
      </c>
      <c r="BF147" s="89">
        <f>IF($BN147&gt;0,バックデータ一覧!$S$4,バックデータ一覧!$T$4)</f>
        <v>-0.51375000000000004</v>
      </c>
      <c r="BG147" s="89">
        <f>IF($BN147&gt;0,バックデータ一覧!$S$5,バックデータ一覧!$T$5)</f>
        <v>-1.7819999999999999E-2</v>
      </c>
      <c r="BH147" s="89">
        <f>IF($BN147&gt;0,バックデータ一覧!$S$6,バックデータ一覧!$T$6)</f>
        <v>0.27639999999999998</v>
      </c>
      <c r="BI147" s="89">
        <f>IF($BN147&gt;0,バックデータ一覧!$S$7,バックデータ一覧!$T$7)</f>
        <v>9.4067100000000003</v>
      </c>
      <c r="BJ147" s="89">
        <f>IF($BN147&gt;0,バックデータ一覧!$S$12,バックデータ一覧!$T$12)</f>
        <v>-0.19841</v>
      </c>
      <c r="BK147" s="89">
        <f>IF($BN147&gt;0,バックデータ一覧!$S$13,バックデータ一覧!$T$13)</f>
        <v>1.10632</v>
      </c>
      <c r="BL147" s="89">
        <f>IF($BN147&gt;0,バックデータ一覧!$S$14,バックデータ一覧!$T$14)</f>
        <v>0.19306999999999999</v>
      </c>
      <c r="BM147" s="132">
        <f>IF($BN147&gt;0,バックデータ一覧!$S$15,バックデータ一覧!$T$15)</f>
        <v>-10.36669</v>
      </c>
      <c r="BN147" s="26">
        <f>SUMIF('貼り付けシート（時刻別）'!$A$6:$A$8765,$A147,'貼り付けシート（時刻別）'!$C$6:$C$8765)</f>
        <v>2400</v>
      </c>
      <c r="BO147" s="91">
        <f>'貼り付けシート（日別）'!B146</f>
        <v>7.1499916315099998</v>
      </c>
      <c r="BP147" s="91">
        <f>'貼り付けシート（日別）'!C146</f>
        <v>9.6249887347250009</v>
      </c>
      <c r="BQ147" s="91">
        <f>'貼り付けシート（日別）'!D146</f>
        <v>2.9333299001066666</v>
      </c>
      <c r="BR147" s="91">
        <f>'貼り付けシート（日別）'!E146</f>
        <v>0</v>
      </c>
      <c r="BS147" s="91">
        <f>'貼り付けシート（日別）'!F146</f>
        <v>16.499980688099999</v>
      </c>
      <c r="BT147" s="91">
        <f>'貼り付けシート（日別）'!G146</f>
        <v>0</v>
      </c>
      <c r="BU147" s="91">
        <f>'貼り付けシート（日別）'!H146</f>
        <v>1.0575520833333332</v>
      </c>
      <c r="BV147" s="91">
        <f>'貼り付けシート（日別）'!I146</f>
        <v>78</v>
      </c>
      <c r="BW147" s="91">
        <f>'貼り付けシート（日別）'!J146</f>
        <v>105</v>
      </c>
      <c r="BX147" s="91">
        <f>'貼り付けシート（日別）'!K146</f>
        <v>32</v>
      </c>
      <c r="BY147" s="91">
        <f>'貼り付けシート（日別）'!L146</f>
        <v>0</v>
      </c>
      <c r="BZ147" s="91">
        <f>'貼り付けシート（日別）'!M146</f>
        <v>180</v>
      </c>
      <c r="CA147" s="91">
        <f>'貼り付けシート（日別）'!N146</f>
        <v>0</v>
      </c>
      <c r="CB147" s="91">
        <f>'貼り付けシート（日別）'!O146</f>
        <v>20.541666666666668</v>
      </c>
      <c r="CC147" s="91">
        <f>'貼り付けシート（日別）'!Q146</f>
        <v>0</v>
      </c>
      <c r="CD147" s="126"/>
    </row>
    <row r="148" spans="1:82" x14ac:dyDescent="0.15">
      <c r="A148" s="30">
        <v>41781</v>
      </c>
      <c r="B148" s="93">
        <f t="shared" si="66"/>
        <v>0.1744085160590278</v>
      </c>
      <c r="C148" s="93">
        <f t="shared" si="67"/>
        <v>0</v>
      </c>
      <c r="D148" s="93">
        <f t="shared" si="93"/>
        <v>27.870265155928728</v>
      </c>
      <c r="E148" s="96">
        <v>0</v>
      </c>
      <c r="F148" s="90">
        <f>IF(OR(計算過程!$CJ$4&lt;=4,計算過程!$CJ$4=8),G148+H148+I148,0)</f>
        <v>0.1744085160590278</v>
      </c>
      <c r="G148" s="90">
        <f>IF(AND($CJ$4&gt;4,$CJ$4&lt;&gt;8),0,((VLOOKUP(入力データと計算結果!$F$6,バックデータ一覧!$V$12:$AA$15,2)*CB148+VLOOKUP(入力データと計算結果!$F$6,バックデータ一覧!$V$12:$AA$15,3)*(BV148+BW148+BX148+BY148+CA148)+(VLOOKUP(入力データと計算結果!$F$6,バックデータ一覧!$V$12:$AA$15,4)))*10^3/3600))</f>
        <v>0.11220677083333334</v>
      </c>
      <c r="H148" s="90">
        <f>IF(AND(OR($CJ$4&gt;4,$CJ$4&lt;&gt;8),入力データと計算結果!$F$7&lt;&gt;バックデータ一覧!$A$20,BZ148&gt;0),0.07*10^3/3600,0)</f>
        <v>1.9444444444444445E-2</v>
      </c>
      <c r="I148" s="90">
        <f>IF(AND(OR($CJ$4&lt;=4),入力データと計算結果!$F$7=バックデータ一覧!$A$22,BU148&gt;0),(VLOOKUP(入力データと計算結果!$F$6,バックデータ一覧!$V$12:$AA$15,5,FALSE)*BU148+VLOOKUP(入力データと計算結果!$F$6,バックデータ一覧!$V$12:$AA$15,6,FALSE))*10^3/3600,0)</f>
        <v>4.2757300781249993E-2</v>
      </c>
      <c r="J148" s="90">
        <f>IF(OR(計算過程!$CJ$4&lt;=2,計算過程!$CJ$4=8),IF(入力データと計算結果!$F$7=バックデータ一覧!$A$20,BO148/L148+BP148/M148+BQ148/N148+BR148/O148+BT148/Q148,IF(入力データと計算結果!$F$7=バックデータ一覧!$A$21,BO148/L148+BP148/M148+BQ148/N148+BS148/P148+BT148/Q148,BO148/L148+BP148/M148+BQ148/N148+BS148/P148+BU148/R148)),0)</f>
        <v>0</v>
      </c>
      <c r="K148" s="90">
        <f>IF(OR(計算過程!$CJ$4=3,計算過程!$CJ$4=4),IF(入力データと計算結果!$F$7=バックデータ一覧!$A$20,BO148/L148+BP148/M148+BQ148/N148+BR148/O148+BT148/Q148,IF(入力データと計算結果!$F$7=バックデータ一覧!$A$21,BO148/L148+BP148/M148+BQ148/N148+BS148/P148+BT148/Q148,BO148/L148+BP148/M148+BQ148/N148+BS148/P148+BU148/R148)),0)</f>
        <v>27.870265155928728</v>
      </c>
      <c r="L148" s="167">
        <f>IFERROR(MIN(1,$CJ$6*CB148+計算過程!$CJ$13*(BO148+BQ148)+$CJ$20),"-")</f>
        <v>0.70920075482452261</v>
      </c>
      <c r="M148" s="167">
        <f t="shared" si="68"/>
        <v>0.808223067682873</v>
      </c>
      <c r="N148" s="167">
        <f t="shared" si="69"/>
        <v>0.70920075482452261</v>
      </c>
      <c r="O148" s="134">
        <f t="shared" si="70"/>
        <v>0.90236153670854247</v>
      </c>
      <c r="P148" s="134">
        <f t="shared" si="71"/>
        <v>0.8686818884076084</v>
      </c>
      <c r="Q148" s="134">
        <f t="shared" si="72"/>
        <v>0.90236153670854247</v>
      </c>
      <c r="R148" s="134">
        <f t="shared" si="73"/>
        <v>0.56173469335807347</v>
      </c>
      <c r="S148" s="26">
        <f t="shared" si="74"/>
        <v>0</v>
      </c>
      <c r="T148" s="26">
        <f>'貼り付けシート（日別）'!P147</f>
        <v>17.725000000000001</v>
      </c>
      <c r="U148" s="26">
        <f t="shared" si="94"/>
        <v>1</v>
      </c>
      <c r="V148" s="26">
        <f t="shared" si="95"/>
        <v>1</v>
      </c>
      <c r="W148" s="26">
        <f t="shared" si="88"/>
        <v>21.613410083400005</v>
      </c>
      <c r="X148" s="26">
        <f t="shared" si="75"/>
        <v>0</v>
      </c>
      <c r="Y148" s="26">
        <f>IF(AND(入力データと計算結果!$F$6=バックデータ一覧!$A$7,入力データと計算結果!$F$27="種類を選択することで評価する"),MAX((($CJ$44*CB148+$CJ$45*SUM(BO148:BQ148,BS148)+$CJ$46)*Z148+(0.01723*BU148+0.06099))*10^3/3600,0),0)</f>
        <v>0</v>
      </c>
      <c r="Z148" s="26">
        <f t="shared" si="89"/>
        <v>1</v>
      </c>
      <c r="AA148" s="26">
        <f>IF(AND(入力データと計算結果!$F$6=バックデータ一覧!$A$7,入力データと計算結果!$F$27="種類を選択することで評価する"),MAX(($CJ$47*CB148+$CJ$48*SUM(BO148:BQ148,BS148)+$CJ$49)*AC148+BU148/AB148,0),0)</f>
        <v>0</v>
      </c>
      <c r="AB148" s="26">
        <f t="shared" si="76"/>
        <v>0.84367203125000001</v>
      </c>
      <c r="AC148" s="26">
        <f t="shared" si="90"/>
        <v>1</v>
      </c>
      <c r="AD148" s="91">
        <f>IF(AND(入力データと計算結果!$F$6=バックデータ一覧!$A$7,入力データと計算結果!$F$27="仕様を入力することで評価する"),AE148+AF148+AG148,0)</f>
        <v>0</v>
      </c>
      <c r="AE148" s="91">
        <f t="shared" si="91"/>
        <v>1.2051383360129706</v>
      </c>
      <c r="AF148" s="91">
        <f t="shared" si="77"/>
        <v>7.5766145597694678E-2</v>
      </c>
      <c r="AG148" s="190">
        <f>IF(AND(入力データと計算結果!$F$7&lt;&gt;バックデータ一覧!$A$22,CA148&gt;0),(0.000393*計算過程!CA148)*10^3/3600,IF(AND(入力データと計算結果!$F$7=バックデータ一覧!$A$22,AX148&gt;0),(0.01723*計算過程!AX148+0.06099)*10^3/3600,0))</f>
        <v>2.2726504557291666E-2</v>
      </c>
      <c r="AH148" s="91">
        <f>IF(OR(入力データと計算結果!$F$6&lt;&gt;バックデータ一覧!$A$7,入力データと計算結果!$F$27&lt;&gt;"仕様を入力することで評価する"),0,IF(入力データと計算結果!$F$7=バックデータ一覧!$A$20,計算過程!AR148/計算過程!AI148+計算過程!AS148/計算過程!AJ148+計算過程!AT148/計算過程!AK148+計算過程!AU148/計算過程!AL148+計算過程!AW148/計算過程!AN148,IF(入力データと計算結果!$F$7=バックデータ一覧!$A$21,計算過程!AR148/計算過程!AI148+計算過程!AS148/計算過程!AJ148+計算過程!AT148/計算過程!AK148+計算過程!AV148/計算過程!AM148+計算過程!AW148/計算過程!AN148,計算過程!AR148/計算過程!AI148+計算過程!AS148/計算過程!AJ148+計算過程!AT148/計算過程!AK148+計算過程!AV148/計算過程!AM148+計算過程!AX148/計算過程!AO148)))</f>
        <v>0</v>
      </c>
      <c r="AI148" s="191" t="str">
        <f>IF(AND(入力データと計算結果!$F$6=バックデータ一覧!$A$7,入力データと計算結果!$F$27="仕様を入力することで評価する"),$CJ$65*CB148+$CJ$72*(AR148+AT148)+$CJ$79,"-")</f>
        <v>-</v>
      </c>
      <c r="AJ148" s="191" t="str">
        <f>IF(AND(入力データと計算結果!$F$6=バックデータ一覧!$A$7,入力データと計算結果!$F$27="仕様を入力することで評価する"),$CJ$66*CB148+$CJ$73*AS148+$CJ$80,"-")</f>
        <v>-</v>
      </c>
      <c r="AK148" s="191" t="str">
        <f>IF(AND(入力データと計算結果!$F$6=バックデータ一覧!$A$7,入力データと計算結果!$F$27="仕様を入力することで評価する"),$CJ$67*CB148+$CJ$74*(AR148+AT148)+$CJ$81,"-")</f>
        <v>-</v>
      </c>
      <c r="AL148" s="191" t="str">
        <f>IF(AND(入力データと計算結果!$F$6=バックデータ一覧!$A$7,入力データと計算結果!$F$27="仕様を入力することで評価する"),$CJ$68*CB148+$CJ$75*AU148+$CJ$82,"-")</f>
        <v>-</v>
      </c>
      <c r="AM148" s="191" t="str">
        <f>IF(AND(入力データと計算結果!$F$6=バックデータ一覧!$A$7,入力データと計算結果!$F$27="仕様を入力することで評価する"),$CJ$69*CB148+$CJ$76*AV148+$CJ$83,"-")</f>
        <v>-</v>
      </c>
      <c r="AN148" s="191" t="str">
        <f>IF(AND(入力データと計算結果!$F$6=バックデータ一覧!$A$7,入力データと計算結果!$F$27="仕様を入力することで評価する"),$CJ$70*CB148+$CJ$77*AW148+$CJ$84,"-")</f>
        <v>-</v>
      </c>
      <c r="AO148" s="191" t="str">
        <f>IF(AND(入力データと計算結果!$F$6=バックデータ一覧!$A$7,入力データと計算結果!$F$27="仕様を入力することで評価する"),$CJ$71*CB148+$CJ$78*AX148+$CJ$85,"-")</f>
        <v>-</v>
      </c>
      <c r="AP148" s="91">
        <f t="shared" si="78"/>
        <v>23.342312529466117</v>
      </c>
      <c r="AQ148" s="91">
        <f t="shared" si="79"/>
        <v>5.3802750347157584</v>
      </c>
      <c r="AR148" s="91">
        <f t="shared" si="80"/>
        <v>4.9607440754515508E-2</v>
      </c>
      <c r="AS148" s="91">
        <f t="shared" si="81"/>
        <v>6.0743805005529339E-2</v>
      </c>
      <c r="AT148" s="91">
        <f t="shared" si="82"/>
        <v>2.6322315502396165E-2</v>
      </c>
      <c r="AU148" s="91">
        <f t="shared" si="83"/>
        <v>0</v>
      </c>
      <c r="AV148" s="91">
        <f t="shared" si="84"/>
        <v>9.1115707508294008E-2</v>
      </c>
      <c r="AW148" s="91">
        <f t="shared" si="85"/>
        <v>0</v>
      </c>
      <c r="AX148" s="91">
        <f t="shared" si="86"/>
        <v>1.2086718749999998</v>
      </c>
      <c r="AY148" s="158">
        <f t="shared" si="87"/>
        <v>20.17694893962927</v>
      </c>
      <c r="AZ148" s="91">
        <f t="shared" si="92"/>
        <v>20.404738208400005</v>
      </c>
      <c r="BA148" s="26">
        <f>IF(計算過程!$CJ$4=9,((BF148*CB148+BG148*(BO148+BP148+BQ148+BS148)+BH148*BN148+BI148)*BB148+(0.01723*BU148+0.06099))*10^3/3600,0)</f>
        <v>0</v>
      </c>
      <c r="BB148" s="26">
        <f>IF(7&lt;='貼り付けシート（日別）'!O147,1,1+(7-'貼り付けシート（日別）'!O147)*0.0091)</f>
        <v>1</v>
      </c>
      <c r="BC148" s="26">
        <f>IF(計算過程!$CJ$4=9,((BJ148*計算過程!CB148+BK148*(BO148+BP148+BQ148+BS148)+BL148*BN148+BM148)*BE148+BU148/BD148),0)</f>
        <v>0</v>
      </c>
      <c r="BD148" s="26">
        <f>計算過程!$CJ$88*'貼り付けシート（日別）'!O147+計算過程!$CJ$89*BU148+計算過程!$CJ$90</f>
        <v>0.84367203125000001</v>
      </c>
      <c r="BE148" s="26">
        <f>IF(7&lt;='貼り付けシート（日別）'!O147,1,1+(7-'貼り付けシート（日別）'!O147)*0.0205)</f>
        <v>1</v>
      </c>
      <c r="BF148" s="89">
        <f>IF($BN148&gt;0,バックデータ一覧!$S$4,バックデータ一覧!$T$4)</f>
        <v>-0.51375000000000004</v>
      </c>
      <c r="BG148" s="89">
        <f>IF($BN148&gt;0,バックデータ一覧!$S$5,バックデータ一覧!$T$5)</f>
        <v>-1.7819999999999999E-2</v>
      </c>
      <c r="BH148" s="89">
        <f>IF($BN148&gt;0,バックデータ一覧!$S$6,バックデータ一覧!$T$6)</f>
        <v>0.27639999999999998</v>
      </c>
      <c r="BI148" s="89">
        <f>IF($BN148&gt;0,バックデータ一覧!$S$7,バックデータ一覧!$T$7)</f>
        <v>9.4067100000000003</v>
      </c>
      <c r="BJ148" s="89">
        <f>IF($BN148&gt;0,バックデータ一覧!$S$12,バックデータ一覧!$T$12)</f>
        <v>-0.19841</v>
      </c>
      <c r="BK148" s="89">
        <f>IF($BN148&gt;0,バックデータ一覧!$S$13,バックデータ一覧!$T$13)</f>
        <v>1.10632</v>
      </c>
      <c r="BL148" s="89">
        <f>IF($BN148&gt;0,バックデータ一覧!$S$14,バックデータ一覧!$T$14)</f>
        <v>0.19306999999999999</v>
      </c>
      <c r="BM148" s="132">
        <f>IF($BN148&gt;0,バックデータ一覧!$S$15,バックデータ一覧!$T$15)</f>
        <v>-10.36669</v>
      </c>
      <c r="BN148" s="26">
        <f>SUMIF('貼り付けシート（時刻別）'!$A$6:$A$8765,$A148,'貼り付けシート（時刻別）'!$C$6:$C$8765)</f>
        <v>2400</v>
      </c>
      <c r="BO148" s="91">
        <f>'貼り付けシート（日別）'!B147</f>
        <v>4.4436985431626672</v>
      </c>
      <c r="BP148" s="91">
        <f>'貼り付けシート（日別）'!C147</f>
        <v>5.4412635222400008</v>
      </c>
      <c r="BQ148" s="91">
        <f>'貼り付けシート（日別）'!D147</f>
        <v>2.3578808596373335</v>
      </c>
      <c r="BR148" s="91">
        <f>'貼り付けシート（日別）'!E147</f>
        <v>0</v>
      </c>
      <c r="BS148" s="91">
        <f>'貼り付けシート（日別）'!F147</f>
        <v>8.1618952833600016</v>
      </c>
      <c r="BT148" s="91">
        <f>'貼り付けシート（日別）'!G147</f>
        <v>0</v>
      </c>
      <c r="BU148" s="91">
        <f>'貼り付けシート（日別）'!H147</f>
        <v>1.2086718749999998</v>
      </c>
      <c r="BV148" s="91">
        <f>'貼り付けシート（日別）'!I147</f>
        <v>49</v>
      </c>
      <c r="BW148" s="91">
        <f>'貼り付けシート（日別）'!J147</f>
        <v>60</v>
      </c>
      <c r="BX148" s="91">
        <f>'貼り付けシート（日別）'!K147</f>
        <v>26</v>
      </c>
      <c r="BY148" s="91">
        <f>'貼り付けシート（日別）'!L147</f>
        <v>0</v>
      </c>
      <c r="BZ148" s="91">
        <f>'貼り付けシート（日別）'!M147</f>
        <v>90</v>
      </c>
      <c r="CA148" s="91">
        <f>'貼り付けシート（日別）'!N147</f>
        <v>0</v>
      </c>
      <c r="CB148" s="91">
        <f>'貼り付けシート（日別）'!O147</f>
        <v>17.087500000000002</v>
      </c>
      <c r="CC148" s="91">
        <f>'貼り付けシート（日別）'!Q147</f>
        <v>0</v>
      </c>
      <c r="CD148" s="126"/>
    </row>
    <row r="149" spans="1:82" x14ac:dyDescent="0.15">
      <c r="A149" s="30">
        <v>41782</v>
      </c>
      <c r="B149" s="93">
        <f t="shared" si="66"/>
        <v>0.11136984953703703</v>
      </c>
      <c r="C149" s="93">
        <f t="shared" si="67"/>
        <v>0</v>
      </c>
      <c r="D149" s="93">
        <f t="shared" si="93"/>
        <v>16.756899685491771</v>
      </c>
      <c r="E149" s="96">
        <v>0</v>
      </c>
      <c r="F149" s="90">
        <f>IF(OR(計算過程!$CJ$4&lt;=4,計算過程!$CJ$4=8),G149+H149+I149,0)</f>
        <v>0.11136984953703703</v>
      </c>
      <c r="G149" s="90">
        <f>IF(AND($CJ$4&gt;4,$CJ$4&lt;&gt;8),0,((VLOOKUP(入力データと計算結果!$F$6,バックデータ一覧!$V$12:$AA$15,2)*CB149+VLOOKUP(入力データと計算結果!$F$6,バックデータ一覧!$V$12:$AA$15,3)*(BV149+BW149+BX149+BY149+CA149)+(VLOOKUP(入力データと計算結果!$F$6,バックデータ一覧!$V$12:$AA$15,4)))*10^3/3600))</f>
        <v>0.11136984953703703</v>
      </c>
      <c r="H149" s="90">
        <f>IF(AND(OR($CJ$4&gt;4,$CJ$4&lt;&gt;8),入力データと計算結果!$F$7&lt;&gt;バックデータ一覧!$A$20,BZ149&gt;0),0.07*10^3/3600,0)</f>
        <v>0</v>
      </c>
      <c r="I149" s="90">
        <f>IF(AND(OR($CJ$4&lt;=4),入力データと計算結果!$F$7=バックデータ一覧!$A$22,BU149&gt;0),(VLOOKUP(入力データと計算結果!$F$6,バックデータ一覧!$V$12:$AA$15,5,FALSE)*BU149+VLOOKUP(入力データと計算結果!$F$6,バックデータ一覧!$V$12:$AA$15,6,FALSE))*10^3/3600,0)</f>
        <v>0</v>
      </c>
      <c r="J149" s="90">
        <f>IF(OR(計算過程!$CJ$4&lt;=2,計算過程!$CJ$4=8),IF(入力データと計算結果!$F$7=バックデータ一覧!$A$20,BO149/L149+BP149/M149+BQ149/N149+BR149/O149+BT149/Q149,IF(入力データと計算結果!$F$7=バックデータ一覧!$A$21,BO149/L149+BP149/M149+BQ149/N149+BS149/P149+BT149/Q149,BO149/L149+BP149/M149+BQ149/N149+BS149/P149+BU149/R149)),0)</f>
        <v>0</v>
      </c>
      <c r="K149" s="90">
        <f>IF(OR(計算過程!$CJ$4=3,計算過程!$CJ$4=4),IF(入力データと計算結果!$F$7=バックデータ一覧!$A$20,BO149/L149+BP149/M149+BQ149/N149+BR149/O149+BT149/Q149,IF(入力データと計算結果!$F$7=バックデータ一覧!$A$21,BO149/L149+BP149/M149+BQ149/N149+BS149/P149+BT149/Q149,BO149/L149+BP149/M149+BQ149/N149+BS149/P149+BU149/R149)),0)</f>
        <v>16.756899685491771</v>
      </c>
      <c r="L149" s="167">
        <f>IFERROR(MIN(1,$CJ$6*CB149+計算過程!$CJ$13*(BO149+BQ149)+$CJ$20),"-")</f>
        <v>0.70584306200476454</v>
      </c>
      <c r="M149" s="167">
        <f t="shared" si="68"/>
        <v>0.82032970244895065</v>
      </c>
      <c r="N149" s="167">
        <f t="shared" si="69"/>
        <v>0.70584306200476454</v>
      </c>
      <c r="O149" s="134">
        <f t="shared" si="70"/>
        <v>0.90236153670854247</v>
      </c>
      <c r="P149" s="134">
        <f t="shared" si="71"/>
        <v>0.88826526187185906</v>
      </c>
      <c r="Q149" s="134">
        <f t="shared" si="72"/>
        <v>0.90236153670854247</v>
      </c>
      <c r="R149" s="134">
        <f t="shared" si="73"/>
        <v>0.52414232044482822</v>
      </c>
      <c r="S149" s="26">
        <f t="shared" si="74"/>
        <v>0</v>
      </c>
      <c r="T149" s="26">
        <f>'貼り付けシート（日別）'!P148</f>
        <v>16.225000000000001</v>
      </c>
      <c r="U149" s="26">
        <f t="shared" si="94"/>
        <v>1</v>
      </c>
      <c r="V149" s="26">
        <f t="shared" si="95"/>
        <v>1</v>
      </c>
      <c r="W149" s="26">
        <f t="shared" si="88"/>
        <v>12.922735319433331</v>
      </c>
      <c r="X149" s="26">
        <f t="shared" si="75"/>
        <v>0</v>
      </c>
      <c r="Y149" s="26">
        <f>IF(AND(入力データと計算結果!$F$6=バックデータ一覧!$A$7,入力データと計算結果!$F$27="種類を選択することで評価する"),MAX((($CJ$44*CB149+$CJ$45*SUM(BO149:BQ149,BS149)+$CJ$46)*Z149+(0.01723*BU149+0.06099))*10^3/3600,0),0)</f>
        <v>0</v>
      </c>
      <c r="Z149" s="26">
        <f t="shared" si="89"/>
        <v>1</v>
      </c>
      <c r="AA149" s="26">
        <f>IF(AND(入力データと計算結果!$F$6=バックデータ一覧!$A$7,入力データと計算結果!$F$27="種類を選択することで評価する"),MAX(($CJ$47*CB149+$CJ$48*SUM(BO149:BQ149,BS149)+$CJ$49)*AC149+BU149/AB149,0),0)</f>
        <v>0</v>
      </c>
      <c r="AB149" s="26">
        <f t="shared" si="76"/>
        <v>0.85053999999999996</v>
      </c>
      <c r="AC149" s="26">
        <f t="shared" si="90"/>
        <v>1</v>
      </c>
      <c r="AD149" s="91">
        <f>IF(AND(入力データと計算結果!$F$6=バックデータ一覧!$A$7,入力データと計算結果!$F$27="仕様を入力することで評価する"),AE149+AF149+AG149,0)</f>
        <v>0</v>
      </c>
      <c r="AE149" s="91">
        <f t="shared" si="91"/>
        <v>0.73647262323186946</v>
      </c>
      <c r="AF149" s="91">
        <f t="shared" si="77"/>
        <v>6.9545984709582453E-2</v>
      </c>
      <c r="AG149" s="190">
        <f>IF(AND(入力データと計算結果!$F$7&lt;&gt;バックデータ一覧!$A$22,CA149&gt;0),(0.000393*計算過程!CA149)*10^3/3600,IF(AND(入力データと計算結果!$F$7=バックデータ一覧!$A$22,AX149&gt;0),(0.01723*計算過程!AX149+0.06099)*10^3/3600,0))</f>
        <v>0</v>
      </c>
      <c r="AH149" s="91">
        <f>IF(OR(入力データと計算結果!$F$6&lt;&gt;バックデータ一覧!$A$7,入力データと計算結果!$F$27&lt;&gt;"仕様を入力することで評価する"),0,IF(入力データと計算結果!$F$7=バックデータ一覧!$A$20,計算過程!AR149/計算過程!AI149+計算過程!AS149/計算過程!AJ149+計算過程!AT149/計算過程!AK149+計算過程!AU149/計算過程!AL149+計算過程!AW149/計算過程!AN149,IF(入力データと計算結果!$F$7=バックデータ一覧!$A$21,計算過程!AR149/計算過程!AI149+計算過程!AS149/計算過程!AJ149+計算過程!AT149/計算過程!AK149+計算過程!AV149/計算過程!AM149+計算過程!AW149/計算過程!AN149,計算過程!AR149/計算過程!AI149+計算過程!AS149/計算過程!AJ149+計算過程!AT149/計算過程!AK149+計算過程!AV149/計算過程!AM149+計算過程!AX149/計算過程!AO149)))</f>
        <v>0</v>
      </c>
      <c r="AI149" s="191" t="str">
        <f>IF(AND(入力データと計算結果!$F$6=バックデータ一覧!$A$7,入力データと計算結果!$F$27="仕様を入力することで評価する"),$CJ$65*CB149+$CJ$72*(AR149+AT149)+$CJ$79,"-")</f>
        <v>-</v>
      </c>
      <c r="AJ149" s="191" t="str">
        <f>IF(AND(入力データと計算結果!$F$6=バックデータ一覧!$A$7,入力データと計算結果!$F$27="仕様を入力することで評価する"),$CJ$66*CB149+$CJ$73*AS149+$CJ$80,"-")</f>
        <v>-</v>
      </c>
      <c r="AK149" s="191" t="str">
        <f>IF(AND(入力データと計算結果!$F$6=バックデータ一覧!$A$7,入力データと計算結果!$F$27="仕様を入力することで評価する"),$CJ$67*CB149+$CJ$74*(AR149+AT149)+$CJ$81,"-")</f>
        <v>-</v>
      </c>
      <c r="AL149" s="191" t="str">
        <f>IF(AND(入力データと計算結果!$F$6=バックデータ一覧!$A$7,入力データと計算結果!$F$27="仕様を入力することで評価する"),$CJ$68*CB149+$CJ$75*AU149+$CJ$82,"-")</f>
        <v>-</v>
      </c>
      <c r="AM149" s="191" t="str">
        <f>IF(AND(入力データと計算結果!$F$6=バックデータ一覧!$A$7,入力データと計算結果!$F$27="仕様を入力することで評価する"),$CJ$69*CB149+$CJ$76*AV149+$CJ$83,"-")</f>
        <v>-</v>
      </c>
      <c r="AN149" s="191" t="str">
        <f>IF(AND(入力データと計算結果!$F$6=バックデータ一覧!$A$7,入力データと計算結果!$F$27="仕様を入力することで評価する"),$CJ$70*CB149+$CJ$77*AW149+$CJ$84,"-")</f>
        <v>-</v>
      </c>
      <c r="AO149" s="191" t="str">
        <f>IF(AND(入力データと計算結果!$F$6=バックデータ一覧!$A$7,入力データと計算結果!$F$27="仕様を入力することで評価する"),$CJ$71*CB149+$CJ$78*AX149+$CJ$85,"-")</f>
        <v>-</v>
      </c>
      <c r="AP149" s="91">
        <f t="shared" si="78"/>
        <v>14.950056495872037</v>
      </c>
      <c r="AQ149" s="91">
        <f t="shared" si="79"/>
        <v>5.6387614964583817</v>
      </c>
      <c r="AR149" s="91">
        <f t="shared" si="80"/>
        <v>0</v>
      </c>
      <c r="AS149" s="91">
        <f t="shared" si="81"/>
        <v>0</v>
      </c>
      <c r="AT149" s="91">
        <f t="shared" si="82"/>
        <v>0</v>
      </c>
      <c r="AU149" s="91">
        <f t="shared" si="83"/>
        <v>0</v>
      </c>
      <c r="AV149" s="91">
        <f t="shared" si="84"/>
        <v>0</v>
      </c>
      <c r="AW149" s="91">
        <f t="shared" si="85"/>
        <v>0</v>
      </c>
      <c r="AX149" s="91">
        <f t="shared" si="86"/>
        <v>0</v>
      </c>
      <c r="AY149" s="158">
        <f t="shared" si="87"/>
        <v>12.922735319433331</v>
      </c>
      <c r="AZ149" s="91">
        <f t="shared" si="92"/>
        <v>12.922735319433331</v>
      </c>
      <c r="BA149" s="26">
        <f>IF(計算過程!$CJ$4=9,((BF149*CB149+BG149*(BO149+BP149+BQ149+BS149)+BH149*BN149+BI149)*BB149+(0.01723*BU149+0.06099))*10^3/3600,0)</f>
        <v>0</v>
      </c>
      <c r="BB149" s="26">
        <f>IF(7&lt;='貼り付けシート（日別）'!O148,1,1+(7-'貼り付けシート（日別）'!O148)*0.0091)</f>
        <v>1</v>
      </c>
      <c r="BC149" s="26">
        <f>IF(計算過程!$CJ$4=9,((BJ149*計算過程!CB149+BK149*(BO149+BP149+BQ149+BS149)+BL149*BN149+BM149)*BE149+BU149/BD149),0)</f>
        <v>0</v>
      </c>
      <c r="BD149" s="26">
        <f>計算過程!$CJ$88*'貼り付けシート（日別）'!O148+計算過程!$CJ$89*BU149+計算過程!$CJ$90</f>
        <v>0.85053999999999996</v>
      </c>
      <c r="BE149" s="26">
        <f>IF(7&lt;='貼り付けシート（日別）'!O148,1,1+(7-'貼り付けシート（日別）'!O148)*0.0205)</f>
        <v>1</v>
      </c>
      <c r="BF149" s="89">
        <f>IF($BN149&gt;0,バックデータ一覧!$S$4,バックデータ一覧!$T$4)</f>
        <v>-0.51375000000000004</v>
      </c>
      <c r="BG149" s="89">
        <f>IF($BN149&gt;0,バックデータ一覧!$S$5,バックデータ一覧!$T$5)</f>
        <v>-1.7819999999999999E-2</v>
      </c>
      <c r="BH149" s="89">
        <f>IF($BN149&gt;0,バックデータ一覧!$S$6,バックデータ一覧!$T$6)</f>
        <v>0.27639999999999998</v>
      </c>
      <c r="BI149" s="89">
        <f>IF($BN149&gt;0,バックデータ一覧!$S$7,バックデータ一覧!$T$7)</f>
        <v>9.4067100000000003</v>
      </c>
      <c r="BJ149" s="89">
        <f>IF($BN149&gt;0,バックデータ一覧!$S$12,バックデータ一覧!$T$12)</f>
        <v>-0.19841</v>
      </c>
      <c r="BK149" s="89">
        <f>IF($BN149&gt;0,バックデータ一覧!$S$13,バックデータ一覧!$T$13)</f>
        <v>1.10632</v>
      </c>
      <c r="BL149" s="89">
        <f>IF($BN149&gt;0,バックデータ一覧!$S$14,バックデータ一覧!$T$14)</f>
        <v>0.19306999999999999</v>
      </c>
      <c r="BM149" s="132">
        <f>IF($BN149&gt;0,バックデータ一覧!$S$15,バックデータ一覧!$T$15)</f>
        <v>-10.36669</v>
      </c>
      <c r="BN149" s="26">
        <f>SUMIF('貼り付けシート（時刻別）'!$A$6:$A$8765,$A149,'貼り付けシート（時刻別）'!$C$6:$C$8765)</f>
        <v>2400</v>
      </c>
      <c r="BO149" s="91">
        <f>'貼り付けシート（日別）'!B148</f>
        <v>3.5999048389849992</v>
      </c>
      <c r="BP149" s="91">
        <f>'貼り付けシート（日別）'!C148</f>
        <v>7.8459464439416653</v>
      </c>
      <c r="BQ149" s="91">
        <f>'貼り付けシート（日別）'!D148</f>
        <v>1.4768840365066664</v>
      </c>
      <c r="BR149" s="91">
        <f>'貼り付けシート（日別）'!E148</f>
        <v>0</v>
      </c>
      <c r="BS149" s="91">
        <f>'貼り付けシート（日別）'!F148</f>
        <v>0</v>
      </c>
      <c r="BT149" s="91">
        <f>'貼り付けシート（日別）'!G148</f>
        <v>0</v>
      </c>
      <c r="BU149" s="91">
        <f>'貼り付けシート（日別）'!H148</f>
        <v>0</v>
      </c>
      <c r="BV149" s="91">
        <f>'貼り付けシート（日別）'!I148</f>
        <v>39</v>
      </c>
      <c r="BW149" s="91">
        <f>'貼り付けシート（日別）'!J148</f>
        <v>85</v>
      </c>
      <c r="BX149" s="91">
        <f>'貼り付けシート（日別）'!K148</f>
        <v>16</v>
      </c>
      <c r="BY149" s="91">
        <f>'貼り付けシート（日別）'!L148</f>
        <v>0</v>
      </c>
      <c r="BZ149" s="91">
        <f>'貼り付けシート（日別）'!M148</f>
        <v>0</v>
      </c>
      <c r="CA149" s="91">
        <f>'貼り付けシート（日別）'!N148</f>
        <v>0</v>
      </c>
      <c r="CB149" s="91">
        <f>'貼り付けシート（日別）'!O148</f>
        <v>20.029166666666665</v>
      </c>
      <c r="CC149" s="91">
        <f>'貼り付けシート（日別）'!Q148</f>
        <v>0</v>
      </c>
      <c r="CD149" s="126"/>
    </row>
    <row r="150" spans="1:82" x14ac:dyDescent="0.15">
      <c r="A150" s="30">
        <v>41783</v>
      </c>
      <c r="B150" s="93">
        <f t="shared" si="66"/>
        <v>0.17277370355902777</v>
      </c>
      <c r="C150" s="93">
        <f t="shared" si="67"/>
        <v>0</v>
      </c>
      <c r="D150" s="93">
        <f t="shared" si="93"/>
        <v>28.492187173038925</v>
      </c>
      <c r="E150" s="96">
        <v>0</v>
      </c>
      <c r="F150" s="90">
        <f>IF(OR(計算過程!$CJ$4&lt;=4,計算過程!$CJ$4=8),G150+H150+I150,0)</f>
        <v>0.17277370355902777</v>
      </c>
      <c r="G150" s="90">
        <f>IF(AND($CJ$4&gt;4,$CJ$4&lt;&gt;8),0,((VLOOKUP(入力データと計算結果!$F$6,バックデータ一覧!$V$12:$AA$15,2)*CB150+VLOOKUP(入力データと計算結果!$F$6,バックデータ一覧!$V$12:$AA$15,3)*(BV150+BW150+BX150+BY150+CA150)+(VLOOKUP(入力データと計算結果!$F$6,バックデータ一覧!$V$12:$AA$15,4)))*10^3/3600))</f>
        <v>0.11103177083333332</v>
      </c>
      <c r="H150" s="90">
        <f>IF(AND(OR($CJ$4&gt;4,$CJ$4&lt;&gt;8),入力データと計算結果!$F$7&lt;&gt;バックデータ一覧!$A$20,BZ150&gt;0),0.07*10^3/3600,0)</f>
        <v>1.9444444444444445E-2</v>
      </c>
      <c r="I150" s="90">
        <f>IF(AND(OR($CJ$4&lt;=4),入力データと計算結果!$F$7=バックデータ一覧!$A$22,BU150&gt;0),(VLOOKUP(入力データと計算結果!$F$6,バックデータ一覧!$V$12:$AA$15,5,FALSE)*BU150+VLOOKUP(入力データと計算結果!$F$6,バックデータ一覧!$V$12:$AA$15,6,FALSE))*10^3/3600,0)</f>
        <v>4.2297488281250004E-2</v>
      </c>
      <c r="J150" s="90">
        <f>IF(OR(計算過程!$CJ$4&lt;=2,計算過程!$CJ$4=8),IF(入力データと計算結果!$F$7=バックデータ一覧!$A$20,BO150/L150+BP150/M150+BQ150/N150+BR150/O150+BT150/Q150,IF(入力データと計算結果!$F$7=バックデータ一覧!$A$21,BO150/L150+BP150/M150+BQ150/N150+BS150/P150+BT150/Q150,BO150/L150+BP150/M150+BQ150/N150+BS150/P150+BU150/R150)),0)</f>
        <v>0</v>
      </c>
      <c r="K150" s="90">
        <f>IF(OR(計算過程!$CJ$4=3,計算過程!$CJ$4=4),IF(入力データと計算結果!$F$7=バックデータ一覧!$A$20,BO150/L150+BP150/M150+BQ150/N150+BR150/O150+BT150/Q150,IF(入力データと計算結果!$F$7=バックデータ一覧!$A$21,BO150/L150+BP150/M150+BQ150/N150+BS150/P150+BT150/Q150,BO150/L150+BP150/M150+BQ150/N150+BS150/P150+BU150/R150)),0)</f>
        <v>28.492187173038925</v>
      </c>
      <c r="L150" s="167">
        <f>IFERROR(MIN(1,$CJ$6*CB150+計算過程!$CJ$13*(BO150+BQ150)+$CJ$20),"-")</f>
        <v>0.71072450364961359</v>
      </c>
      <c r="M150" s="167">
        <f t="shared" si="68"/>
        <v>0.81291631831712363</v>
      </c>
      <c r="N150" s="167">
        <f t="shared" si="69"/>
        <v>0.71072450364961359</v>
      </c>
      <c r="O150" s="134">
        <f t="shared" si="70"/>
        <v>0.90236153670854247</v>
      </c>
      <c r="P150" s="134">
        <f t="shared" si="71"/>
        <v>0.868040073617522</v>
      </c>
      <c r="Q150" s="134">
        <f t="shared" si="72"/>
        <v>0.90236153670854247</v>
      </c>
      <c r="R150" s="134">
        <f t="shared" si="73"/>
        <v>0.56925445614196168</v>
      </c>
      <c r="S150" s="26">
        <f t="shared" si="74"/>
        <v>0</v>
      </c>
      <c r="T150" s="26">
        <f>'貼り付けシート（日別）'!P149</f>
        <v>16.5</v>
      </c>
      <c r="U150" s="26">
        <f t="shared" si="94"/>
        <v>1</v>
      </c>
      <c r="V150" s="26">
        <f t="shared" si="95"/>
        <v>1</v>
      </c>
      <c r="W150" s="26">
        <f t="shared" si="88"/>
        <v>22.203393833175003</v>
      </c>
      <c r="X150" s="26">
        <f t="shared" si="75"/>
        <v>0</v>
      </c>
      <c r="Y150" s="26">
        <f>IF(AND(入力データと計算結果!$F$6=バックデータ一覧!$A$7,入力データと計算結果!$F$27="種類を選択することで評価する"),MAX((($CJ$44*CB150+$CJ$45*SUM(BO150:BQ150,BS150)+$CJ$46)*Z150+(0.01723*BU150+0.06099))*10^3/3600,0),0)</f>
        <v>0</v>
      </c>
      <c r="Z150" s="26">
        <f t="shared" si="89"/>
        <v>1</v>
      </c>
      <c r="AA150" s="26">
        <f>IF(AND(入力データと計算結果!$F$6=バックデータ一覧!$A$7,入力データと計算結果!$F$27="種類を選択することで評価する"),MAX(($CJ$47*CB150+$CJ$48*SUM(BO150:BQ150,BS150)+$CJ$49)*AC150+BU150/AB150,0),0)</f>
        <v>0</v>
      </c>
      <c r="AB150" s="26">
        <f t="shared" si="76"/>
        <v>0.85183953125</v>
      </c>
      <c r="AC150" s="26">
        <f t="shared" si="90"/>
        <v>1</v>
      </c>
      <c r="AD150" s="91">
        <f>IF(AND(入力データと計算結果!$F$6=バックデータ一覧!$A$7,入力データと計算結果!$F$27="仕様を入力することで評価する"),AE150+AF150+AG150,0)</f>
        <v>0</v>
      </c>
      <c r="AE150" s="91">
        <f t="shared" si="91"/>
        <v>1.1890642690913471</v>
      </c>
      <c r="AF150" s="91">
        <f t="shared" si="77"/>
        <v>7.6322097202718112E-2</v>
      </c>
      <c r="AG150" s="190">
        <f>IF(AND(入力データと計算結果!$F$7&lt;&gt;バックデータ一覧!$A$22,CA150&gt;0),(0.000393*計算過程!CA150)*10^3/3600,IF(AND(入力データと計算結果!$F$7=バックデータ一覧!$A$22,AX150&gt;0),(0.01723*計算過程!AX150+0.06099)*10^3/3600,0))</f>
        <v>2.2349598307291663E-2</v>
      </c>
      <c r="AH150" s="91">
        <f>IF(OR(入力データと計算結果!$F$6&lt;&gt;バックデータ一覧!$A$7,入力データと計算結果!$F$27&lt;&gt;"仕様を入力することで評価する"),0,IF(入力データと計算結果!$F$7=バックデータ一覧!$A$20,計算過程!AR150/計算過程!AI150+計算過程!AS150/計算過程!AJ150+計算過程!AT150/計算過程!AK150+計算過程!AU150/計算過程!AL150+計算過程!AW150/計算過程!AN150,IF(入力データと計算結果!$F$7=バックデータ一覧!$A$21,計算過程!AR150/計算過程!AI150+計算過程!AS150/計算過程!AJ150+計算過程!AT150/計算過程!AK150+計算過程!AV150/計算過程!AM150+計算過程!AW150/計算過程!AN150,計算過程!AR150/計算過程!AI150+計算過程!AS150/計算過程!AJ150+計算過程!AT150/計算過程!AK150+計算過程!AV150/計算過程!AM150+計算過程!AX150/計算過程!AO150)))</f>
        <v>0</v>
      </c>
      <c r="AI150" s="191" t="str">
        <f>IF(AND(入力データと計算結果!$F$6=バックデータ一覧!$A$7,入力データと計算結果!$F$27="仕様を入力することで評価する"),$CJ$65*CB150+$CJ$72*(AR150+AT150)+$CJ$79,"-")</f>
        <v>-</v>
      </c>
      <c r="AJ150" s="191" t="str">
        <f>IF(AND(入力データと計算結果!$F$6=バックデータ一覧!$A$7,入力データと計算結果!$F$27="仕様を入力することで評価する"),$CJ$66*CB150+$CJ$73*AS150+$CJ$80,"-")</f>
        <v>-</v>
      </c>
      <c r="AK150" s="191" t="str">
        <f>IF(AND(入力データと計算結果!$F$6=バックデータ一覧!$A$7,入力データと計算結果!$F$27="仕様を入力することで評価する"),$CJ$67*CB150+$CJ$74*(AR150+AT150)+$CJ$81,"-")</f>
        <v>-</v>
      </c>
      <c r="AL150" s="191" t="str">
        <f>IF(AND(入力データと計算結果!$F$6=バックデータ一覧!$A$7,入力データと計算結果!$F$27="仕様を入力することで評価する"),$CJ$68*CB150+$CJ$75*AU150+$CJ$82,"-")</f>
        <v>-</v>
      </c>
      <c r="AM150" s="191" t="str">
        <f>IF(AND(入力データと計算結果!$F$6=バックデータ一覧!$A$7,入力データと計算結果!$F$27="仕様を入力することで評価する"),$CJ$69*CB150+$CJ$76*AV150+$CJ$83,"-")</f>
        <v>-</v>
      </c>
      <c r="AN150" s="191" t="str">
        <f>IF(AND(入力データと計算結果!$F$6=バックデータ一覧!$A$7,入力データと計算結果!$F$27="仕様を入力することで評価する"),$CJ$70*CB150+$CJ$77*AW150+$CJ$84,"-")</f>
        <v>-</v>
      </c>
      <c r="AO150" s="191" t="str">
        <f>IF(AND(入力データと計算結果!$F$6=バックデータ一覧!$A$7,入力データと計算結果!$F$27="仕様を入力することで評価する"),$CJ$71*CB150+$CJ$78*AX150+$CJ$85,"-")</f>
        <v>-</v>
      </c>
      <c r="AP150" s="91">
        <f t="shared" si="78"/>
        <v>23.708030220298575</v>
      </c>
      <c r="AQ150" s="91">
        <f t="shared" si="79"/>
        <v>5.5384423880766844</v>
      </c>
      <c r="AR150" s="91">
        <f t="shared" si="80"/>
        <v>0.12639799012067243</v>
      </c>
      <c r="AS150" s="91">
        <f t="shared" si="81"/>
        <v>0.15477304912735423</v>
      </c>
      <c r="AT150" s="91">
        <f t="shared" si="82"/>
        <v>6.7068321288520139E-2</v>
      </c>
      <c r="AU150" s="91">
        <f t="shared" si="83"/>
        <v>0</v>
      </c>
      <c r="AV150" s="91">
        <f t="shared" si="84"/>
        <v>0.2321595736910318</v>
      </c>
      <c r="AW150" s="91">
        <f t="shared" si="85"/>
        <v>0</v>
      </c>
      <c r="AX150" s="91">
        <f t="shared" si="86"/>
        <v>1.1299218749999995</v>
      </c>
      <c r="AY150" s="158">
        <f t="shared" si="87"/>
        <v>20.493073023947424</v>
      </c>
      <c r="AZ150" s="91">
        <f t="shared" si="92"/>
        <v>21.073471958175002</v>
      </c>
      <c r="BA150" s="26">
        <f>IF(計算過程!$CJ$4=9,((BF150*CB150+BG150*(BO150+BP150+BQ150+BS150)+BH150*BN150+BI150)*BB150+(0.01723*BU150+0.06099))*10^3/3600,0)</f>
        <v>0</v>
      </c>
      <c r="BB150" s="26">
        <f>IF(7&lt;='貼り付けシート（日別）'!O149,1,1+(7-'貼り付けシート（日別）'!O149)*0.0091)</f>
        <v>1</v>
      </c>
      <c r="BC150" s="26">
        <f>IF(計算過程!$CJ$4=9,((BJ150*計算過程!CB150+BK150*(BO150+BP150+BQ150+BS150)+BL150*BN150+BM150)*BE150+BU150/BD150),0)</f>
        <v>0</v>
      </c>
      <c r="BD150" s="26">
        <f>計算過程!$CJ$88*'貼り付けシート（日別）'!O149+計算過程!$CJ$89*BU150+計算過程!$CJ$90</f>
        <v>0.85183953125</v>
      </c>
      <c r="BE150" s="26">
        <f>IF(7&lt;='貼り付けシート（日別）'!O149,1,1+(7-'貼り付けシート（日別）'!O149)*0.0205)</f>
        <v>1</v>
      </c>
      <c r="BF150" s="89">
        <f>IF($BN150&gt;0,バックデータ一覧!$S$4,バックデータ一覧!$T$4)</f>
        <v>-0.51375000000000004</v>
      </c>
      <c r="BG150" s="89">
        <f>IF($BN150&gt;0,バックデータ一覧!$S$5,バックデータ一覧!$T$5)</f>
        <v>-1.7819999999999999E-2</v>
      </c>
      <c r="BH150" s="89">
        <f>IF($BN150&gt;0,バックデータ一覧!$S$6,バックデータ一覧!$T$6)</f>
        <v>0.27639999999999998</v>
      </c>
      <c r="BI150" s="89">
        <f>IF($BN150&gt;0,バックデータ一覧!$S$7,バックデータ一覧!$T$7)</f>
        <v>9.4067100000000003</v>
      </c>
      <c r="BJ150" s="89">
        <f>IF($BN150&gt;0,バックデータ一覧!$S$12,バックデータ一覧!$T$12)</f>
        <v>-0.19841</v>
      </c>
      <c r="BK150" s="89">
        <f>IF($BN150&gt;0,バックデータ一覧!$S$13,バックデータ一覧!$T$13)</f>
        <v>1.10632</v>
      </c>
      <c r="BL150" s="89">
        <f>IF($BN150&gt;0,バックデータ一覧!$S$14,バックデータ一覧!$T$14)</f>
        <v>0.19306999999999999</v>
      </c>
      <c r="BM150" s="132">
        <f>IF($BN150&gt;0,バックデータ一覧!$S$15,バックデータ一覧!$T$15)</f>
        <v>-10.36669</v>
      </c>
      <c r="BN150" s="26">
        <f>SUMIF('貼り付けシート（時刻別）'!$A$6:$A$8765,$A150,'貼り付けシート（時刻別）'!$C$6:$C$8765)</f>
        <v>2400</v>
      </c>
      <c r="BO150" s="91">
        <f>'貼り付けシート（日別）'!B149</f>
        <v>4.5893338931136665</v>
      </c>
      <c r="BP150" s="91">
        <f>'貼り付けシート（日別）'!C149</f>
        <v>5.6195925221800005</v>
      </c>
      <c r="BQ150" s="91">
        <f>'貼り付けシート（日別）'!D149</f>
        <v>2.435156759611333</v>
      </c>
      <c r="BR150" s="91">
        <f>'貼り付けシート（日別）'!E149</f>
        <v>0</v>
      </c>
      <c r="BS150" s="91">
        <f>'貼り付けシート（日別）'!F149</f>
        <v>8.4293887832700012</v>
      </c>
      <c r="BT150" s="91">
        <f>'貼り付けシート（日別）'!G149</f>
        <v>0</v>
      </c>
      <c r="BU150" s="91">
        <f>'貼り付けシート（日別）'!H149</f>
        <v>1.1299218749999995</v>
      </c>
      <c r="BV150" s="91">
        <f>'貼り付けシート（日別）'!I149</f>
        <v>49</v>
      </c>
      <c r="BW150" s="91">
        <f>'貼り付けシート（日別）'!J149</f>
        <v>60</v>
      </c>
      <c r="BX150" s="91">
        <f>'貼り付けシート（日別）'!K149</f>
        <v>26</v>
      </c>
      <c r="BY150" s="91">
        <f>'貼り付けシート（日別）'!L149</f>
        <v>0</v>
      </c>
      <c r="BZ150" s="91">
        <f>'貼り付けシート（日別）'!M149</f>
        <v>90</v>
      </c>
      <c r="CA150" s="91">
        <f>'貼り付けシート（日別）'!N149</f>
        <v>0</v>
      </c>
      <c r="CB150" s="91">
        <f>'貼り付けシート（日別）'!O149</f>
        <v>18.887500000000006</v>
      </c>
      <c r="CC150" s="91">
        <f>'貼り付けシート（日別）'!Q149</f>
        <v>0</v>
      </c>
      <c r="CD150" s="126"/>
    </row>
    <row r="151" spans="1:82" x14ac:dyDescent="0.15">
      <c r="A151" s="30">
        <v>41784</v>
      </c>
      <c r="B151" s="93">
        <f t="shared" si="66"/>
        <v>0.17158543706597223</v>
      </c>
      <c r="C151" s="93">
        <f t="shared" si="67"/>
        <v>0</v>
      </c>
      <c r="D151" s="93">
        <f t="shared" si="93"/>
        <v>28.111747613919395</v>
      </c>
      <c r="E151" s="96">
        <v>0</v>
      </c>
      <c r="F151" s="90">
        <f>IF(OR(計算過程!$CJ$4&lt;=4,計算過程!$CJ$4=8),G151+H151+I151,0)</f>
        <v>0.17158543706597223</v>
      </c>
      <c r="G151" s="90">
        <f>IF(AND($CJ$4&gt;4,$CJ$4&lt;&gt;8),0,((VLOOKUP(入力データと計算結果!$F$6,バックデータ一覧!$V$12:$AA$15,2)*CB151+VLOOKUP(入力データと計算結果!$F$6,バックデータ一覧!$V$12:$AA$15,3)*(BV151+BW151+BX151+BY151+CA151)+(VLOOKUP(入力データと計算結果!$F$6,バックデータ一覧!$V$12:$AA$15,4)))*10^3/3600))</f>
        <v>0.11017771990740741</v>
      </c>
      <c r="H151" s="90">
        <f>IF(AND(OR($CJ$4&gt;4,$CJ$4&lt;&gt;8),入力データと計算結果!$F$7&lt;&gt;バックデータ一覧!$A$20,BZ151&gt;0),0.07*10^3/3600,0)</f>
        <v>1.9444444444444445E-2</v>
      </c>
      <c r="I151" s="90">
        <f>IF(AND(OR($CJ$4&lt;=4),入力データと計算結果!$F$7=バックデータ一覧!$A$22,BU151&gt;0),(VLOOKUP(入力データと計算結果!$F$6,バックデータ一覧!$V$12:$AA$15,5,FALSE)*BU151+VLOOKUP(入力データと計算結果!$F$6,バックデータ一覧!$V$12:$AA$15,6,FALSE))*10^3/3600,0)</f>
        <v>4.196327271412037E-2</v>
      </c>
      <c r="J151" s="90">
        <f>IF(OR(計算過程!$CJ$4&lt;=2,計算過程!$CJ$4=8),IF(入力データと計算結果!$F$7=バックデータ一覧!$A$20,BO151/L151+BP151/M151+BQ151/N151+BR151/O151+BT151/Q151,IF(入力データと計算結果!$F$7=バックデータ一覧!$A$21,BO151/L151+BP151/M151+BQ151/N151+BS151/P151+BT151/Q151,BO151/L151+BP151/M151+BQ151/N151+BS151/P151+BU151/R151)),0)</f>
        <v>0</v>
      </c>
      <c r="K151" s="90">
        <f>IF(OR(計算過程!$CJ$4=3,計算過程!$CJ$4=4),IF(入力データと計算結果!$F$7=バックデータ一覧!$A$20,BO151/L151+BP151/M151+BQ151/N151+BR151/O151+BT151/Q151,IF(入力データと計算結果!$F$7=バックデータ一覧!$A$21,BO151/L151+BP151/M151+BQ151/N151+BS151/P151+BT151/Q151,BO151/L151+BP151/M151+BQ151/N151+BS151/P151+BU151/R151)),0)</f>
        <v>28.111747613919395</v>
      </c>
      <c r="L151" s="167">
        <f>IFERROR(MIN(1,$CJ$6*CB151+計算過程!$CJ$13*(BO151+BQ151)+$CJ$20),"-")</f>
        <v>0.71120948162700814</v>
      </c>
      <c r="M151" s="167">
        <f t="shared" si="68"/>
        <v>0.81595407922510554</v>
      </c>
      <c r="N151" s="167">
        <f t="shared" si="69"/>
        <v>0.71120948162700814</v>
      </c>
      <c r="O151" s="134">
        <f t="shared" si="70"/>
        <v>0.90236153670854247</v>
      </c>
      <c r="P151" s="134">
        <f t="shared" si="71"/>
        <v>0.86821391850319252</v>
      </c>
      <c r="Q151" s="134">
        <f t="shared" si="72"/>
        <v>0.90236153670854247</v>
      </c>
      <c r="R151" s="134">
        <f t="shared" si="73"/>
        <v>0.57472020964691739</v>
      </c>
      <c r="S151" s="26">
        <f t="shared" si="74"/>
        <v>0</v>
      </c>
      <c r="T151" s="26">
        <f>'貼り付けシート（日別）'!P150</f>
        <v>14.625</v>
      </c>
      <c r="U151" s="26">
        <f t="shared" si="94"/>
        <v>1</v>
      </c>
      <c r="V151" s="26">
        <f t="shared" si="95"/>
        <v>1</v>
      </c>
      <c r="W151" s="26">
        <f t="shared" si="88"/>
        <v>21.965017971791664</v>
      </c>
      <c r="X151" s="26">
        <f t="shared" si="75"/>
        <v>0</v>
      </c>
      <c r="Y151" s="26">
        <f>IF(AND(入力データと計算結果!$F$6=バックデータ一覧!$A$7,入力データと計算結果!$F$27="種類を選択することで評価する"),MAX((($CJ$44*CB151+$CJ$45*SUM(BO151:BQ151,BS151)+$CJ$46)*Z151+(0.01723*BU151+0.06099))*10^3/3600,0),0)</f>
        <v>0</v>
      </c>
      <c r="Z151" s="26">
        <f t="shared" si="89"/>
        <v>1</v>
      </c>
      <c r="AA151" s="26">
        <f>IF(AND(入力データと計算結果!$F$6=バックデータ一覧!$A$7,入力データと計算結果!$F$27="種類を選択することで評価する"),MAX(($CJ$47*CB151+$CJ$48*SUM(BO151:BQ151,BS151)+$CJ$49)*AC151+BU151/AB151,0),0)</f>
        <v>0</v>
      </c>
      <c r="AB151" s="26">
        <f t="shared" si="76"/>
        <v>0.85777609374999997</v>
      </c>
      <c r="AC151" s="26">
        <f t="shared" si="90"/>
        <v>1</v>
      </c>
      <c r="AD151" s="91">
        <f>IF(AND(入力データと計算結果!$F$6=バックデータ一覧!$A$7,入力データと計算結果!$F$27="仕様を入力することで評価する"),AE151+AF151+AG151,0)</f>
        <v>0</v>
      </c>
      <c r="AE151" s="91">
        <f t="shared" si="91"/>
        <v>1.1600169122982125</v>
      </c>
      <c r="AF151" s="91">
        <f t="shared" si="77"/>
        <v>7.6171509611552335E-2</v>
      </c>
      <c r="AG151" s="190">
        <f>IF(AND(入力データと計算結果!$F$7&lt;&gt;バックデータ一覧!$A$22,CA151&gt;0),(0.000393*計算過程!CA151)*10^3/3600,IF(AND(入力データと計算結果!$F$7=バックデータ一覧!$A$22,AX151&gt;0),(0.01723*計算過程!AX151+0.06099)*10^3/3600,0))</f>
        <v>2.2075643301504633E-2</v>
      </c>
      <c r="AH151" s="91">
        <f>IF(OR(入力データと計算結果!$F$6&lt;&gt;バックデータ一覧!$A$7,入力データと計算結果!$F$27&lt;&gt;"仕様を入力することで評価する"),0,IF(入力データと計算結果!$F$7=バックデータ一覧!$A$20,計算過程!AR151/計算過程!AI151+計算過程!AS151/計算過程!AJ151+計算過程!AT151/計算過程!AK151+計算過程!AU151/計算過程!AL151+計算過程!AW151/計算過程!AN151,IF(入力データと計算結果!$F$7=バックデータ一覧!$A$21,計算過程!AR151/計算過程!AI151+計算過程!AS151/計算過程!AJ151+計算過程!AT151/計算過程!AK151+計算過程!AV151/計算過程!AM151+計算過程!AW151/計算過程!AN151,計算過程!AR151/計算過程!AI151+計算過程!AS151/計算過程!AJ151+計算過程!AT151/計算過程!AK151+計算過程!AV151/計算過程!AM151+計算過程!AX151/計算過程!AO151)))</f>
        <v>0</v>
      </c>
      <c r="AI151" s="191" t="str">
        <f>IF(AND(入力データと計算結果!$F$6=バックデータ一覧!$A$7,入力データと計算結果!$F$27="仕様を入力することで評価する"),$CJ$65*CB151+$CJ$72*(AR151+AT151)+$CJ$79,"-")</f>
        <v>-</v>
      </c>
      <c r="AJ151" s="191" t="str">
        <f>IF(AND(入力データと計算結果!$F$6=バックデータ一覧!$A$7,入力データと計算結果!$F$27="仕様を入力することで評価する"),$CJ$66*CB151+$CJ$73*AS151+$CJ$80,"-")</f>
        <v>-</v>
      </c>
      <c r="AK151" s="191" t="str">
        <f>IF(AND(入力データと計算結果!$F$6=バックデータ一覧!$A$7,入力データと計算結果!$F$27="仕様を入力することで評価する"),$CJ$67*CB151+$CJ$74*(AR151+AT151)+$CJ$81,"-")</f>
        <v>-</v>
      </c>
      <c r="AL151" s="191" t="str">
        <f>IF(AND(入力データと計算結果!$F$6=バックデータ一覧!$A$7,入力データと計算結果!$F$27="仕様を入力することで評価する"),$CJ$68*CB151+$CJ$75*AU151+$CJ$82,"-")</f>
        <v>-</v>
      </c>
      <c r="AM151" s="191" t="str">
        <f>IF(AND(入力データと計算結果!$F$6=バックデータ一覧!$A$7,入力データと計算結果!$F$27="仕様を入力することで評価する"),$CJ$69*CB151+$CJ$76*AV151+$CJ$83,"-")</f>
        <v>-</v>
      </c>
      <c r="AN151" s="191" t="str">
        <f>IF(AND(入力データと計算結果!$F$6=バックデータ一覧!$A$7,入力データと計算結果!$F$27="仕様を入力することで評価する"),$CJ$70*CB151+$CJ$77*AW151+$CJ$84,"-")</f>
        <v>-</v>
      </c>
      <c r="AO151" s="191" t="str">
        <f>IF(AND(入力データと計算結果!$F$6=バックデータ一覧!$A$7,入力データと計算結果!$F$27="仕様を入力することで評価する"),$CJ$71*CB151+$CJ$78*AX151+$CJ$85,"-")</f>
        <v>-</v>
      </c>
      <c r="AP151" s="91">
        <f t="shared" si="78"/>
        <v>23.608970256065096</v>
      </c>
      <c r="AQ151" s="91">
        <f t="shared" si="79"/>
        <v>5.6534066217695784</v>
      </c>
      <c r="AR151" s="91">
        <f t="shared" si="80"/>
        <v>0.10559815116192262</v>
      </c>
      <c r="AS151" s="91">
        <f t="shared" si="81"/>
        <v>0.12930385856561966</v>
      </c>
      <c r="AT151" s="91">
        <f t="shared" si="82"/>
        <v>5.6031672045101732E-2</v>
      </c>
      <c r="AU151" s="91">
        <f t="shared" si="83"/>
        <v>0</v>
      </c>
      <c r="AV151" s="91">
        <f t="shared" si="84"/>
        <v>0.19395578784842904</v>
      </c>
      <c r="AW151" s="91">
        <f t="shared" si="85"/>
        <v>0</v>
      </c>
      <c r="AX151" s="91">
        <f t="shared" si="86"/>
        <v>1.0726822916666667</v>
      </c>
      <c r="AY151" s="158">
        <f t="shared" si="87"/>
        <v>20.407446210503924</v>
      </c>
      <c r="AZ151" s="91">
        <f t="shared" si="92"/>
        <v>20.892335680124997</v>
      </c>
      <c r="BA151" s="26">
        <f>IF(計算過程!$CJ$4=9,((BF151*CB151+BG151*(BO151+BP151+BQ151+BS151)+BH151*BN151+BI151)*BB151+(0.01723*BU151+0.06099))*10^3/3600,0)</f>
        <v>0</v>
      </c>
      <c r="BB151" s="26">
        <f>IF(7&lt;='貼り付けシート（日別）'!O150,1,1+(7-'貼り付けシート（日別）'!O150)*0.0091)</f>
        <v>1</v>
      </c>
      <c r="BC151" s="26">
        <f>IF(計算過程!$CJ$4=9,((BJ151*計算過程!CB151+BK151*(BO151+BP151+BQ151+BS151)+BL151*BN151+BM151)*BE151+BU151/BD151),0)</f>
        <v>0</v>
      </c>
      <c r="BD151" s="26">
        <f>計算過程!$CJ$88*'貼り付けシート（日別）'!O150+計算過程!$CJ$89*BU151+計算過程!$CJ$90</f>
        <v>0.85777609374999997</v>
      </c>
      <c r="BE151" s="26">
        <f>IF(7&lt;='貼り付けシート（日別）'!O150,1,1+(7-'貼り付けシート（日別）'!O150)*0.0205)</f>
        <v>1</v>
      </c>
      <c r="BF151" s="89">
        <f>IF($BN151&gt;0,バックデータ一覧!$S$4,バックデータ一覧!$T$4)</f>
        <v>-0.51375000000000004</v>
      </c>
      <c r="BG151" s="89">
        <f>IF($BN151&gt;0,バックデータ一覧!$S$5,バックデータ一覧!$T$5)</f>
        <v>-1.7819999999999999E-2</v>
      </c>
      <c r="BH151" s="89">
        <f>IF($BN151&gt;0,バックデータ一覧!$S$6,バックデータ一覧!$T$6)</f>
        <v>0.27639999999999998</v>
      </c>
      <c r="BI151" s="89">
        <f>IF($BN151&gt;0,バックデータ一覧!$S$7,バックデータ一覧!$T$7)</f>
        <v>9.4067100000000003</v>
      </c>
      <c r="BJ151" s="89">
        <f>IF($BN151&gt;0,バックデータ一覧!$S$12,バックデータ一覧!$T$12)</f>
        <v>-0.19841</v>
      </c>
      <c r="BK151" s="89">
        <f>IF($BN151&gt;0,バックデータ一覧!$S$13,バックデータ一覧!$T$13)</f>
        <v>1.10632</v>
      </c>
      <c r="BL151" s="89">
        <f>IF($BN151&gt;0,バックデータ一覧!$S$14,バックデータ一覧!$T$14)</f>
        <v>0.19306999999999999</v>
      </c>
      <c r="BM151" s="132">
        <f>IF($BN151&gt;0,バックデータ一覧!$S$15,バックデータ一覧!$T$15)</f>
        <v>-10.36669</v>
      </c>
      <c r="BN151" s="26">
        <f>SUMIF('貼り付けシート（時刻別）'!$A$6:$A$8765,$A151,'貼り付けシート（時刻別）'!$C$6:$C$8765)</f>
        <v>2400</v>
      </c>
      <c r="BO151" s="91">
        <f>'貼り付けシート（日別）'!B150</f>
        <v>4.5498864370049992</v>
      </c>
      <c r="BP151" s="91">
        <f>'貼り付けシート（日別）'!C150</f>
        <v>5.5712895146999992</v>
      </c>
      <c r="BQ151" s="91">
        <f>'貼り付けシート（日別）'!D150</f>
        <v>2.4142254563699996</v>
      </c>
      <c r="BR151" s="91">
        <f>'貼り付けシート（日別）'!E150</f>
        <v>0</v>
      </c>
      <c r="BS151" s="91">
        <f>'貼り付けシート（日別）'!F150</f>
        <v>8.3569342720499993</v>
      </c>
      <c r="BT151" s="91">
        <f>'貼り付けシート（日別）'!G150</f>
        <v>0</v>
      </c>
      <c r="BU151" s="91">
        <f>'貼り付けシート（日別）'!H150</f>
        <v>1.0726822916666667</v>
      </c>
      <c r="BV151" s="91">
        <f>'貼り付けシート（日別）'!I150</f>
        <v>49</v>
      </c>
      <c r="BW151" s="91">
        <f>'貼り付けシート（日別）'!J150</f>
        <v>60</v>
      </c>
      <c r="BX151" s="91">
        <f>'貼り付けシート（日別）'!K150</f>
        <v>26</v>
      </c>
      <c r="BY151" s="91">
        <f>'貼り付けシート（日別）'!L150</f>
        <v>0</v>
      </c>
      <c r="BZ151" s="91">
        <f>'貼り付けシート（日別）'!M150</f>
        <v>90</v>
      </c>
      <c r="CA151" s="91">
        <f>'貼り付けシート（日別）'!N150</f>
        <v>0</v>
      </c>
      <c r="CB151" s="91">
        <f>'貼り付けシート（日別）'!O150</f>
        <v>20.195833333333329</v>
      </c>
      <c r="CC151" s="91">
        <f>'貼り付けシート（日別）'!Q150</f>
        <v>0</v>
      </c>
      <c r="CD151" s="126"/>
    </row>
    <row r="152" spans="1:82" x14ac:dyDescent="0.15">
      <c r="A152" s="30">
        <v>41785</v>
      </c>
      <c r="B152" s="93">
        <f t="shared" si="66"/>
        <v>0.17101779383680557</v>
      </c>
      <c r="C152" s="93">
        <f t="shared" si="67"/>
        <v>0</v>
      </c>
      <c r="D152" s="93">
        <f t="shared" si="93"/>
        <v>27.571740859545887</v>
      </c>
      <c r="E152" s="96">
        <v>0</v>
      </c>
      <c r="F152" s="90">
        <f>IF(OR(計算過程!$CJ$4&lt;=4,計算過程!$CJ$4=8),G152+H152+I152,0)</f>
        <v>0.17101779383680557</v>
      </c>
      <c r="G152" s="90">
        <f>IF(AND($CJ$4&gt;4,$CJ$4&lt;&gt;8),0,((VLOOKUP(入力データと計算結果!$F$6,バックデータ一覧!$V$12:$AA$15,2)*CB152+VLOOKUP(入力データと計算結果!$F$6,バックデータ一覧!$V$12:$AA$15,3)*(BV152+BW152+BX152+BY152+CA152)+(VLOOKUP(入力データと計算結果!$F$6,バックデータ一覧!$V$12:$AA$15,4)))*10^3/3600))</f>
        <v>0.1097697337962963</v>
      </c>
      <c r="H152" s="90">
        <f>IF(AND(OR($CJ$4&gt;4,$CJ$4&lt;&gt;8),入力データと計算結果!$F$7&lt;&gt;バックデータ一覧!$A$20,BZ152&gt;0),0.07*10^3/3600,0)</f>
        <v>1.9444444444444445E-2</v>
      </c>
      <c r="I152" s="90">
        <f>IF(AND(OR($CJ$4&lt;=4),入力データと計算結果!$F$7=バックデータ一覧!$A$22,BU152&gt;0),(VLOOKUP(入力データと計算結果!$F$6,バックデータ一覧!$V$12:$AA$15,5,FALSE)*BU152+VLOOKUP(入力データと計算結果!$F$6,バックデータ一覧!$V$12:$AA$15,6,FALSE))*10^3/3600,0)</f>
        <v>4.1803615596064818E-2</v>
      </c>
      <c r="J152" s="90">
        <f>IF(OR(計算過程!$CJ$4&lt;=2,計算過程!$CJ$4=8),IF(入力データと計算結果!$F$7=バックデータ一覧!$A$20,BO152/L152+BP152/M152+BQ152/N152+BR152/O152+BT152/Q152,IF(入力データと計算結果!$F$7=バックデータ一覧!$A$21,BO152/L152+BP152/M152+BQ152/N152+BS152/P152+BT152/Q152,BO152/L152+BP152/M152+BQ152/N152+BS152/P152+BU152/R152)),0)</f>
        <v>0</v>
      </c>
      <c r="K152" s="90">
        <f>IF(OR(計算過程!$CJ$4=3,計算過程!$CJ$4=4),IF(入力データと計算結果!$F$7=バックデータ一覧!$A$20,BO152/L152+BP152/M152+BQ152/N152+BR152/O152+BT152/Q152,IF(入力データと計算結果!$F$7=バックデータ一覧!$A$21,BO152/L152+BP152/M152+BQ152/N152+BS152/P152+BT152/Q152,BO152/L152+BP152/M152+BQ152/N152+BS152/P152+BU152/R152)),0)</f>
        <v>27.571740859545887</v>
      </c>
      <c r="L152" s="167">
        <f>IFERROR(MIN(1,$CJ$6*CB152+計算過程!$CJ$13*(BO152+BQ152)+$CJ$20),"-")</f>
        <v>0.71117264119787349</v>
      </c>
      <c r="M152" s="167">
        <f t="shared" si="68"/>
        <v>0.81724412821040116</v>
      </c>
      <c r="N152" s="167">
        <f t="shared" si="69"/>
        <v>0.71117264119787349</v>
      </c>
      <c r="O152" s="134">
        <f t="shared" si="70"/>
        <v>0.90236153670854247</v>
      </c>
      <c r="P152" s="134">
        <f t="shared" si="71"/>
        <v>0.86857315516730893</v>
      </c>
      <c r="Q152" s="134">
        <f t="shared" si="72"/>
        <v>0.90236153670854247</v>
      </c>
      <c r="R152" s="134">
        <f t="shared" si="73"/>
        <v>0.57733123839132305</v>
      </c>
      <c r="S152" s="26">
        <f t="shared" si="74"/>
        <v>0</v>
      </c>
      <c r="T152" s="26">
        <f>'貼り付けシート（日別）'!P151</f>
        <v>16.324999999999999</v>
      </c>
      <c r="U152" s="26">
        <f t="shared" si="94"/>
        <v>1</v>
      </c>
      <c r="V152" s="26">
        <f t="shared" si="95"/>
        <v>1</v>
      </c>
      <c r="W152" s="26">
        <f t="shared" si="88"/>
        <v>21.563370473791664</v>
      </c>
      <c r="X152" s="26">
        <f t="shared" si="75"/>
        <v>0</v>
      </c>
      <c r="Y152" s="26">
        <f>IF(AND(入力データと計算結果!$F$6=バックデータ一覧!$A$7,入力データと計算結果!$F$27="種類を選択することで評価する"),MAX((($CJ$44*CB152+$CJ$45*SUM(BO152:BQ152,BS152)+$CJ$46)*Z152+(0.01723*BU152+0.06099))*10^3/3600,0),0)</f>
        <v>0</v>
      </c>
      <c r="Z152" s="26">
        <f t="shared" si="89"/>
        <v>1</v>
      </c>
      <c r="AA152" s="26">
        <f>IF(AND(入力データと計算結果!$F$6=バックデータ一覧!$A$7,入力データと計算結果!$F$27="種類を選択することで評価する"),MAX(($CJ$47*CB152+$CJ$48*SUM(BO152:BQ152,BS152)+$CJ$49)*AC152+BU152/AB152,0),0)</f>
        <v>0</v>
      </c>
      <c r="AB152" s="26">
        <f t="shared" si="76"/>
        <v>0.86061203124999996</v>
      </c>
      <c r="AC152" s="26">
        <f t="shared" si="90"/>
        <v>1</v>
      </c>
      <c r="AD152" s="91">
        <f>IF(AND(入力データと計算結果!$F$6=バックデータ一覧!$A$7,入力データと計算結果!$F$27="仕様を入力することで評価する"),AE152+AF152+AG152,0)</f>
        <v>0</v>
      </c>
      <c r="AE152" s="91">
        <f t="shared" si="91"/>
        <v>1.1388954459808296</v>
      </c>
      <c r="AF152" s="91">
        <f t="shared" si="77"/>
        <v>7.5860332301394287E-2</v>
      </c>
      <c r="AG152" s="190">
        <f>IF(AND(入力データと計算結果!$F$7&lt;&gt;バックデータ一覧!$A$22,CA152&gt;0),(0.000393*計算過程!CA152)*10^3/3600,IF(AND(入力データと計算結果!$F$7=バックデータ一覧!$A$22,AX152&gt;0),(0.01723*計算過程!AX152+0.06099)*10^3/3600,0))</f>
        <v>2.1944773075810189E-2</v>
      </c>
      <c r="AH152" s="91">
        <f>IF(OR(入力データと計算結果!$F$6&lt;&gt;バックデータ一覧!$A$7,入力データと計算結果!$F$27&lt;&gt;"仕様を入力することで評価する"),0,IF(入力データと計算結果!$F$7=バックデータ一覧!$A$20,計算過程!AR152/計算過程!AI152+計算過程!AS152/計算過程!AJ152+計算過程!AT152/計算過程!AK152+計算過程!AU152/計算過程!AL152+計算過程!AW152/計算過程!AN152,IF(入力データと計算結果!$F$7=バックデータ一覧!$A$21,計算過程!AR152/計算過程!AI152+計算過程!AS152/計算過程!AJ152+計算過程!AT152/計算過程!AK152+計算過程!AV152/計算過程!AM152+計算過程!AW152/計算過程!AN152,計算過程!AR152/計算過程!AI152+計算過程!AS152/計算過程!AJ152+計算過程!AT152/計算過程!AK152+計算過程!AV152/計算過程!AM152+計算過程!AX152/計算過程!AO152)))</f>
        <v>0</v>
      </c>
      <c r="AI152" s="191" t="str">
        <f>IF(AND(入力データと計算結果!$F$6=バックデータ一覧!$A$7,入力データと計算結果!$F$27="仕様を入力することで評価する"),$CJ$65*CB152+$CJ$72*(AR152+AT152)+$CJ$79,"-")</f>
        <v>-</v>
      </c>
      <c r="AJ152" s="191" t="str">
        <f>IF(AND(入力データと計算結果!$F$6=バックデータ一覧!$A$7,入力データと計算結果!$F$27="仕様を入力することで評価する"),$CJ$66*CB152+$CJ$73*AS152+$CJ$80,"-")</f>
        <v>-</v>
      </c>
      <c r="AK152" s="191" t="str">
        <f>IF(AND(入力データと計算結果!$F$6=バックデータ一覧!$A$7,入力データと計算結果!$F$27="仕様を入力することで評価する"),$CJ$67*CB152+$CJ$74*(AR152+AT152)+$CJ$81,"-")</f>
        <v>-</v>
      </c>
      <c r="AL152" s="191" t="str">
        <f>IF(AND(入力データと計算結果!$F$6=バックデータ一覧!$A$7,入力データと計算結果!$F$27="仕様を入力することで評価する"),$CJ$68*CB152+$CJ$75*AU152+$CJ$82,"-")</f>
        <v>-</v>
      </c>
      <c r="AM152" s="191" t="str">
        <f>IF(AND(入力データと計算結果!$F$6=バックデータ一覧!$A$7,入力データと計算結果!$F$27="仕様を入力することで評価する"),$CJ$69*CB152+$CJ$76*AV152+$CJ$83,"-")</f>
        <v>-</v>
      </c>
      <c r="AN152" s="191" t="str">
        <f>IF(AND(入力データと計算結果!$F$6=バックデータ一覧!$A$7,入力データと計算結果!$F$27="仕様を入力することで評価する"),$CJ$70*CB152+$CJ$77*AW152+$CJ$84,"-")</f>
        <v>-</v>
      </c>
      <c r="AO152" s="191" t="str">
        <f>IF(AND(入力データと計算結果!$F$6=バックデータ一覧!$A$7,入力データと計算結果!$F$27="仕様を入力することで評価する"),$CJ$71*CB152+$CJ$78*AX152+$CJ$85,"-")</f>
        <v>-</v>
      </c>
      <c r="AP152" s="91">
        <f t="shared" si="78"/>
        <v>23.404270698977459</v>
      </c>
      <c r="AQ152" s="91">
        <f t="shared" si="79"/>
        <v>5.7083258416865661</v>
      </c>
      <c r="AR152" s="91">
        <f t="shared" si="80"/>
        <v>6.2616934125392376E-2</v>
      </c>
      <c r="AS152" s="91">
        <f t="shared" si="81"/>
        <v>7.6673796888236723E-2</v>
      </c>
      <c r="AT152" s="91">
        <f t="shared" si="82"/>
        <v>3.3225311984902639E-2</v>
      </c>
      <c r="AU152" s="91">
        <f t="shared" si="83"/>
        <v>0</v>
      </c>
      <c r="AV152" s="91">
        <f t="shared" si="84"/>
        <v>0.11501069533235331</v>
      </c>
      <c r="AW152" s="91">
        <f t="shared" si="85"/>
        <v>0</v>
      </c>
      <c r="AX152" s="91">
        <f t="shared" si="86"/>
        <v>1.0453385416666667</v>
      </c>
      <c r="AY152" s="158">
        <f t="shared" si="87"/>
        <v>20.230505193794112</v>
      </c>
      <c r="AZ152" s="91">
        <f t="shared" si="92"/>
        <v>20.518031932124998</v>
      </c>
      <c r="BA152" s="26">
        <f>IF(計算過程!$CJ$4=9,((BF152*CB152+BG152*(BO152+BP152+BQ152+BS152)+BH152*BN152+BI152)*BB152+(0.01723*BU152+0.06099))*10^3/3600,0)</f>
        <v>0</v>
      </c>
      <c r="BB152" s="26">
        <f>IF(7&lt;='貼り付けシート（日別）'!O151,1,1+(7-'貼り付けシート（日別）'!O151)*0.0091)</f>
        <v>1</v>
      </c>
      <c r="BC152" s="26">
        <f>IF(計算過程!$CJ$4=9,((BJ152*計算過程!CB152+BK152*(BO152+BP152+BQ152+BS152)+BL152*BN152+BM152)*BE152+BU152/BD152),0)</f>
        <v>0</v>
      </c>
      <c r="BD152" s="26">
        <f>計算過程!$CJ$88*'貼り付けシート（日別）'!O151+計算過程!$CJ$89*BU152+計算過程!$CJ$90</f>
        <v>0.86061203124999996</v>
      </c>
      <c r="BE152" s="26">
        <f>IF(7&lt;='貼り付けシート（日別）'!O151,1,1+(7-'貼り付けシート（日別）'!O151)*0.0205)</f>
        <v>1</v>
      </c>
      <c r="BF152" s="89">
        <f>IF($BN152&gt;0,バックデータ一覧!$S$4,バックデータ一覧!$T$4)</f>
        <v>-0.51375000000000004</v>
      </c>
      <c r="BG152" s="89">
        <f>IF($BN152&gt;0,バックデータ一覧!$S$5,バックデータ一覧!$T$5)</f>
        <v>-1.7819999999999999E-2</v>
      </c>
      <c r="BH152" s="89">
        <f>IF($BN152&gt;0,バックデータ一覧!$S$6,バックデータ一覧!$T$6)</f>
        <v>0.27639999999999998</v>
      </c>
      <c r="BI152" s="89">
        <f>IF($BN152&gt;0,バックデータ一覧!$S$7,バックデータ一覧!$T$7)</f>
        <v>9.4067100000000003</v>
      </c>
      <c r="BJ152" s="89">
        <f>IF($BN152&gt;0,バックデータ一覧!$S$12,バックデータ一覧!$T$12)</f>
        <v>-0.19841</v>
      </c>
      <c r="BK152" s="89">
        <f>IF($BN152&gt;0,バックデータ一覧!$S$13,バックデータ一覧!$T$13)</f>
        <v>1.10632</v>
      </c>
      <c r="BL152" s="89">
        <f>IF($BN152&gt;0,バックデータ一覧!$S$14,バックデータ一覧!$T$14)</f>
        <v>0.19306999999999999</v>
      </c>
      <c r="BM152" s="132">
        <f>IF($BN152&gt;0,バックデータ一覧!$S$15,バックデータ一覧!$T$15)</f>
        <v>-10.36669</v>
      </c>
      <c r="BN152" s="26">
        <f>SUMIF('貼り付けシート（時刻別）'!$A$6:$A$8765,$A152,'貼り付けシート（時刻別）'!$C$6:$C$8765)</f>
        <v>2400</v>
      </c>
      <c r="BO152" s="91">
        <f>'貼り付けシート（日別）'!B151</f>
        <v>4.4683713985516658</v>
      </c>
      <c r="BP152" s="91">
        <f>'貼り付けシート（日別）'!C151</f>
        <v>5.4714751818999998</v>
      </c>
      <c r="BQ152" s="91">
        <f>'貼り付けシート（日別）'!D151</f>
        <v>2.3709725788233333</v>
      </c>
      <c r="BR152" s="91">
        <f>'貼り付けシート（日別）'!E151</f>
        <v>0</v>
      </c>
      <c r="BS152" s="91">
        <f>'貼り付けシート（日別）'!F151</f>
        <v>8.2072127728499993</v>
      </c>
      <c r="BT152" s="91">
        <f>'貼り付けシート（日別）'!G151</f>
        <v>0</v>
      </c>
      <c r="BU152" s="91">
        <f>'貼り付けシート（日別）'!H151</f>
        <v>1.0453385416666667</v>
      </c>
      <c r="BV152" s="91">
        <f>'貼り付けシート（日別）'!I151</f>
        <v>49</v>
      </c>
      <c r="BW152" s="91">
        <f>'貼り付けシート（日別）'!J151</f>
        <v>60</v>
      </c>
      <c r="BX152" s="91">
        <f>'貼り付けシート（日別）'!K151</f>
        <v>26</v>
      </c>
      <c r="BY152" s="91">
        <f>'貼り付けシート（日別）'!L151</f>
        <v>0</v>
      </c>
      <c r="BZ152" s="91">
        <f>'貼り付けシート（日別）'!M151</f>
        <v>90</v>
      </c>
      <c r="CA152" s="91">
        <f>'貼り付けシート（日別）'!N151</f>
        <v>0</v>
      </c>
      <c r="CB152" s="91">
        <f>'貼り付けシート（日別）'!O151</f>
        <v>20.820833333333329</v>
      </c>
      <c r="CC152" s="91">
        <f>'貼り付けシート（日別）'!Q151</f>
        <v>0</v>
      </c>
      <c r="CD152" s="126"/>
    </row>
    <row r="153" spans="1:82" x14ac:dyDescent="0.15">
      <c r="A153" s="30">
        <v>41786</v>
      </c>
      <c r="B153" s="93">
        <f t="shared" si="66"/>
        <v>0.17082376822916667</v>
      </c>
      <c r="C153" s="93">
        <f t="shared" si="67"/>
        <v>0</v>
      </c>
      <c r="D153" s="93">
        <f t="shared" si="93"/>
        <v>36.365180214827951</v>
      </c>
      <c r="E153" s="96">
        <v>0</v>
      </c>
      <c r="F153" s="90">
        <f>IF(OR(計算過程!$CJ$4&lt;=4,計算過程!$CJ$4=8),G153+H153+I153,0)</f>
        <v>0.17082376822916667</v>
      </c>
      <c r="G153" s="90">
        <f>IF(AND($CJ$4&gt;4,$CJ$4&lt;&gt;8),0,((VLOOKUP(入力データと計算結果!$F$6,バックデータ一覧!$V$12:$AA$15,2)*CB153+VLOOKUP(入力データと計算結果!$F$6,バックデータ一覧!$V$12:$AA$15,3)*(BV153+BW153+BX153+BY153+CA153)+(VLOOKUP(入力データと計算結果!$F$6,バックデータ一覧!$V$12:$AA$15,4)))*10^3/3600))</f>
        <v>0.1093255787037037</v>
      </c>
      <c r="H153" s="90">
        <f>IF(AND(OR($CJ$4&gt;4,$CJ$4&lt;&gt;8),入力データと計算結果!$F$7&lt;&gt;バックデータ一覧!$A$20,BZ153&gt;0),0.07*10^3/3600,0)</f>
        <v>1.9444444444444445E-2</v>
      </c>
      <c r="I153" s="90">
        <f>IF(AND(OR($CJ$4&lt;=4),入力データと計算結果!$F$7=バックデータ一覧!$A$22,BU153&gt;0),(VLOOKUP(入力データと計算結果!$F$6,バックデータ一覧!$V$12:$AA$15,5,FALSE)*BU153+VLOOKUP(入力データと計算結果!$F$6,バックデータ一覧!$V$12:$AA$15,6,FALSE))*10^3/3600,0)</f>
        <v>4.2053745081018515E-2</v>
      </c>
      <c r="J153" s="90">
        <f>IF(OR(計算過程!$CJ$4&lt;=2,計算過程!$CJ$4=8),IF(入力データと計算結果!$F$7=バックデータ一覧!$A$20,BO153/L153+BP153/M153+BQ153/N153+BR153/O153+BT153/Q153,IF(入力データと計算結果!$F$7=バックデータ一覧!$A$21,BO153/L153+BP153/M153+BQ153/N153+BS153/P153+BT153/Q153,BO153/L153+BP153/M153+BQ153/N153+BS153/P153+BU153/R153)),0)</f>
        <v>0</v>
      </c>
      <c r="K153" s="90">
        <f>IF(OR(計算過程!$CJ$4=3,計算過程!$CJ$4=4),IF(入力データと計算結果!$F$7=バックデータ一覧!$A$20,BO153/L153+BP153/M153+BQ153/N153+BR153/O153+BT153/Q153,IF(入力データと計算結果!$F$7=バックデータ一覧!$A$21,BO153/L153+BP153/M153+BQ153/N153+BS153/P153+BT153/Q153,BO153/L153+BP153/M153+BQ153/N153+BS153/P153+BU153/R153)),0)</f>
        <v>36.365180214827951</v>
      </c>
      <c r="L153" s="167">
        <f>IFERROR(MIN(1,$CJ$6*CB153+計算過程!$CJ$13*(BO153+BQ153)+$CJ$20),"-")</f>
        <v>0.71275592918909991</v>
      </c>
      <c r="M153" s="167">
        <f t="shared" si="68"/>
        <v>0.81183241968570574</v>
      </c>
      <c r="N153" s="167">
        <f t="shared" si="69"/>
        <v>0.71275592918909991</v>
      </c>
      <c r="O153" s="134">
        <f t="shared" si="70"/>
        <v>0.90236153670854247</v>
      </c>
      <c r="P153" s="134">
        <f t="shared" si="71"/>
        <v>0.84975219737324093</v>
      </c>
      <c r="Q153" s="134">
        <f t="shared" si="72"/>
        <v>0.90236153670854247</v>
      </c>
      <c r="R153" s="134">
        <f t="shared" si="73"/>
        <v>0.57324062669175424</v>
      </c>
      <c r="S153" s="26">
        <f t="shared" si="74"/>
        <v>0</v>
      </c>
      <c r="T153" s="26">
        <f>'貼り付けシート（日別）'!P152</f>
        <v>15.700000000000001</v>
      </c>
      <c r="U153" s="26">
        <f t="shared" si="94"/>
        <v>1</v>
      </c>
      <c r="V153" s="26">
        <f t="shared" si="95"/>
        <v>1</v>
      </c>
      <c r="W153" s="26">
        <f t="shared" si="88"/>
        <v>28.732170317463336</v>
      </c>
      <c r="X153" s="26">
        <f t="shared" si="75"/>
        <v>0</v>
      </c>
      <c r="Y153" s="26">
        <f>IF(AND(入力データと計算結果!$F$6=バックデータ一覧!$A$7,入力データと計算結果!$F$27="種類を選択することで評価する"),MAX((($CJ$44*CB153+$CJ$45*SUM(BO153:BQ153,BS153)+$CJ$46)*Z153+(0.01723*BU153+0.06099))*10^3/3600,0),0)</f>
        <v>0</v>
      </c>
      <c r="Z153" s="26">
        <f t="shared" si="89"/>
        <v>1</v>
      </c>
      <c r="AA153" s="26">
        <f>IF(AND(入力データと計算結果!$F$6=バックデータ一覧!$A$7,入力データと計算結果!$F$27="種類を選択することで評価する"),MAX(($CJ$47*CB153+$CJ$48*SUM(BO153:BQ153,BS153)+$CJ$49)*AC153+BU153/AB153,0),0)</f>
        <v>0</v>
      </c>
      <c r="AB153" s="26">
        <f t="shared" si="76"/>
        <v>0.85616906249999991</v>
      </c>
      <c r="AC153" s="26">
        <f t="shared" si="90"/>
        <v>1</v>
      </c>
      <c r="AD153" s="91">
        <f>IF(AND(入力データと計算結果!$F$6=バックデータ一覧!$A$7,入力データと計算結果!$F$27="仕様を入力することで評価する"),AE153+AF153+AG153,0)</f>
        <v>0</v>
      </c>
      <c r="AE153" s="91">
        <f t="shared" si="91"/>
        <v>1.3488643370465212</v>
      </c>
      <c r="AF153" s="91">
        <f t="shared" si="77"/>
        <v>8.1784498121524621E-2</v>
      </c>
      <c r="AG153" s="190">
        <f>IF(AND(入力データと計算結果!$F$7&lt;&gt;バックデータ一覧!$A$22,CA153&gt;0),(0.000393*計算過程!CA153)*10^3/3600,IF(AND(入力データと計算結果!$F$7=バックデータ一覧!$A$22,AX153&gt;0),(0.01723*計算過程!AX153+0.06099)*10^3/3600,0))</f>
        <v>2.2149803096064815E-2</v>
      </c>
      <c r="AH153" s="91">
        <f>IF(OR(入力データと計算結果!$F$6&lt;&gt;バックデータ一覧!$A$7,入力データと計算結果!$F$27&lt;&gt;"仕様を入力することで評価する"),0,IF(入力データと計算結果!$F$7=バックデータ一覧!$A$20,計算過程!AR153/計算過程!AI153+計算過程!AS153/計算過程!AJ153+計算過程!AT153/計算過程!AK153+計算過程!AU153/計算過程!AL153+計算過程!AW153/計算過程!AN153,IF(入力データと計算結果!$F$7=バックデータ一覧!$A$21,計算過程!AR153/計算過程!AI153+計算過程!AS153/計算過程!AJ153+計算過程!AT153/計算過程!AK153+計算過程!AV153/計算過程!AM153+計算過程!AW153/計算過程!AN153,計算過程!AR153/計算過程!AI153+計算過程!AS153/計算過程!AJ153+計算過程!AT153/計算過程!AK153+計算過程!AV153/計算過程!AM153+計算過程!AX153/計算過程!AO153)))</f>
        <v>0</v>
      </c>
      <c r="AI153" s="191" t="str">
        <f>IF(AND(入力データと計算結果!$F$6=バックデータ一覧!$A$7,入力データと計算結果!$F$27="仕様を入力することで評価する"),$CJ$65*CB153+$CJ$72*(AR153+AT153)+$CJ$79,"-")</f>
        <v>-</v>
      </c>
      <c r="AJ153" s="191" t="str">
        <f>IF(AND(入力データと計算結果!$F$6=バックデータ一覧!$A$7,入力データと計算結果!$F$27="仕様を入力することで評価する"),$CJ$66*CB153+$CJ$73*AS153+$CJ$80,"-")</f>
        <v>-</v>
      </c>
      <c r="AK153" s="191" t="str">
        <f>IF(AND(入力データと計算結果!$F$6=バックデータ一覧!$A$7,入力データと計算結果!$F$27="仕様を入力することで評価する"),$CJ$67*CB153+$CJ$74*(AR153+AT153)+$CJ$81,"-")</f>
        <v>-</v>
      </c>
      <c r="AL153" s="191" t="str">
        <f>IF(AND(入力データと計算結果!$F$6=バックデータ一覧!$A$7,入力データと計算結果!$F$27="仕様を入力することで評価する"),$CJ$68*CB153+$CJ$75*AU153+$CJ$82,"-")</f>
        <v>-</v>
      </c>
      <c r="AM153" s="191" t="str">
        <f>IF(AND(入力データと計算結果!$F$6=バックデータ一覧!$A$7,入力データと計算結果!$F$27="仕様を入力することで評価する"),$CJ$69*CB153+$CJ$76*AV153+$CJ$83,"-")</f>
        <v>-</v>
      </c>
      <c r="AN153" s="191" t="str">
        <f>IF(AND(入力データと計算結果!$F$6=バックデータ一覧!$A$7,入力データと計算結果!$F$27="仕様を入力することで評価する"),$CJ$70*CB153+$CJ$77*AW153+$CJ$84,"-")</f>
        <v>-</v>
      </c>
      <c r="AO153" s="191" t="str">
        <f>IF(AND(入力データと計算結果!$F$6=バックデータ一覧!$A$7,入力データと計算結果!$F$27="仕様を入力することで評価する"),$CJ$71*CB153+$CJ$78*AX153+$CJ$85,"-")</f>
        <v>-</v>
      </c>
      <c r="AP153" s="91">
        <f t="shared" si="78"/>
        <v>27.301322572324032</v>
      </c>
      <c r="AQ153" s="91">
        <f t="shared" si="79"/>
        <v>5.6222857304832852</v>
      </c>
      <c r="AR153" s="91">
        <f t="shared" si="80"/>
        <v>0.79593208854572239</v>
      </c>
      <c r="AS153" s="91">
        <f t="shared" si="81"/>
        <v>0.58716301614028721</v>
      </c>
      <c r="AT153" s="91">
        <f t="shared" si="82"/>
        <v>0.31315360860815322</v>
      </c>
      <c r="AU153" s="91">
        <f t="shared" si="83"/>
        <v>0</v>
      </c>
      <c r="AV153" s="91">
        <f t="shared" si="84"/>
        <v>2.3486520645611488</v>
      </c>
      <c r="AW153" s="91">
        <f t="shared" si="85"/>
        <v>0</v>
      </c>
      <c r="AX153" s="91">
        <f t="shared" si="86"/>
        <v>1.0881770833333333</v>
      </c>
      <c r="AY153" s="158">
        <f t="shared" si="87"/>
        <v>23.59909245627469</v>
      </c>
      <c r="AZ153" s="91">
        <f t="shared" si="92"/>
        <v>27.643993234130001</v>
      </c>
      <c r="BA153" s="26">
        <f>IF(計算過程!$CJ$4=9,((BF153*CB153+BG153*(BO153+BP153+BQ153+BS153)+BH153*BN153+BI153)*BB153+(0.01723*BU153+0.06099))*10^3/3600,0)</f>
        <v>0</v>
      </c>
      <c r="BB153" s="26">
        <f>IF(7&lt;='貼り付けシート（日別）'!O152,1,1+(7-'貼り付けシート（日別）'!O152)*0.0091)</f>
        <v>1</v>
      </c>
      <c r="BC153" s="26">
        <f>IF(計算過程!$CJ$4=9,((BJ153*計算過程!CB153+BK153*(BO153+BP153+BQ153+BS153)+BL153*BN153+BM153)*BE153+BU153/BD153),0)</f>
        <v>0</v>
      </c>
      <c r="BD153" s="26">
        <f>計算過程!$CJ$88*'貼り付けシート（日別）'!O152+計算過程!$CJ$89*BU153+計算過程!$CJ$90</f>
        <v>0.85616906249999991</v>
      </c>
      <c r="BE153" s="26">
        <f>IF(7&lt;='貼り付けシート（日別）'!O152,1,1+(7-'貼り付けシート（日別）'!O152)*0.0205)</f>
        <v>1</v>
      </c>
      <c r="BF153" s="89">
        <f>IF($BN153&gt;0,バックデータ一覧!$S$4,バックデータ一覧!$T$4)</f>
        <v>-0.51375000000000004</v>
      </c>
      <c r="BG153" s="89">
        <f>IF($BN153&gt;0,バックデータ一覧!$S$5,バックデータ一覧!$T$5)</f>
        <v>-1.7819999999999999E-2</v>
      </c>
      <c r="BH153" s="89">
        <f>IF($BN153&gt;0,バックデータ一覧!$S$6,バックデータ一覧!$T$6)</f>
        <v>0.27639999999999998</v>
      </c>
      <c r="BI153" s="89">
        <f>IF($BN153&gt;0,バックデータ一覧!$S$7,バックデータ一覧!$T$7)</f>
        <v>9.4067100000000003</v>
      </c>
      <c r="BJ153" s="89">
        <f>IF($BN153&gt;0,バックデータ一覧!$S$12,バックデータ一覧!$T$12)</f>
        <v>-0.19841</v>
      </c>
      <c r="BK153" s="89">
        <f>IF($BN153&gt;0,バックデータ一覧!$S$13,バックデータ一覧!$T$13)</f>
        <v>1.10632</v>
      </c>
      <c r="BL153" s="89">
        <f>IF($BN153&gt;0,バックデータ一覧!$S$14,バックデータ一覧!$T$14)</f>
        <v>0.19306999999999999</v>
      </c>
      <c r="BM153" s="132">
        <f>IF($BN153&gt;0,バックデータ一覧!$S$15,バックデータ一覧!$T$15)</f>
        <v>-10.36669</v>
      </c>
      <c r="BN153" s="26">
        <f>SUMIF('貼り付けシート（時刻別）'!$A$6:$A$8765,$A153,'貼り付けシート（時刻別）'!$C$6:$C$8765)</f>
        <v>2400</v>
      </c>
      <c r="BO153" s="91">
        <f>'貼り付けシート（日別）'!B152</f>
        <v>5.4396244751030007</v>
      </c>
      <c r="BP153" s="91">
        <f>'貼り付けシート（日別）'!C152</f>
        <v>4.0128377275350005</v>
      </c>
      <c r="BQ153" s="91">
        <f>'貼り付けシート（日別）'!D152</f>
        <v>2.1401801213520004</v>
      </c>
      <c r="BR153" s="91">
        <f>'貼り付けシート（日別）'!E152</f>
        <v>0</v>
      </c>
      <c r="BS153" s="91">
        <f>'貼り付けシート（日別）'!F152</f>
        <v>16.051350910139998</v>
      </c>
      <c r="BT153" s="91">
        <f>'貼り付けシート（日別）'!G152</f>
        <v>0</v>
      </c>
      <c r="BU153" s="91">
        <f>'貼り付けシート（日別）'!H152</f>
        <v>1.0881770833333333</v>
      </c>
      <c r="BV153" s="91">
        <f>'貼り付けシート（日別）'!I152</f>
        <v>61</v>
      </c>
      <c r="BW153" s="91">
        <f>'貼り付けシート（日別）'!J152</f>
        <v>45</v>
      </c>
      <c r="BX153" s="91">
        <f>'貼り付けシート（日別）'!K152</f>
        <v>24</v>
      </c>
      <c r="BY153" s="91">
        <f>'貼り付けシート（日別）'!L152</f>
        <v>0</v>
      </c>
      <c r="BZ153" s="91">
        <f>'貼り付けシート（日別）'!M152</f>
        <v>180</v>
      </c>
      <c r="CA153" s="91">
        <f>'貼り付けシート（日別）'!N152</f>
        <v>0</v>
      </c>
      <c r="CB153" s="91">
        <f>'貼り付けシート（日別）'!O152</f>
        <v>19.841666666666665</v>
      </c>
      <c r="CC153" s="91">
        <f>'貼り付けシート（日別）'!Q152</f>
        <v>0</v>
      </c>
      <c r="CD153" s="126"/>
    </row>
    <row r="154" spans="1:82" x14ac:dyDescent="0.15">
      <c r="A154" s="30">
        <v>41787</v>
      </c>
      <c r="B154" s="93">
        <f t="shared" si="66"/>
        <v>9.1963136574074081E-2</v>
      </c>
      <c r="C154" s="93">
        <f t="shared" si="67"/>
        <v>0</v>
      </c>
      <c r="D154" s="93">
        <f t="shared" si="93"/>
        <v>6.5684000867586629</v>
      </c>
      <c r="E154" s="96">
        <v>0</v>
      </c>
      <c r="F154" s="90">
        <f>IF(OR(計算過程!$CJ$4&lt;=4,計算過程!$CJ$4=8),G154+H154+I154,0)</f>
        <v>9.1963136574074081E-2</v>
      </c>
      <c r="G154" s="90">
        <f>IF(AND($CJ$4&gt;4,$CJ$4&lt;&gt;8),0,((VLOOKUP(入力データと計算結果!$F$6,バックデータ一覧!$V$12:$AA$15,2)*CB154+VLOOKUP(入力データと計算結果!$F$6,バックデータ一覧!$V$12:$AA$15,3)*(BV154+BW154+BX154+BY154+CA154)+(VLOOKUP(入力データと計算結果!$F$6,バックデータ一覧!$V$12:$AA$15,4)))*10^3/3600))</f>
        <v>9.1963136574074081E-2</v>
      </c>
      <c r="H154" s="90">
        <f>IF(AND(OR($CJ$4&gt;4,$CJ$4&lt;&gt;8),入力データと計算結果!$F$7&lt;&gt;バックデータ一覧!$A$20,BZ154&gt;0),0.07*10^3/3600,0)</f>
        <v>0</v>
      </c>
      <c r="I154" s="90">
        <f>IF(AND(OR($CJ$4&lt;=4),入力データと計算結果!$F$7=バックデータ一覧!$A$22,BU154&gt;0),(VLOOKUP(入力データと計算結果!$F$6,バックデータ一覧!$V$12:$AA$15,5,FALSE)*BU154+VLOOKUP(入力データと計算結果!$F$6,バックデータ一覧!$V$12:$AA$15,6,FALSE))*10^3/3600,0)</f>
        <v>0</v>
      </c>
      <c r="J154" s="90">
        <f>IF(OR(計算過程!$CJ$4&lt;=2,計算過程!$CJ$4=8),IF(入力データと計算結果!$F$7=バックデータ一覧!$A$20,BO154/L154+BP154/M154+BQ154/N154+BR154/O154+BT154/Q154,IF(入力データと計算結果!$F$7=バックデータ一覧!$A$21,BO154/L154+BP154/M154+BQ154/N154+BS154/P154+BT154/Q154,BO154/L154+BP154/M154+BQ154/N154+BS154/P154+BU154/R154)),0)</f>
        <v>0</v>
      </c>
      <c r="K154" s="90">
        <f>IF(OR(計算過程!$CJ$4=3,計算過程!$CJ$4=4),IF(入力データと計算結果!$F$7=バックデータ一覧!$A$20,BO154/L154+BP154/M154+BQ154/N154+BR154/O154+BT154/Q154,IF(入力データと計算結果!$F$7=バックデータ一覧!$A$21,BO154/L154+BP154/M154+BQ154/N154+BS154/P154+BT154/Q154,BO154/L154+BP154/M154+BQ154/N154+BS154/P154+BU154/R154)),0)</f>
        <v>6.5684000867586629</v>
      </c>
      <c r="L154" s="167">
        <f>IFERROR(MIN(1,$CJ$6*CB154+計算過程!$CJ$13*(BO154+BQ154)+$CJ$20),"-")</f>
        <v>0.70101843174925116</v>
      </c>
      <c r="M154" s="167">
        <f t="shared" si="68"/>
        <v>0.81119453057777036</v>
      </c>
      <c r="N154" s="167">
        <f t="shared" si="69"/>
        <v>0.70101843174925116</v>
      </c>
      <c r="O154" s="134">
        <f t="shared" si="70"/>
        <v>0.90236153670854247</v>
      </c>
      <c r="P154" s="134">
        <f t="shared" si="71"/>
        <v>0.88826526187185906</v>
      </c>
      <c r="Q154" s="134">
        <f t="shared" si="72"/>
        <v>0.90236153670854247</v>
      </c>
      <c r="R154" s="134">
        <f t="shared" si="73"/>
        <v>0.53354316945529723</v>
      </c>
      <c r="S154" s="26">
        <f t="shared" si="74"/>
        <v>0</v>
      </c>
      <c r="T154" s="26">
        <f>'貼り付けシート（日別）'!P153</f>
        <v>15.562499999999998</v>
      </c>
      <c r="U154" s="26">
        <f t="shared" si="94"/>
        <v>1</v>
      </c>
      <c r="V154" s="26">
        <f t="shared" si="95"/>
        <v>1</v>
      </c>
      <c r="W154" s="26">
        <f t="shared" si="88"/>
        <v>4.8437996456850003</v>
      </c>
      <c r="X154" s="26">
        <f t="shared" si="75"/>
        <v>0</v>
      </c>
      <c r="Y154" s="26">
        <f>IF(AND(入力データと計算結果!$F$6=バックデータ一覧!$A$7,入力データと計算結果!$F$27="種類を選択することで評価する"),MAX((($CJ$44*CB154+$CJ$45*SUM(BO154:BQ154,BS154)+$CJ$46)*Z154+(0.01723*BU154+0.06099))*10^3/3600,0),0)</f>
        <v>0</v>
      </c>
      <c r="Z154" s="26">
        <f t="shared" si="89"/>
        <v>1</v>
      </c>
      <c r="AA154" s="26">
        <f>IF(AND(入力データと計算結果!$F$6=バックデータ一覧!$A$7,入力データと計算結果!$F$27="種類を選択することで評価する"),MAX(($CJ$47*CB154+$CJ$48*SUM(BO154:BQ154,BS154)+$CJ$49)*AC154+BU154/AB154,0),0)</f>
        <v>0</v>
      </c>
      <c r="AB154" s="26">
        <f t="shared" si="76"/>
        <v>0.85781999999999992</v>
      </c>
      <c r="AC154" s="26">
        <f t="shared" si="90"/>
        <v>1</v>
      </c>
      <c r="AD154" s="91">
        <f>IF(AND(入力データと計算結果!$F$6=バックデータ一覧!$A$7,入力データと計算結果!$F$27="仕様を入力することで評価する"),AE154+AF154+AG154,0)</f>
        <v>0</v>
      </c>
      <c r="AE154" s="91">
        <f t="shared" si="91"/>
        <v>0.26967663126827818</v>
      </c>
      <c r="AF154" s="91">
        <f t="shared" si="77"/>
        <v>6.2829563927450913E-2</v>
      </c>
      <c r="AG154" s="190">
        <f>IF(AND(入力データと計算結果!$F$7&lt;&gt;バックデータ一覧!$A$22,CA154&gt;0),(0.000393*計算過程!CA154)*10^3/3600,IF(AND(入力データと計算結果!$F$7=バックデータ一覧!$A$22,AX154&gt;0),(0.01723*計算過程!AX154+0.06099)*10^3/3600,0))</f>
        <v>0</v>
      </c>
      <c r="AH154" s="91">
        <f>IF(OR(入力データと計算結果!$F$6&lt;&gt;バックデータ一覧!$A$7,入力データと計算結果!$F$27&lt;&gt;"仕様を入力することで評価する"),0,IF(入力データと計算結果!$F$7=バックデータ一覧!$A$20,計算過程!AR154/計算過程!AI154+計算過程!AS154/計算過程!AJ154+計算過程!AT154/計算過程!AK154+計算過程!AU154/計算過程!AL154+計算過程!AW154/計算過程!AN154,IF(入力データと計算結果!$F$7=バックデータ一覧!$A$21,計算過程!AR154/計算過程!AI154+計算過程!AS154/計算過程!AJ154+計算過程!AT154/計算過程!AK154+計算過程!AV154/計算過程!AM154+計算過程!AW154/計算過程!AN154,計算過程!AR154/計算過程!AI154+計算過程!AS154/計算過程!AJ154+計算過程!AT154/計算過程!AK154+計算過程!AV154/計算過程!AM154+計算過程!AX154/計算過程!AO154)))</f>
        <v>0</v>
      </c>
      <c r="AI154" s="191" t="str">
        <f>IF(AND(入力データと計算結果!$F$6=バックデータ一覧!$A$7,入力データと計算結果!$F$27="仕様を入力することで評価する"),$CJ$65*CB154+$CJ$72*(AR154+AT154)+$CJ$79,"-")</f>
        <v>-</v>
      </c>
      <c r="AJ154" s="191" t="str">
        <f>IF(AND(入力データと計算結果!$F$6=バックデータ一覧!$A$7,入力データと計算結果!$F$27="仕様を入力することで評価する"),$CJ$66*CB154+$CJ$73*AS154+$CJ$80,"-")</f>
        <v>-</v>
      </c>
      <c r="AK154" s="191" t="str">
        <f>IF(AND(入力データと計算結果!$F$6=バックデータ一覧!$A$7,入力データと計算結果!$F$27="仕様を入力することで評価する"),$CJ$67*CB154+$CJ$74*(AR154+AT154)+$CJ$81,"-")</f>
        <v>-</v>
      </c>
      <c r="AL154" s="191" t="str">
        <f>IF(AND(入力データと計算結果!$F$6=バックデータ一覧!$A$7,入力データと計算結果!$F$27="仕様を入力することで評価する"),$CJ$68*CB154+$CJ$75*AU154+$CJ$82,"-")</f>
        <v>-</v>
      </c>
      <c r="AM154" s="191" t="str">
        <f>IF(AND(入力データと計算結果!$F$6=バックデータ一覧!$A$7,入力データと計算結果!$F$27="仕様を入力することで評価する"),$CJ$69*CB154+$CJ$76*AV154+$CJ$83,"-")</f>
        <v>-</v>
      </c>
      <c r="AN154" s="191" t="str">
        <f>IF(AND(入力データと計算結果!$F$6=バックデータ一覧!$A$7,入力データと計算結果!$F$27="仕様を入力することで評価する"),$CJ$70*CB154+$CJ$77*AW154+$CJ$84,"-")</f>
        <v>-</v>
      </c>
      <c r="AO154" s="191" t="str">
        <f>IF(AND(入力データと計算結果!$F$6=バックデータ一覧!$A$7,入力データと計算結果!$F$27="仕様を入力することで評価する"),$CJ$71*CB154+$CJ$78*AX154+$CJ$85,"-")</f>
        <v>-</v>
      </c>
      <c r="AP154" s="91">
        <f t="shared" si="78"/>
        <v>5.6036958559986312</v>
      </c>
      <c r="AQ154" s="91">
        <f t="shared" si="79"/>
        <v>5.7720321367902718</v>
      </c>
      <c r="AR154" s="91">
        <f t="shared" si="80"/>
        <v>0</v>
      </c>
      <c r="AS154" s="91">
        <f t="shared" si="81"/>
        <v>0</v>
      </c>
      <c r="AT154" s="91">
        <f t="shared" si="82"/>
        <v>0</v>
      </c>
      <c r="AU154" s="91">
        <f t="shared" si="83"/>
        <v>0</v>
      </c>
      <c r="AV154" s="91">
        <f t="shared" si="84"/>
        <v>0</v>
      </c>
      <c r="AW154" s="91">
        <f t="shared" si="85"/>
        <v>0</v>
      </c>
      <c r="AX154" s="91">
        <f t="shared" si="86"/>
        <v>0</v>
      </c>
      <c r="AY154" s="158">
        <f t="shared" si="87"/>
        <v>4.8437996456850003</v>
      </c>
      <c r="AZ154" s="91">
        <f t="shared" si="92"/>
        <v>4.8437996456850003</v>
      </c>
      <c r="BA154" s="26">
        <f>IF(計算過程!$CJ$4=9,((BF154*CB154+BG154*(BO154+BP154+BQ154+BS154)+BH154*BN154+BI154)*BB154+(0.01723*BU154+0.06099))*10^3/3600,0)</f>
        <v>0</v>
      </c>
      <c r="BB154" s="26">
        <f>IF(7&lt;='貼り付けシート（日別）'!O153,1,1+(7-'貼り付けシート（日別）'!O153)*0.0091)</f>
        <v>1</v>
      </c>
      <c r="BC154" s="26">
        <f>IF(計算過程!$CJ$4=9,((BJ154*計算過程!CB154+BK154*(BO154+BP154+BQ154+BS154)+BL154*BN154+BM154)*BE154+BU154/BD154),0)</f>
        <v>0</v>
      </c>
      <c r="BD154" s="26">
        <f>計算過程!$CJ$88*'貼り付けシート（日別）'!O153+計算過程!$CJ$89*BU154+計算過程!$CJ$90</f>
        <v>0.85781999999999992</v>
      </c>
      <c r="BE154" s="26">
        <f>IF(7&lt;='貼り付けシート（日別）'!O153,1,1+(7-'貼り付けシート（日別）'!O153)*0.0205)</f>
        <v>1</v>
      </c>
      <c r="BF154" s="89">
        <f>IF($BN154&gt;0,バックデータ一覧!$S$4,バックデータ一覧!$T$4)</f>
        <v>-0.51375000000000004</v>
      </c>
      <c r="BG154" s="89">
        <f>IF($BN154&gt;0,バックデータ一覧!$S$5,バックデータ一覧!$T$5)</f>
        <v>-1.7819999999999999E-2</v>
      </c>
      <c r="BH154" s="89">
        <f>IF($BN154&gt;0,バックデータ一覧!$S$6,バックデータ一覧!$T$6)</f>
        <v>0.27639999999999998</v>
      </c>
      <c r="BI154" s="89">
        <f>IF($BN154&gt;0,バックデータ一覧!$S$7,バックデータ一覧!$T$7)</f>
        <v>9.4067100000000003</v>
      </c>
      <c r="BJ154" s="89">
        <f>IF($BN154&gt;0,バックデータ一覧!$S$12,バックデータ一覧!$T$12)</f>
        <v>-0.19841</v>
      </c>
      <c r="BK154" s="89">
        <f>IF($BN154&gt;0,バックデータ一覧!$S$13,バックデータ一覧!$T$13)</f>
        <v>1.10632</v>
      </c>
      <c r="BL154" s="89">
        <f>IF($BN154&gt;0,バックデータ一覧!$S$14,バックデータ一覧!$T$14)</f>
        <v>0.19306999999999999</v>
      </c>
      <c r="BM154" s="132">
        <f>IF($BN154&gt;0,バックデータ一覧!$S$15,バックデータ一覧!$T$15)</f>
        <v>-10.36669</v>
      </c>
      <c r="BN154" s="26">
        <f>SUMIF('貼り付けシート（時刻別）'!$A$6:$A$8765,$A154,'貼り付けシート（時刻別）'!$C$6:$C$8765)</f>
        <v>2400</v>
      </c>
      <c r="BO154" s="91">
        <f>'貼り付けシート（日別）'!B153</f>
        <v>2.0255889427409999</v>
      </c>
      <c r="BP154" s="91">
        <f>'貼り付けシート（日別）'!C153</f>
        <v>1.7613816893400001</v>
      </c>
      <c r="BQ154" s="91">
        <f>'貼り付けシート（日別）'!D153</f>
        <v>1.0568290136039999</v>
      </c>
      <c r="BR154" s="91">
        <f>'貼り付けシート（日別）'!E153</f>
        <v>0</v>
      </c>
      <c r="BS154" s="91">
        <f>'貼り付けシート（日別）'!F153</f>
        <v>0</v>
      </c>
      <c r="BT154" s="91">
        <f>'貼り付けシート（日別）'!G153</f>
        <v>0</v>
      </c>
      <c r="BU154" s="91">
        <f>'貼り付けシート（日別）'!H153</f>
        <v>0</v>
      </c>
      <c r="BV154" s="91">
        <f>'貼り付けシート（日別）'!I153</f>
        <v>23</v>
      </c>
      <c r="BW154" s="91">
        <f>'貼り付けシート（日別）'!J153</f>
        <v>20</v>
      </c>
      <c r="BX154" s="91">
        <f>'貼り付けシート（日別）'!K153</f>
        <v>12</v>
      </c>
      <c r="BY154" s="91">
        <f>'貼り付けシート（日別）'!L153</f>
        <v>0</v>
      </c>
      <c r="BZ154" s="91">
        <f>'貼り付けシート（日別）'!M153</f>
        <v>0</v>
      </c>
      <c r="CA154" s="91">
        <f>'貼り付けシート（日別）'!N153</f>
        <v>0</v>
      </c>
      <c r="CB154" s="91">
        <f>'貼り付けシート（日別）'!O153</f>
        <v>21.545833333333331</v>
      </c>
      <c r="CC154" s="91">
        <f>'貼り付けシート（日別）'!Q153</f>
        <v>0</v>
      </c>
      <c r="CD154" s="126"/>
    </row>
    <row r="155" spans="1:82" x14ac:dyDescent="0.15">
      <c r="A155" s="30">
        <v>41788</v>
      </c>
      <c r="B155" s="93">
        <f t="shared" si="66"/>
        <v>0.17027985763888887</v>
      </c>
      <c r="C155" s="93">
        <f t="shared" si="67"/>
        <v>0</v>
      </c>
      <c r="D155" s="93">
        <f t="shared" si="93"/>
        <v>26.111650617660054</v>
      </c>
      <c r="E155" s="96">
        <v>0</v>
      </c>
      <c r="F155" s="90">
        <f>IF(OR(計算過程!$CJ$4&lt;=4,計算過程!$CJ$4=8),G155+H155+I155,0)</f>
        <v>0.17027985763888887</v>
      </c>
      <c r="G155" s="90">
        <f>IF(AND($CJ$4&gt;4,$CJ$4&lt;&gt;8),0,((VLOOKUP(入力データと計算結果!$F$6,バックデータ一覧!$V$12:$AA$15,2)*CB155+VLOOKUP(入力データと計算結果!$F$6,バックデータ一覧!$V$12:$AA$15,3)*(BV155+BW155+BX155+BY155+CA155)+(VLOOKUP(入力データと計算結果!$F$6,バックデータ一覧!$V$12:$AA$15,4)))*10^3/3600))</f>
        <v>0.10923935185185185</v>
      </c>
      <c r="H155" s="90">
        <f>IF(AND(OR($CJ$4&gt;4,$CJ$4&lt;&gt;8),入力データと計算結果!$F$7&lt;&gt;バックデータ一覧!$A$20,BZ155&gt;0),0.07*10^3/3600,0)</f>
        <v>1.9444444444444445E-2</v>
      </c>
      <c r="I155" s="90">
        <f>IF(AND(OR($CJ$4&lt;=4),入力データと計算結果!$F$7=バックデータ一覧!$A$22,BU155&gt;0),(VLOOKUP(入力データと計算結果!$F$6,バックデータ一覧!$V$12:$AA$15,5,FALSE)*BU155+VLOOKUP(入力データと計算結果!$F$6,バックデータ一覧!$V$12:$AA$15,6,FALSE))*10^3/3600,0)</f>
        <v>4.159606134259259E-2</v>
      </c>
      <c r="J155" s="90">
        <f>IF(OR(計算過程!$CJ$4&lt;=2,計算過程!$CJ$4=8),IF(入力データと計算結果!$F$7=バックデータ一覧!$A$20,BO155/L155+BP155/M155+BQ155/N155+BR155/O155+BT155/Q155,IF(入力データと計算結果!$F$7=バックデータ一覧!$A$21,BO155/L155+BP155/M155+BQ155/N155+BS155/P155+BT155/Q155,BO155/L155+BP155/M155+BQ155/N155+BS155/P155+BU155/R155)),0)</f>
        <v>0</v>
      </c>
      <c r="K155" s="90">
        <f>IF(OR(計算過程!$CJ$4=3,計算過程!$CJ$4=4),IF(入力データと計算結果!$F$7=バックデータ一覧!$A$20,BO155/L155+BP155/M155+BQ155/N155+BR155/O155+BT155/Q155,IF(入力データと計算結果!$F$7=バックデータ一覧!$A$21,BO155/L155+BP155/M155+BQ155/N155+BS155/P155+BT155/Q155,BO155/L155+BP155/M155+BQ155/N155+BS155/P155+BU155/R155)),0)</f>
        <v>26.111650617660054</v>
      </c>
      <c r="L155" s="167">
        <f>IFERROR(MIN(1,$CJ$6*CB155+計算過程!$CJ$13*(BO155+BQ155)+$CJ$20),"-")</f>
        <v>0.71055689276729384</v>
      </c>
      <c r="M155" s="167">
        <f t="shared" si="68"/>
        <v>0.81858047836766268</v>
      </c>
      <c r="N155" s="167">
        <f t="shared" si="69"/>
        <v>0.71055689276729384</v>
      </c>
      <c r="O155" s="134">
        <f t="shared" si="70"/>
        <v>0.90236153670854247</v>
      </c>
      <c r="P155" s="134">
        <f t="shared" si="71"/>
        <v>0.8696242431568707</v>
      </c>
      <c r="Q155" s="134">
        <f t="shared" si="72"/>
        <v>0.90236153670854247</v>
      </c>
      <c r="R155" s="134">
        <f t="shared" si="73"/>
        <v>0.58072557575905037</v>
      </c>
      <c r="S155" s="26">
        <f t="shared" si="74"/>
        <v>0</v>
      </c>
      <c r="T155" s="26">
        <f>'貼り付けシート（日別）'!P154</f>
        <v>17.4375</v>
      </c>
      <c r="U155" s="26">
        <f t="shared" si="94"/>
        <v>1</v>
      </c>
      <c r="V155" s="26">
        <f t="shared" si="95"/>
        <v>1</v>
      </c>
      <c r="W155" s="26">
        <f t="shared" si="88"/>
        <v>20.432650936116666</v>
      </c>
      <c r="X155" s="26">
        <f t="shared" si="75"/>
        <v>0</v>
      </c>
      <c r="Y155" s="26">
        <f>IF(AND(入力データと計算結果!$F$6=バックデータ一覧!$A$7,入力データと計算結果!$F$27="種類を選択することで評価する"),MAX((($CJ$44*CB155+$CJ$45*SUM(BO155:BQ155,BS155)+$CJ$46)*Z155+(0.01723*BU155+0.06099))*10^3/3600,0),0)</f>
        <v>0</v>
      </c>
      <c r="Z155" s="26">
        <f t="shared" si="89"/>
        <v>1</v>
      </c>
      <c r="AA155" s="26">
        <f>IF(AND(入力データと計算結果!$F$6=バックデータ一覧!$A$7,入力データと計算結果!$F$27="種類を選択することで評価する"),MAX(($CJ$47*CB155+$CJ$48*SUM(BO155:BQ155,BS155)+$CJ$49)*AC155+BU155/AB155,0),0)</f>
        <v>0</v>
      </c>
      <c r="AB155" s="26">
        <f t="shared" si="76"/>
        <v>0.86429874999999989</v>
      </c>
      <c r="AC155" s="26">
        <f t="shared" si="90"/>
        <v>1</v>
      </c>
      <c r="AD155" s="91">
        <f>IF(AND(入力データと計算結果!$F$6=バックデータ一覧!$A$7,入力データと計算結果!$F$27="仕様を入力することで評価する"),AE155+AF155+AG155,0)</f>
        <v>0</v>
      </c>
      <c r="AE155" s="91">
        <f t="shared" si="91"/>
        <v>1.0799214951836733</v>
      </c>
      <c r="AF155" s="91">
        <f t="shared" si="77"/>
        <v>7.4949860832297932E-2</v>
      </c>
      <c r="AG155" s="190">
        <f>IF(AND(入力データと計算結果!$F$7&lt;&gt;バックデータ一覧!$A$22,CA155&gt;0),(0.000393*計算過程!CA155)*10^3/3600,IF(AND(入力データと計算結果!$F$7=バックデータ一覧!$A$22,AX155&gt;0),(0.01723*計算過程!AX155+0.06099)*10^3/3600,0))</f>
        <v>2.1774641782407407E-2</v>
      </c>
      <c r="AH155" s="91">
        <f>IF(OR(入力データと計算結果!$F$6&lt;&gt;バックデータ一覧!$A$7,入力データと計算結果!$F$27&lt;&gt;"仕様を入力することで評価する"),0,IF(入力データと計算結果!$F$7=バックデータ一覧!$A$20,計算過程!AR155/計算過程!AI155+計算過程!AS155/計算過程!AJ155+計算過程!AT155/計算過程!AK155+計算過程!AU155/計算過程!AL155+計算過程!AW155/計算過程!AN155,IF(入力データと計算結果!$F$7=バックデータ一覧!$A$21,計算過程!AR155/計算過程!AI155+計算過程!AS155/計算過程!AJ155+計算過程!AT155/計算過程!AK155+計算過程!AV155/計算過程!AM155+計算過程!AW155/計算過程!AN155,計算過程!AR155/計算過程!AI155+計算過程!AS155/計算過程!AJ155+計算過程!AT155/計算過程!AK155+計算過程!AV155/計算過程!AM155+計算過程!AX155/計算過程!AO155)))</f>
        <v>0</v>
      </c>
      <c r="AI155" s="191" t="str">
        <f>IF(AND(入力データと計算結果!$F$6=バックデータ一覧!$A$7,入力データと計算結果!$F$27="仕様を入力することで評価する"),$CJ$65*CB155+$CJ$72*(AR155+AT155)+$CJ$79,"-")</f>
        <v>-</v>
      </c>
      <c r="AJ155" s="191" t="str">
        <f>IF(AND(入力データと計算結果!$F$6=バックデータ一覧!$A$7,入力データと計算結果!$F$27="仕様を入力することで評価する"),$CJ$66*CB155+$CJ$73*AS155+$CJ$80,"-")</f>
        <v>-</v>
      </c>
      <c r="AK155" s="191" t="str">
        <f>IF(AND(入力データと計算結果!$F$6=バックデータ一覧!$A$7,入力データと計算結果!$F$27="仕様を入力することで評価する"),$CJ$67*CB155+$CJ$74*(AR155+AT155)+$CJ$81,"-")</f>
        <v>-</v>
      </c>
      <c r="AL155" s="191" t="str">
        <f>IF(AND(入力データと計算結果!$F$6=バックデータ一覧!$A$7,入力データと計算結果!$F$27="仕様を入力することで評価する"),$CJ$68*CB155+$CJ$75*AU155+$CJ$82,"-")</f>
        <v>-</v>
      </c>
      <c r="AM155" s="191" t="str">
        <f>IF(AND(入力データと計算結果!$F$6=バックデータ一覧!$A$7,入力データと計算結果!$F$27="仕様を入力することで評価する"),$CJ$69*CB155+$CJ$76*AV155+$CJ$83,"-")</f>
        <v>-</v>
      </c>
      <c r="AN155" s="191" t="str">
        <f>IF(AND(入力データと計算結果!$F$6=バックデータ一覧!$A$7,入力データと計算結果!$F$27="仕様を入力することで評価する"),$CJ$70*CB155+$CJ$77*AW155+$CJ$84,"-")</f>
        <v>-</v>
      </c>
      <c r="AO155" s="191" t="str">
        <f>IF(AND(入力データと計算結果!$F$6=バックデータ一覧!$A$7,入力データと計算結果!$F$27="仕様を入力することで評価する"),$CJ$71*CB155+$CJ$78*AX155+$CJ$85,"-")</f>
        <v>-</v>
      </c>
      <c r="AP155" s="91">
        <f t="shared" si="78"/>
        <v>22.469921128306634</v>
      </c>
      <c r="AQ155" s="91">
        <f t="shared" si="79"/>
        <v>5.7797208275786502</v>
      </c>
      <c r="AR155" s="91">
        <f t="shared" si="80"/>
        <v>0</v>
      </c>
      <c r="AS155" s="91">
        <f t="shared" si="81"/>
        <v>0</v>
      </c>
      <c r="AT155" s="91">
        <f t="shared" si="82"/>
        <v>0</v>
      </c>
      <c r="AU155" s="91">
        <f t="shared" si="83"/>
        <v>0</v>
      </c>
      <c r="AV155" s="91">
        <f t="shared" si="84"/>
        <v>0</v>
      </c>
      <c r="AW155" s="91">
        <f t="shared" si="85"/>
        <v>0</v>
      </c>
      <c r="AX155" s="91">
        <f t="shared" si="86"/>
        <v>1.0097916666666666</v>
      </c>
      <c r="AY155" s="158">
        <f t="shared" si="87"/>
        <v>19.422859269450001</v>
      </c>
      <c r="AZ155" s="91">
        <f t="shared" si="92"/>
        <v>19.422859269450001</v>
      </c>
      <c r="BA155" s="26">
        <f>IF(計算過程!$CJ$4=9,((BF155*CB155+BG155*(BO155+BP155+BQ155+BS155)+BH155*BN155+BI155)*BB155+(0.01723*BU155+0.06099))*10^3/3600,0)</f>
        <v>0</v>
      </c>
      <c r="BB155" s="26">
        <f>IF(7&lt;='貼り付けシート（日別）'!O154,1,1+(7-'貼り付けシート（日別）'!O154)*0.0091)</f>
        <v>1</v>
      </c>
      <c r="BC155" s="26">
        <f>IF(計算過程!$CJ$4=9,((BJ155*計算過程!CB155+BK155*(BO155+BP155+BQ155+BS155)+BL155*BN155+BM155)*BE155+BU155/BD155),0)</f>
        <v>0</v>
      </c>
      <c r="BD155" s="26">
        <f>計算過程!$CJ$88*'貼り付けシート（日別）'!O154+計算過程!$CJ$89*BU155+計算過程!$CJ$90</f>
        <v>0.86429874999999989</v>
      </c>
      <c r="BE155" s="26">
        <f>IF(7&lt;='貼り付けシート（日別）'!O154,1,1+(7-'貼り付けシート（日別）'!O154)*0.0205)</f>
        <v>1</v>
      </c>
      <c r="BF155" s="89">
        <f>IF($BN155&gt;0,バックデータ一覧!$S$4,バックデータ一覧!$T$4)</f>
        <v>-0.51375000000000004</v>
      </c>
      <c r="BG155" s="89">
        <f>IF($BN155&gt;0,バックデータ一覧!$S$5,バックデータ一覧!$T$5)</f>
        <v>-1.7819999999999999E-2</v>
      </c>
      <c r="BH155" s="89">
        <f>IF($BN155&gt;0,バックデータ一覧!$S$6,バックデータ一覧!$T$6)</f>
        <v>0.27639999999999998</v>
      </c>
      <c r="BI155" s="89">
        <f>IF($BN155&gt;0,バックデータ一覧!$S$7,バックデータ一覧!$T$7)</f>
        <v>9.4067100000000003</v>
      </c>
      <c r="BJ155" s="89">
        <f>IF($BN155&gt;0,バックデータ一覧!$S$12,バックデータ一覧!$T$12)</f>
        <v>-0.19841</v>
      </c>
      <c r="BK155" s="89">
        <f>IF($BN155&gt;0,バックデータ一覧!$S$13,バックデータ一覧!$T$13)</f>
        <v>1.10632</v>
      </c>
      <c r="BL155" s="89">
        <f>IF($BN155&gt;0,バックデータ一覧!$S$14,バックデータ一覧!$T$14)</f>
        <v>0.19306999999999999</v>
      </c>
      <c r="BM155" s="132">
        <f>IF($BN155&gt;0,バックデータ一覧!$S$15,バックデータ一覧!$T$15)</f>
        <v>-10.36669</v>
      </c>
      <c r="BN155" s="26">
        <f>SUMIF('貼り付けシート（時刻別）'!$A$6:$A$8765,$A155,'貼り付けシート（時刻別）'!$C$6:$C$8765)</f>
        <v>2400</v>
      </c>
      <c r="BO155" s="91">
        <f>'貼り付けシート（日別）'!B154</f>
        <v>4.2298671297913337</v>
      </c>
      <c r="BP155" s="91">
        <f>'貼り付けシート（日別）'!C154</f>
        <v>5.1794291385200006</v>
      </c>
      <c r="BQ155" s="91">
        <f>'貼り付けシート（日別）'!D154</f>
        <v>2.2444192933586669</v>
      </c>
      <c r="BR155" s="91">
        <f>'貼り付けシート（日別）'!E154</f>
        <v>0</v>
      </c>
      <c r="BS155" s="91">
        <f>'貼り付けシート（日別）'!F154</f>
        <v>7.7691437077800014</v>
      </c>
      <c r="BT155" s="91">
        <f>'貼り付けシート（日別）'!G154</f>
        <v>0</v>
      </c>
      <c r="BU155" s="91">
        <f>'貼り付けシート（日別）'!H154</f>
        <v>1.0097916666666666</v>
      </c>
      <c r="BV155" s="91">
        <f>'貼り付けシート（日別）'!I154</f>
        <v>49</v>
      </c>
      <c r="BW155" s="91">
        <f>'貼り付けシート（日別）'!J154</f>
        <v>60</v>
      </c>
      <c r="BX155" s="91">
        <f>'貼り付けシート（日別）'!K154</f>
        <v>26</v>
      </c>
      <c r="BY155" s="91">
        <f>'貼り付けシート（日別）'!L154</f>
        <v>0</v>
      </c>
      <c r="BZ155" s="91">
        <f>'貼り付けシート（日別）'!M154</f>
        <v>90</v>
      </c>
      <c r="CA155" s="91">
        <f>'貼り付けシート（日別）'!N154</f>
        <v>0</v>
      </c>
      <c r="CB155" s="91">
        <f>'貼り付けシート（日別）'!O154</f>
        <v>21.633333333333329</v>
      </c>
      <c r="CC155" s="91">
        <f>'貼り付けシート（日別）'!Q154</f>
        <v>0</v>
      </c>
      <c r="CD155" s="126"/>
    </row>
    <row r="156" spans="1:82" x14ac:dyDescent="0.15">
      <c r="A156" s="30">
        <v>41789</v>
      </c>
      <c r="B156" s="93">
        <f t="shared" si="66"/>
        <v>0.11199542824074074</v>
      </c>
      <c r="C156" s="93">
        <f t="shared" si="67"/>
        <v>0</v>
      </c>
      <c r="D156" s="93">
        <f t="shared" si="93"/>
        <v>15.522965456695095</v>
      </c>
      <c r="E156" s="96">
        <v>0</v>
      </c>
      <c r="F156" s="90">
        <f>IF(OR(計算過程!$CJ$4&lt;=4,計算過程!$CJ$4=8),G156+H156+I156,0)</f>
        <v>0.11199542824074074</v>
      </c>
      <c r="G156" s="90">
        <f>IF(AND($CJ$4&gt;4,$CJ$4&lt;&gt;8),0,((VLOOKUP(入力データと計算結果!$F$6,バックデータ一覧!$V$12:$AA$15,2)*CB156+VLOOKUP(入力データと計算結果!$F$6,バックデータ一覧!$V$12:$AA$15,3)*(BV156+BW156+BX156+BY156+CA156)+(VLOOKUP(入力データと計算結果!$F$6,バックデータ一覧!$V$12:$AA$15,4)))*10^3/3600))</f>
        <v>0.11199542824074074</v>
      </c>
      <c r="H156" s="90">
        <f>IF(AND(OR($CJ$4&gt;4,$CJ$4&lt;&gt;8),入力データと計算結果!$F$7&lt;&gt;バックデータ一覧!$A$20,BZ156&gt;0),0.07*10^3/3600,0)</f>
        <v>0</v>
      </c>
      <c r="I156" s="90">
        <f>IF(AND(OR($CJ$4&lt;=4),入力データと計算結果!$F$7=バックデータ一覧!$A$22,BU156&gt;0),(VLOOKUP(入力データと計算結果!$F$6,バックデータ一覧!$V$12:$AA$15,5,FALSE)*BU156+VLOOKUP(入力データと計算結果!$F$6,バックデータ一覧!$V$12:$AA$15,6,FALSE))*10^3/3600,0)</f>
        <v>0</v>
      </c>
      <c r="J156" s="90">
        <f>IF(OR(計算過程!$CJ$4&lt;=2,計算過程!$CJ$4=8),IF(入力データと計算結果!$F$7=バックデータ一覧!$A$20,BO156/L156+BP156/M156+BQ156/N156+BR156/O156+BT156/Q156,IF(入力データと計算結果!$F$7=バックデータ一覧!$A$21,BO156/L156+BP156/M156+BQ156/N156+BS156/P156+BT156/Q156,BO156/L156+BP156/M156+BQ156/N156+BS156/P156+BU156/R156)),0)</f>
        <v>0</v>
      </c>
      <c r="K156" s="90">
        <f>IF(OR(計算過程!$CJ$4=3,計算過程!$CJ$4=4),IF(入力データと計算結果!$F$7=バックデータ一覧!$A$20,BO156/L156+BP156/M156+BQ156/N156+BR156/O156+BT156/Q156,IF(入力データと計算結果!$F$7=バックデータ一覧!$A$21,BO156/L156+BP156/M156+BQ156/N156+BS156/P156+BT156/Q156,BO156/L156+BP156/M156+BQ156/N156+BS156/P156+BU156/R156)),0)</f>
        <v>15.522965456695095</v>
      </c>
      <c r="L156" s="167">
        <f>IFERROR(MIN(1,$CJ$6*CB156+計算過程!$CJ$13*(BO156+BQ156)+$CJ$20),"-")</f>
        <v>0.70427230004662267</v>
      </c>
      <c r="M156" s="167">
        <f t="shared" si="68"/>
        <v>0.81676490518710232</v>
      </c>
      <c r="N156" s="167">
        <f t="shared" si="69"/>
        <v>0.70427230004662267</v>
      </c>
      <c r="O156" s="134">
        <f t="shared" si="70"/>
        <v>0.90236153670854247</v>
      </c>
      <c r="P156" s="134">
        <f t="shared" si="71"/>
        <v>0.88826526187185906</v>
      </c>
      <c r="Q156" s="134">
        <f t="shared" si="72"/>
        <v>0.90236153670854247</v>
      </c>
      <c r="R156" s="134">
        <f t="shared" si="73"/>
        <v>0.51820222354260881</v>
      </c>
      <c r="S156" s="26">
        <f t="shared" si="74"/>
        <v>0</v>
      </c>
      <c r="T156" s="26">
        <f>'貼り付けシート（日別）'!P155</f>
        <v>17.649999999999999</v>
      </c>
      <c r="U156" s="26">
        <f t="shared" si="94"/>
        <v>1</v>
      </c>
      <c r="V156" s="26">
        <f t="shared" si="95"/>
        <v>1</v>
      </c>
      <c r="W156" s="26">
        <f t="shared" si="88"/>
        <v>11.929998601126668</v>
      </c>
      <c r="X156" s="26">
        <f t="shared" si="75"/>
        <v>0</v>
      </c>
      <c r="Y156" s="26">
        <f>IF(AND(入力データと計算結果!$F$6=バックデータ一覧!$A$7,入力データと計算結果!$F$27="種類を選択することで評価する"),MAX((($CJ$44*CB156+$CJ$45*SUM(BO156:BQ156,BS156)+$CJ$46)*Z156+(0.01723*BU156+0.06099))*10^3/3600,0),0)</f>
        <v>0</v>
      </c>
      <c r="Z156" s="26">
        <f t="shared" si="89"/>
        <v>1</v>
      </c>
      <c r="AA156" s="26">
        <f>IF(AND(入力データと計算結果!$F$6=バックデータ一覧!$A$7,入力データと計算結果!$F$27="種類を選択することで評価する"),MAX(($CJ$47*CB156+$CJ$48*SUM(BO156:BQ156,BS156)+$CJ$49)*AC156+BU156/AB156,0),0)</f>
        <v>0</v>
      </c>
      <c r="AB156" s="26">
        <f t="shared" si="76"/>
        <v>0.84593999999999991</v>
      </c>
      <c r="AC156" s="26">
        <f t="shared" si="90"/>
        <v>1</v>
      </c>
      <c r="AD156" s="91">
        <f>IF(AND(入力データと計算結果!$F$6=バックデータ一覧!$A$7,入力データと計算結果!$F$27="仕様を入力することで評価する"),AE156+AF156+AG156,0)</f>
        <v>0</v>
      </c>
      <c r="AE156" s="91">
        <f t="shared" si="91"/>
        <v>0.69020362777594746</v>
      </c>
      <c r="AF156" s="91">
        <f t="shared" si="77"/>
        <v>6.872067333252993E-2</v>
      </c>
      <c r="AG156" s="190">
        <f>IF(AND(入力データと計算結果!$F$7&lt;&gt;バックデータ一覧!$A$22,CA156&gt;0),(0.000393*計算過程!CA156)*10^3/3600,IF(AND(入力データと計算結果!$F$7=バックデータ一覧!$A$22,AX156&gt;0),(0.01723*計算過程!AX156+0.06099)*10^3/3600,0))</f>
        <v>0</v>
      </c>
      <c r="AH156" s="91">
        <f>IF(OR(入力データと計算結果!$F$6&lt;&gt;バックデータ一覧!$A$7,入力データと計算結果!$F$27&lt;&gt;"仕様を入力することで評価する"),0,IF(入力データと計算結果!$F$7=バックデータ一覧!$A$20,計算過程!AR156/計算過程!AI156+計算過程!AS156/計算過程!AJ156+計算過程!AT156/計算過程!AK156+計算過程!AU156/計算過程!AL156+計算過程!AW156/計算過程!AN156,IF(入力データと計算結果!$F$7=バックデータ一覧!$A$21,計算過程!AR156/計算過程!AI156+計算過程!AS156/計算過程!AJ156+計算過程!AT156/計算過程!AK156+計算過程!AV156/計算過程!AM156+計算過程!AW156/計算過程!AN156,計算過程!AR156/計算過程!AI156+計算過程!AS156/計算過程!AJ156+計算過程!AT156/計算過程!AK156+計算過程!AV156/計算過程!AM156+計算過程!AX156/計算過程!AO156)))</f>
        <v>0</v>
      </c>
      <c r="AI156" s="191" t="str">
        <f>IF(AND(入力データと計算結果!$F$6=バックデータ一覧!$A$7,入力データと計算結果!$F$27="仕様を入力することで評価する"),$CJ$65*CB156+$CJ$72*(AR156+AT156)+$CJ$79,"-")</f>
        <v>-</v>
      </c>
      <c r="AJ156" s="191" t="str">
        <f>IF(AND(入力データと計算結果!$F$6=バックデータ一覧!$A$7,入力データと計算結果!$F$27="仕様を入力することで評価する"),$CJ$66*CB156+$CJ$73*AS156+$CJ$80,"-")</f>
        <v>-</v>
      </c>
      <c r="AK156" s="191" t="str">
        <f>IF(AND(入力データと計算結果!$F$6=バックデータ一覧!$A$7,入力データと計算結果!$F$27="仕様を入力することで評価する"),$CJ$67*CB156+$CJ$74*(AR156+AT156)+$CJ$81,"-")</f>
        <v>-</v>
      </c>
      <c r="AL156" s="191" t="str">
        <f>IF(AND(入力データと計算結果!$F$6=バックデータ一覧!$A$7,入力データと計算結果!$F$27="仕様を入力することで評価する"),$CJ$68*CB156+$CJ$75*AU156+$CJ$82,"-")</f>
        <v>-</v>
      </c>
      <c r="AM156" s="191" t="str">
        <f>IF(AND(入力データと計算結果!$F$6=バックデータ一覧!$A$7,入力データと計算結果!$F$27="仕様を入力することで評価する"),$CJ$69*CB156+$CJ$76*AV156+$CJ$83,"-")</f>
        <v>-</v>
      </c>
      <c r="AN156" s="191" t="str">
        <f>IF(AND(入力データと計算結果!$F$6=バックデータ一覧!$A$7,入力データと計算結果!$F$27="仕様を入力することで評価する"),$CJ$70*CB156+$CJ$77*AW156+$CJ$84,"-")</f>
        <v>-</v>
      </c>
      <c r="AO156" s="191" t="str">
        <f>IF(AND(入力データと計算結果!$F$6=バックデータ一覧!$A$7,入力データと計算結果!$F$27="仕様を入力することで評価する"),$CJ$71*CB156+$CJ$78*AX156+$CJ$85,"-")</f>
        <v>-</v>
      </c>
      <c r="AP156" s="91">
        <f t="shared" si="78"/>
        <v>13.801579052254317</v>
      </c>
      <c r="AQ156" s="91">
        <f t="shared" si="79"/>
        <v>5.5545520259190004</v>
      </c>
      <c r="AR156" s="91">
        <f t="shared" si="80"/>
        <v>0</v>
      </c>
      <c r="AS156" s="91">
        <f t="shared" si="81"/>
        <v>0</v>
      </c>
      <c r="AT156" s="91">
        <f t="shared" si="82"/>
        <v>0</v>
      </c>
      <c r="AU156" s="91">
        <f t="shared" si="83"/>
        <v>0</v>
      </c>
      <c r="AV156" s="91">
        <f t="shared" si="84"/>
        <v>0</v>
      </c>
      <c r="AW156" s="91">
        <f t="shared" si="85"/>
        <v>0</v>
      </c>
      <c r="AX156" s="91">
        <f t="shared" si="86"/>
        <v>0</v>
      </c>
      <c r="AY156" s="158">
        <f t="shared" si="87"/>
        <v>11.929998601126668</v>
      </c>
      <c r="AZ156" s="91">
        <f t="shared" si="92"/>
        <v>11.929998601126668</v>
      </c>
      <c r="BA156" s="26">
        <f>IF(計算過程!$CJ$4=9,((BF156*CB156+BG156*(BO156+BP156+BQ156+BS156)+BH156*BN156+BI156)*BB156+(0.01723*BU156+0.06099))*10^3/3600,0)</f>
        <v>0</v>
      </c>
      <c r="BB156" s="26">
        <f>IF(7&lt;='貼り付けシート（日別）'!O155,1,1+(7-'貼り付けシート（日別）'!O155)*0.0091)</f>
        <v>1</v>
      </c>
      <c r="BC156" s="26">
        <f>IF(計算過程!$CJ$4=9,((BJ156*計算過程!CB156+BK156*(BO156+BP156+BQ156+BS156)+BL156*BN156+BM156)*BE156+BU156/BD156),0)</f>
        <v>0</v>
      </c>
      <c r="BD156" s="26">
        <f>計算過程!$CJ$88*'貼り付けシート（日別）'!O155+計算過程!$CJ$89*BU156+計算過程!$CJ$90</f>
        <v>0.84593999999999991</v>
      </c>
      <c r="BE156" s="26">
        <f>IF(7&lt;='貼り付けシート（日別）'!O155,1,1+(7-'貼り付けシート（日別）'!O155)*0.0205)</f>
        <v>1</v>
      </c>
      <c r="BF156" s="89">
        <f>IF($BN156&gt;0,バックデータ一覧!$S$4,バックデータ一覧!$T$4)</f>
        <v>-0.51375000000000004</v>
      </c>
      <c r="BG156" s="89">
        <f>IF($BN156&gt;0,バックデータ一覧!$S$5,バックデータ一覧!$T$5)</f>
        <v>-1.7819999999999999E-2</v>
      </c>
      <c r="BH156" s="89">
        <f>IF($BN156&gt;0,バックデータ一覧!$S$6,バックデータ一覧!$T$6)</f>
        <v>0.27639999999999998</v>
      </c>
      <c r="BI156" s="89">
        <f>IF($BN156&gt;0,バックデータ一覧!$S$7,バックデータ一覧!$T$7)</f>
        <v>9.4067100000000003</v>
      </c>
      <c r="BJ156" s="89">
        <f>IF($BN156&gt;0,バックデータ一覧!$S$12,バックデータ一覧!$T$12)</f>
        <v>-0.19841</v>
      </c>
      <c r="BK156" s="89">
        <f>IF($BN156&gt;0,バックデータ一覧!$S$13,バックデータ一覧!$T$13)</f>
        <v>1.10632</v>
      </c>
      <c r="BL156" s="89">
        <f>IF($BN156&gt;0,バックデータ一覧!$S$14,バックデータ一覧!$T$14)</f>
        <v>0.19306999999999999</v>
      </c>
      <c r="BM156" s="132">
        <f>IF($BN156&gt;0,バックデータ一覧!$S$15,バックデータ一覧!$T$15)</f>
        <v>-10.36669</v>
      </c>
      <c r="BN156" s="26">
        <f>SUMIF('貼り付けシート（時刻別）'!$A$6:$A$8765,$A156,'貼り付けシート（時刻別）'!$C$6:$C$8765)</f>
        <v>2400</v>
      </c>
      <c r="BO156" s="91">
        <f>'貼り付けシート（日別）'!B155</f>
        <v>3.3233567531710002</v>
      </c>
      <c r="BP156" s="91">
        <f>'貼り付けシート（日別）'!C155</f>
        <v>7.2432134363983351</v>
      </c>
      <c r="BQ156" s="91">
        <f>'貼り付けシート（日別）'!D155</f>
        <v>1.3634284115573334</v>
      </c>
      <c r="BR156" s="91">
        <f>'貼り付けシート（日別）'!E155</f>
        <v>0</v>
      </c>
      <c r="BS156" s="91">
        <f>'貼り付けシート（日別）'!F155</f>
        <v>0</v>
      </c>
      <c r="BT156" s="91">
        <f>'貼り付けシート（日別）'!G155</f>
        <v>0</v>
      </c>
      <c r="BU156" s="91">
        <f>'貼り付けシート（日別）'!H155</f>
        <v>0</v>
      </c>
      <c r="BV156" s="91">
        <f>'貼り付けシート（日別）'!I155</f>
        <v>39</v>
      </c>
      <c r="BW156" s="91">
        <f>'貼り付けシート（日別）'!J155</f>
        <v>85</v>
      </c>
      <c r="BX156" s="91">
        <f>'貼り付けシート（日別）'!K155</f>
        <v>16</v>
      </c>
      <c r="BY156" s="91">
        <f>'貼り付けシート（日別）'!L155</f>
        <v>0</v>
      </c>
      <c r="BZ156" s="91">
        <f>'貼り付けシート（日別）'!M155</f>
        <v>0</v>
      </c>
      <c r="CA156" s="91">
        <f>'貼り付けシート（日別）'!N155</f>
        <v>0</v>
      </c>
      <c r="CB156" s="91">
        <f>'貼り付けシート（日別）'!O155</f>
        <v>19.070833333333336</v>
      </c>
      <c r="CC156" s="91">
        <f>'貼り付けシート（日別）'!Q155</f>
        <v>0</v>
      </c>
      <c r="CD156" s="126"/>
    </row>
    <row r="157" spans="1:82" x14ac:dyDescent="0.15">
      <c r="A157" s="30">
        <v>41790</v>
      </c>
      <c r="B157" s="93">
        <f t="shared" si="66"/>
        <v>0.16979065755208333</v>
      </c>
      <c r="C157" s="93">
        <f t="shared" si="67"/>
        <v>0</v>
      </c>
      <c r="D157" s="93">
        <f t="shared" si="93"/>
        <v>34.962617790386865</v>
      </c>
      <c r="E157" s="96">
        <v>0</v>
      </c>
      <c r="F157" s="90">
        <f>IF(OR(計算過程!$CJ$4&lt;=4,計算過程!$CJ$4=8),G157+H157+I157,0)</f>
        <v>0.16979065755208333</v>
      </c>
      <c r="G157" s="90">
        <f>IF(AND($CJ$4&gt;4,$CJ$4&lt;&gt;8),0,((VLOOKUP(入力データと計算結果!$F$6,バックデータ一覧!$V$12:$AA$15,2)*CB157+VLOOKUP(入力データと計算結果!$F$6,バックデータ一覧!$V$12:$AA$15,3)*(BV157+BW157+BX157+BY157+CA157)+(VLOOKUP(入力データと計算結果!$F$6,バックデータ一覧!$V$12:$AA$15,4)))*10^3/3600))</f>
        <v>0.10858304398148148</v>
      </c>
      <c r="H157" s="90">
        <f>IF(AND(OR($CJ$4&gt;4,$CJ$4&lt;&gt;8),入力データと計算結果!$F$7&lt;&gt;バックデータ一覧!$A$20,BZ157&gt;0),0.07*10^3/3600,0)</f>
        <v>1.9444444444444445E-2</v>
      </c>
      <c r="I157" s="90">
        <f>IF(AND(OR($CJ$4&lt;=4),入力データと計算結果!$F$7=バックデータ一覧!$A$22,BU157&gt;0),(VLOOKUP(入力データと計算結果!$F$6,バックデータ一覧!$V$12:$AA$15,5,FALSE)*BU157+VLOOKUP(入力データと計算結果!$F$6,バックデータ一覧!$V$12:$AA$15,6,FALSE))*10^3/3600,0)</f>
        <v>4.17631691261574E-2</v>
      </c>
      <c r="J157" s="90">
        <f>IF(OR(計算過程!$CJ$4&lt;=2,計算過程!$CJ$4=8),IF(入力データと計算結果!$F$7=バックデータ一覧!$A$20,BO157/L157+BP157/M157+BQ157/N157+BR157/O157+BT157/Q157,IF(入力データと計算結果!$F$7=バックデータ一覧!$A$21,BO157/L157+BP157/M157+BQ157/N157+BS157/P157+BT157/Q157,BO157/L157+BP157/M157+BQ157/N157+BS157/P157+BU157/R157)),0)</f>
        <v>0</v>
      </c>
      <c r="K157" s="90">
        <f>IF(OR(計算過程!$CJ$4=3,計算過程!$CJ$4=4),IF(入力データと計算結果!$F$7=バックデータ一覧!$A$20,BO157/L157+BP157/M157+BQ157/N157+BR157/O157+BT157/Q157,IF(入力データと計算結果!$F$7=バックデータ一覧!$A$21,BO157/L157+BP157/M157+BQ157/N157+BS157/P157+BT157/Q157,BO157/L157+BP157/M157+BQ157/N157+BS157/P157+BU157/R157)),0)</f>
        <v>34.962617790386865</v>
      </c>
      <c r="L157" s="167">
        <f>IFERROR(MIN(1,$CJ$6*CB157+計算過程!$CJ$13*(BO157+BQ157)+$CJ$20),"-")</f>
        <v>0.71254913488260097</v>
      </c>
      <c r="M157" s="167">
        <f t="shared" si="68"/>
        <v>0.8142538213833872</v>
      </c>
      <c r="N157" s="167">
        <f t="shared" si="69"/>
        <v>0.71254913488260097</v>
      </c>
      <c r="O157" s="134">
        <f t="shared" si="70"/>
        <v>0.90236153670854247</v>
      </c>
      <c r="P157" s="134">
        <f t="shared" si="71"/>
        <v>0.85115963530372518</v>
      </c>
      <c r="Q157" s="134">
        <f t="shared" si="72"/>
        <v>0.90236153670854247</v>
      </c>
      <c r="R157" s="134">
        <f t="shared" si="73"/>
        <v>0.57799269900657246</v>
      </c>
      <c r="S157" s="26">
        <f t="shared" si="74"/>
        <v>0</v>
      </c>
      <c r="T157" s="26">
        <f>'貼り付けシート（日別）'!P156</f>
        <v>16.912499999999998</v>
      </c>
      <c r="U157" s="26">
        <f t="shared" si="94"/>
        <v>1</v>
      </c>
      <c r="V157" s="26">
        <f t="shared" si="95"/>
        <v>1</v>
      </c>
      <c r="W157" s="26">
        <f t="shared" si="88"/>
        <v>27.672170759270006</v>
      </c>
      <c r="X157" s="26">
        <f t="shared" si="75"/>
        <v>0</v>
      </c>
      <c r="Y157" s="26">
        <f>IF(AND(入力データと計算結果!$F$6=バックデータ一覧!$A$7,入力データと計算結果!$F$27="種類を選択することで評価する"),MAX((($CJ$44*CB157+$CJ$45*SUM(BO157:BQ157,BS157)+$CJ$46)*Z157+(0.01723*BU157+0.06099))*10^3/3600,0),0)</f>
        <v>0</v>
      </c>
      <c r="Z157" s="26">
        <f t="shared" si="89"/>
        <v>1</v>
      </c>
      <c r="AA157" s="26">
        <f>IF(AND(入力データと計算結果!$F$6=バックデータ一覧!$A$7,入力データと計算結果!$F$27="種類を選択することで評価する"),MAX(($CJ$47*CB157+$CJ$48*SUM(BO157:BQ157,BS157)+$CJ$49)*AC157+BU157/AB157,0),0)</f>
        <v>0</v>
      </c>
      <c r="AB157" s="26">
        <f t="shared" si="76"/>
        <v>0.86133046874999997</v>
      </c>
      <c r="AC157" s="26">
        <f t="shared" si="90"/>
        <v>1</v>
      </c>
      <c r="AD157" s="91">
        <f>IF(AND(入力データと計算結果!$F$6=バックデータ一覧!$A$7,入力データと計算結果!$F$27="仕様を入力することで評価する"),AE157+AF157+AG157,0)</f>
        <v>0</v>
      </c>
      <c r="AE157" s="91">
        <f t="shared" si="91"/>
        <v>1.2984838781510368</v>
      </c>
      <c r="AF157" s="91">
        <f t="shared" si="77"/>
        <v>8.0944640440052812E-2</v>
      </c>
      <c r="AG157" s="190">
        <f>IF(AND(入力データと計算結果!$F$7&lt;&gt;バックデータ一覧!$A$22,CA157&gt;0),(0.000393*計算過程!CA157)*10^3/3600,IF(AND(入力データと計算結果!$F$7=バックデータ一覧!$A$22,AX157&gt;0),(0.01723*計算過程!AX157+0.06099)*10^3/3600,0))</f>
        <v>2.1911619285300925E-2</v>
      </c>
      <c r="AH157" s="91">
        <f>IF(OR(入力データと計算結果!$F$6&lt;&gt;バックデータ一覧!$A$7,入力データと計算結果!$F$27&lt;&gt;"仕様を入力することで評価する"),0,IF(入力データと計算結果!$F$7=バックデータ一覧!$A$20,計算過程!AR157/計算過程!AI157+計算過程!AS157/計算過程!AJ157+計算過程!AT157/計算過程!AK157+計算過程!AU157/計算過程!AL157+計算過程!AW157/計算過程!AN157,IF(入力データと計算結果!$F$7=バックデータ一覧!$A$21,計算過程!AR157/計算過程!AI157+計算過程!AS157/計算過程!AJ157+計算過程!AT157/計算過程!AK157+計算過程!AV157/計算過程!AM157+計算過程!AW157/計算過程!AN157,計算過程!AR157/計算過程!AI157+計算過程!AS157/計算過程!AJ157+計算過程!AT157/計算過程!AK157+計算過程!AV157/計算過程!AM157+計算過程!AX157/計算過程!AO157)))</f>
        <v>0</v>
      </c>
      <c r="AI157" s="191" t="str">
        <f>IF(AND(入力データと計算結果!$F$6=バックデータ一覧!$A$7,入力データと計算結果!$F$27="仕様を入力することで評価する"),$CJ$65*CB157+$CJ$72*(AR157+AT157)+$CJ$79,"-")</f>
        <v>-</v>
      </c>
      <c r="AJ157" s="191" t="str">
        <f>IF(AND(入力データと計算結果!$F$6=バックデータ一覧!$A$7,入力データと計算結果!$F$27="仕様を入力することで評価する"),$CJ$66*CB157+$CJ$73*AS157+$CJ$80,"-")</f>
        <v>-</v>
      </c>
      <c r="AK157" s="191" t="str">
        <f>IF(AND(入力データと計算結果!$F$6=バックデータ一覧!$A$7,入力データと計算結果!$F$27="仕様を入力することで評価する"),$CJ$67*CB157+$CJ$74*(AR157+AT157)+$CJ$81,"-")</f>
        <v>-</v>
      </c>
      <c r="AL157" s="191" t="str">
        <f>IF(AND(入力データと計算結果!$F$6=バックデータ一覧!$A$7,入力データと計算結果!$F$27="仕様を入力することで評価する"),$CJ$68*CB157+$CJ$75*AU157+$CJ$82,"-")</f>
        <v>-</v>
      </c>
      <c r="AM157" s="191" t="str">
        <f>IF(AND(入力データと計算結果!$F$6=バックデータ一覧!$A$7,入力データと計算結果!$F$27="仕様を入力することで評価する"),$CJ$69*CB157+$CJ$76*AV157+$CJ$83,"-")</f>
        <v>-</v>
      </c>
      <c r="AN157" s="191" t="str">
        <f>IF(AND(入力データと計算結果!$F$6=バックデータ一覧!$A$7,入力データと計算結果!$F$27="仕様を入力することで評価する"),$CJ$70*CB157+$CJ$77*AW157+$CJ$84,"-")</f>
        <v>-</v>
      </c>
      <c r="AO157" s="191" t="str">
        <f>IF(AND(入力データと計算結果!$F$6=バックデータ一覧!$A$7,入力データと計算結果!$F$27="仕様を入力することで評価する"),$CJ$71*CB157+$CJ$78*AX157+$CJ$85,"-")</f>
        <v>-</v>
      </c>
      <c r="AP157" s="91">
        <f t="shared" si="78"/>
        <v>26.748844966143146</v>
      </c>
      <c r="AQ157" s="91">
        <f t="shared" si="79"/>
        <v>5.7222387107322028</v>
      </c>
      <c r="AR157" s="91">
        <f t="shared" si="80"/>
        <v>0.69111524815091752</v>
      </c>
      <c r="AS157" s="91">
        <f t="shared" si="81"/>
        <v>0.50983911748838207</v>
      </c>
      <c r="AT157" s="91">
        <f t="shared" si="82"/>
        <v>0.27191419599380362</v>
      </c>
      <c r="AU157" s="91">
        <f t="shared" si="83"/>
        <v>0</v>
      </c>
      <c r="AV157" s="91">
        <f t="shared" si="84"/>
        <v>2.0393564699535265</v>
      </c>
      <c r="AW157" s="91">
        <f t="shared" si="85"/>
        <v>0</v>
      </c>
      <c r="AX157" s="91">
        <f t="shared" si="86"/>
        <v>1.038411458333333</v>
      </c>
      <c r="AY157" s="158">
        <f t="shared" si="87"/>
        <v>23.121534269350043</v>
      </c>
      <c r="AZ157" s="91">
        <f t="shared" si="92"/>
        <v>26.633759300936674</v>
      </c>
      <c r="BA157" s="26">
        <f>IF(計算過程!$CJ$4=9,((BF157*CB157+BG157*(BO157+BP157+BQ157+BS157)+BH157*BN157+BI157)*BB157+(0.01723*BU157+0.06099))*10^3/3600,0)</f>
        <v>0</v>
      </c>
      <c r="BB157" s="26">
        <f>IF(7&lt;='貼り付けシート（日別）'!O156,1,1+(7-'貼り付けシート（日別）'!O156)*0.0091)</f>
        <v>1</v>
      </c>
      <c r="BC157" s="26">
        <f>IF(計算過程!$CJ$4=9,((BJ157*計算過程!CB157+BK157*(BO157+BP157+BQ157+BS157)+BL157*BN157+BM157)*BE157+BU157/BD157),0)</f>
        <v>0</v>
      </c>
      <c r="BD157" s="26">
        <f>計算過程!$CJ$88*'貼り付けシート（日別）'!O156+計算過程!$CJ$89*BU157+計算過程!$CJ$90</f>
        <v>0.86133046874999997</v>
      </c>
      <c r="BE157" s="26">
        <f>IF(7&lt;='貼り付けシート（日別）'!O156,1,1+(7-'貼り付けシート（日別）'!O156)*0.0205)</f>
        <v>1</v>
      </c>
      <c r="BF157" s="89">
        <f>IF($BN157&gt;0,バックデータ一覧!$S$4,バックデータ一覧!$T$4)</f>
        <v>-0.51375000000000004</v>
      </c>
      <c r="BG157" s="89">
        <f>IF($BN157&gt;0,バックデータ一覧!$S$5,バックデータ一覧!$T$5)</f>
        <v>-1.7819999999999999E-2</v>
      </c>
      <c r="BH157" s="89">
        <f>IF($BN157&gt;0,バックデータ一覧!$S$6,バックデータ一覧!$T$6)</f>
        <v>0.27639999999999998</v>
      </c>
      <c r="BI157" s="89">
        <f>IF($BN157&gt;0,バックデータ一覧!$S$7,バックデータ一覧!$T$7)</f>
        <v>9.4067100000000003</v>
      </c>
      <c r="BJ157" s="89">
        <f>IF($BN157&gt;0,バックデータ一覧!$S$12,バックデータ一覧!$T$12)</f>
        <v>-0.19841</v>
      </c>
      <c r="BK157" s="89">
        <f>IF($BN157&gt;0,バックデータ一覧!$S$13,バックデータ一覧!$T$13)</f>
        <v>1.10632</v>
      </c>
      <c r="BL157" s="89">
        <f>IF($BN157&gt;0,バックデータ一覧!$S$14,バックデータ一覧!$T$14)</f>
        <v>0.19306999999999999</v>
      </c>
      <c r="BM157" s="132">
        <f>IF($BN157&gt;0,バックデータ一覧!$S$15,バックデータ一覧!$T$15)</f>
        <v>-10.36669</v>
      </c>
      <c r="BN157" s="26">
        <f>SUMIF('貼り付けシート（時刻別）'!$A$6:$A$8765,$A157,'貼り付けシート（時刻別）'!$C$6:$C$8765)</f>
        <v>2400</v>
      </c>
      <c r="BO157" s="91">
        <f>'貼り付けシート（日別）'!B156</f>
        <v>5.2408365076036683</v>
      </c>
      <c r="BP157" s="91">
        <f>'貼り付けシート（日別）'!C156</f>
        <v>3.8661908662650015</v>
      </c>
      <c r="BQ157" s="91">
        <f>'貼り付けシート（日別）'!D156</f>
        <v>2.0619684620080005</v>
      </c>
      <c r="BR157" s="91">
        <f>'貼り付けシート（日別）'!E156</f>
        <v>0</v>
      </c>
      <c r="BS157" s="91">
        <f>'貼り付けシート（日別）'!F156</f>
        <v>15.464763465060003</v>
      </c>
      <c r="BT157" s="91">
        <f>'貼り付けシート（日別）'!G156</f>
        <v>0</v>
      </c>
      <c r="BU157" s="91">
        <f>'貼り付けシート（日別）'!H156</f>
        <v>1.038411458333333</v>
      </c>
      <c r="BV157" s="91">
        <f>'貼り付けシート（日別）'!I156</f>
        <v>61</v>
      </c>
      <c r="BW157" s="91">
        <f>'貼り付けシート（日別）'!J156</f>
        <v>45</v>
      </c>
      <c r="BX157" s="91">
        <f>'貼り付けシート（日別）'!K156</f>
        <v>24</v>
      </c>
      <c r="BY157" s="91">
        <f>'貼り付けシート（日別）'!L156</f>
        <v>0</v>
      </c>
      <c r="BZ157" s="91">
        <f>'貼り付けシート（日別）'!M156</f>
        <v>180</v>
      </c>
      <c r="CA157" s="91">
        <f>'貼り付けシート（日別）'!N156</f>
        <v>0</v>
      </c>
      <c r="CB157" s="91">
        <f>'貼り付けシート（日別）'!O156</f>
        <v>20.979166666666668</v>
      </c>
      <c r="CC157" s="91">
        <f>'貼り付けシート（日別）'!Q156</f>
        <v>0</v>
      </c>
      <c r="CD157" s="126"/>
    </row>
    <row r="158" spans="1:82" x14ac:dyDescent="0.15">
      <c r="A158" s="30">
        <v>41791</v>
      </c>
      <c r="B158" s="93">
        <f t="shared" si="66"/>
        <v>0.10903616898148147</v>
      </c>
      <c r="C158" s="93">
        <f t="shared" si="67"/>
        <v>0</v>
      </c>
      <c r="D158" s="93">
        <f t="shared" si="93"/>
        <v>15.481663950654253</v>
      </c>
      <c r="E158" s="96">
        <v>0</v>
      </c>
      <c r="F158" s="90">
        <f>IF(OR(計算過程!$CJ$4&lt;=4,計算過程!$CJ$4=8),G158+H158+I158,0)</f>
        <v>0.10903616898148147</v>
      </c>
      <c r="G158" s="90">
        <f>IF(AND($CJ$4&gt;4,$CJ$4&lt;&gt;8),0,((VLOOKUP(入力データと計算結果!$F$6,バックデータ一覧!$V$12:$AA$15,2)*CB158+VLOOKUP(入力データと計算結果!$F$6,バックデータ一覧!$V$12:$AA$15,3)*(BV158+BW158+BX158+BY158+CA158)+(VLOOKUP(入力データと計算結果!$F$6,バックデータ一覧!$V$12:$AA$15,4)))*10^3/3600))</f>
        <v>0.10903616898148147</v>
      </c>
      <c r="H158" s="90">
        <f>IF(AND(OR($CJ$4&gt;4,$CJ$4&lt;&gt;8),入力データと計算結果!$F$7&lt;&gt;バックデータ一覧!$A$20,BZ158&gt;0),0.07*10^3/3600,0)</f>
        <v>0</v>
      </c>
      <c r="I158" s="90">
        <f>IF(AND(OR($CJ$4&lt;=4),入力データと計算結果!$F$7=バックデータ一覧!$A$22,BU158&gt;0),(VLOOKUP(入力データと計算結果!$F$6,バックデータ一覧!$V$12:$AA$15,5,FALSE)*BU158+VLOOKUP(入力データと計算結果!$F$6,バックデータ一覧!$V$12:$AA$15,6,FALSE))*10^3/3600,0)</f>
        <v>0</v>
      </c>
      <c r="J158" s="90">
        <f>IF(OR(計算過程!$CJ$4&lt;=2,計算過程!$CJ$4=8),IF(入力データと計算結果!$F$7=バックデータ一覧!$A$20,BO158/L158+BP158/M158+BQ158/N158+BR158/O158+BT158/Q158,IF(入力データと計算結果!$F$7=バックデータ一覧!$A$21,BO158/L158+BP158/M158+BQ158/N158+BS158/P158+BT158/Q158,BO158/L158+BP158/M158+BQ158/N158+BS158/P158+BU158/R158)),0)</f>
        <v>0</v>
      </c>
      <c r="K158" s="90">
        <f>IF(OR(計算過程!$CJ$4=3,計算過程!$CJ$4=4),IF(入力データと計算結果!$F$7=バックデータ一覧!$A$20,BO158/L158+BP158/M158+BQ158/N158+BR158/O158+BT158/Q158,IF(入力データと計算結果!$F$7=バックデータ一覧!$A$21,BO158/L158+BP158/M158+BQ158/N158+BS158/P158+BT158/Q158,BO158/L158+BP158/M158+BQ158/N158+BS158/P158+BU158/R158)),0)</f>
        <v>15.481663950654253</v>
      </c>
      <c r="L158" s="167">
        <f>IFERROR(MIN(1,$CJ$6*CB158+計算過程!$CJ$13*(BO158+BQ158)+$CJ$20),"-")</f>
        <v>0.7066222937031561</v>
      </c>
      <c r="M158" s="167">
        <f t="shared" si="68"/>
        <v>0.82773930840617005</v>
      </c>
      <c r="N158" s="167">
        <f t="shared" si="69"/>
        <v>0.7066222937031561</v>
      </c>
      <c r="O158" s="134">
        <f t="shared" si="70"/>
        <v>0.90236153670854247</v>
      </c>
      <c r="P158" s="134">
        <f t="shared" si="71"/>
        <v>0.88826526187185906</v>
      </c>
      <c r="Q158" s="134">
        <f t="shared" si="72"/>
        <v>0.90236153670854247</v>
      </c>
      <c r="R158" s="134">
        <f t="shared" si="73"/>
        <v>0.54630146454093376</v>
      </c>
      <c r="S158" s="26">
        <f t="shared" si="74"/>
        <v>0</v>
      </c>
      <c r="T158" s="26">
        <f>'貼り付けシート（日別）'!P157</f>
        <v>17.599999999999998</v>
      </c>
      <c r="U158" s="26">
        <f t="shared" si="94"/>
        <v>1</v>
      </c>
      <c r="V158" s="26">
        <f t="shared" si="95"/>
        <v>1</v>
      </c>
      <c r="W158" s="26">
        <f t="shared" si="88"/>
        <v>12.006314976413336</v>
      </c>
      <c r="X158" s="26">
        <f t="shared" si="75"/>
        <v>0</v>
      </c>
      <c r="Y158" s="26">
        <f>IF(AND(入力データと計算結果!$F$6=バックデータ一覧!$A$7,入力データと計算結果!$F$27="種類を選択することで評価する"),MAX((($CJ$44*CB158+$CJ$45*SUM(BO158:BQ158,BS158)+$CJ$46)*Z158+(0.01723*BU158+0.06099))*10^3/3600,0),0)</f>
        <v>0</v>
      </c>
      <c r="Z158" s="26">
        <f t="shared" si="89"/>
        <v>1</v>
      </c>
      <c r="AA158" s="26">
        <f>IF(AND(入力データと計算結果!$F$6=バックデータ一覧!$A$7,入力データと計算結果!$F$27="種類を選択することで評価する"),MAX(($CJ$47*CB158+$CJ$48*SUM(BO158:BQ158,BS158)+$CJ$49)*AC158+BU158/AB158,0),0)</f>
        <v>0</v>
      </c>
      <c r="AB158" s="26">
        <f t="shared" si="76"/>
        <v>0.86769999999999992</v>
      </c>
      <c r="AC158" s="26">
        <f t="shared" si="90"/>
        <v>1</v>
      </c>
      <c r="AD158" s="91">
        <f>IF(AND(入力データと計算結果!$F$6=バックデータ一覧!$A$7,入力データと計算結果!$F$27="仕様を入力することで評価する"),AE158+AF158+AG158,0)</f>
        <v>0</v>
      </c>
      <c r="AE158" s="91">
        <f t="shared" si="91"/>
        <v>0.64813738190959669</v>
      </c>
      <c r="AF158" s="91">
        <f t="shared" si="77"/>
        <v>6.8784118928545496E-2</v>
      </c>
      <c r="AG158" s="190">
        <f>IF(AND(入力データと計算結果!$F$7&lt;&gt;バックデータ一覧!$A$22,CA158&gt;0),(0.000393*計算過程!CA158)*10^3/3600,IF(AND(入力データと計算結果!$F$7=バックデータ一覧!$A$22,AX158&gt;0),(0.01723*計算過程!AX158+0.06099)*10^3/3600,0))</f>
        <v>0</v>
      </c>
      <c r="AH158" s="91">
        <f>IF(OR(入力データと計算結果!$F$6&lt;&gt;バックデータ一覧!$A$7,入力データと計算結果!$F$27&lt;&gt;"仕様を入力することで評価する"),0,IF(入力データと計算結果!$F$7=バックデータ一覧!$A$20,計算過程!AR158/計算過程!AI158+計算過程!AS158/計算過程!AJ158+計算過程!AT158/計算過程!AK158+計算過程!AU158/計算過程!AL158+計算過程!AW158/計算過程!AN158,IF(入力データと計算結果!$F$7=バックデータ一覧!$A$21,計算過程!AR158/計算過程!AI158+計算過程!AS158/計算過程!AJ158+計算過程!AT158/計算過程!AK158+計算過程!AV158/計算過程!AM158+計算過程!AW158/計算過程!AN158,計算過程!AR158/計算過程!AI158+計算過程!AS158/計算過程!AJ158+計算過程!AT158/計算過程!AK158+計算過程!AV158/計算過程!AM158+計算過程!AX158/計算過程!AO158)))</f>
        <v>0</v>
      </c>
      <c r="AI158" s="191" t="str">
        <f>IF(AND(入力データと計算結果!$F$6=バックデータ一覧!$A$7,入力データと計算結果!$F$27="仕様を入力することで評価する"),$CJ$65*CB158+$CJ$72*(AR158+AT158)+$CJ$79,"-")</f>
        <v>-</v>
      </c>
      <c r="AJ158" s="191" t="str">
        <f>IF(AND(入力データと計算結果!$F$6=バックデータ一覧!$A$7,入力データと計算結果!$F$27="仕様を入力することで評価する"),$CJ$66*CB158+$CJ$73*AS158+$CJ$80,"-")</f>
        <v>-</v>
      </c>
      <c r="AK158" s="191" t="str">
        <f>IF(AND(入力データと計算結果!$F$6=バックデータ一覧!$A$7,入力データと計算結果!$F$27="仕様を入力することで評価する"),$CJ$67*CB158+$CJ$74*(AR158+AT158)+$CJ$81,"-")</f>
        <v>-</v>
      </c>
      <c r="AL158" s="191" t="str">
        <f>IF(AND(入力データと計算結果!$F$6=バックデータ一覧!$A$7,入力データと計算結果!$F$27="仕様を入力することで評価する"),$CJ$68*CB158+$CJ$75*AU158+$CJ$82,"-")</f>
        <v>-</v>
      </c>
      <c r="AM158" s="191" t="str">
        <f>IF(AND(入力データと計算結果!$F$6=バックデータ一覧!$A$7,入力データと計算結果!$F$27="仕様を入力することで評価する"),$CJ$69*CB158+$CJ$76*AV158+$CJ$83,"-")</f>
        <v>-</v>
      </c>
      <c r="AN158" s="191" t="str">
        <f>IF(AND(入力データと計算結果!$F$6=バックデータ一覧!$A$7,入力データと計算結果!$F$27="仕様を入力することで評価する"),$CJ$70*CB158+$CJ$77*AW158+$CJ$84,"-")</f>
        <v>-</v>
      </c>
      <c r="AO158" s="191" t="str">
        <f>IF(AND(入力データと計算結果!$F$6=バックデータ一覧!$A$7,入力データと計算結果!$F$27="仕様を入力することで評価する"),$CJ$71*CB158+$CJ$78*AX158+$CJ$85,"-")</f>
        <v>-</v>
      </c>
      <c r="AP158" s="91">
        <f t="shared" si="78"/>
        <v>13.889867955020909</v>
      </c>
      <c r="AQ158" s="91">
        <f t="shared" si="79"/>
        <v>5.9528994343835526</v>
      </c>
      <c r="AR158" s="91">
        <f t="shared" si="80"/>
        <v>0</v>
      </c>
      <c r="AS158" s="91">
        <f t="shared" si="81"/>
        <v>0</v>
      </c>
      <c r="AT158" s="91">
        <f t="shared" si="82"/>
        <v>0</v>
      </c>
      <c r="AU158" s="91">
        <f t="shared" si="83"/>
        <v>0</v>
      </c>
      <c r="AV158" s="91">
        <f t="shared" si="84"/>
        <v>0</v>
      </c>
      <c r="AW158" s="91">
        <f t="shared" si="85"/>
        <v>0</v>
      </c>
      <c r="AX158" s="91">
        <f t="shared" si="86"/>
        <v>0</v>
      </c>
      <c r="AY158" s="158">
        <f t="shared" si="87"/>
        <v>12.006314976413336</v>
      </c>
      <c r="AZ158" s="91">
        <f t="shared" si="92"/>
        <v>12.006314976413336</v>
      </c>
      <c r="BA158" s="26">
        <f>IF(計算過程!$CJ$4=9,((BF158*CB158+BG158*(BO158+BP158+BQ158+BS158)+BH158*BN158+BI158)*BB158+(0.01723*BU158+0.06099))*10^3/3600,0)</f>
        <v>0</v>
      </c>
      <c r="BB158" s="26">
        <f>IF(7&lt;='貼り付けシート（日別）'!O157,1,1+(7-'貼り付けシート（日別）'!O157)*0.0091)</f>
        <v>1</v>
      </c>
      <c r="BC158" s="26">
        <f>IF(計算過程!$CJ$4=9,((BJ158*計算過程!CB158+BK158*(BO158+BP158+BQ158+BS158)+BL158*BN158+BM158)*BE158+BU158/BD158),0)</f>
        <v>0</v>
      </c>
      <c r="BD158" s="26">
        <f>計算過程!$CJ$88*'貼り付けシート（日別）'!O157+計算過程!$CJ$89*BU158+計算過程!$CJ$90</f>
        <v>0.86769999999999992</v>
      </c>
      <c r="BE158" s="26">
        <f>IF(7&lt;='貼り付けシート（日別）'!O157,1,1+(7-'貼り付けシート（日別）'!O157)*0.0205)</f>
        <v>1</v>
      </c>
      <c r="BF158" s="89">
        <f>IF($BN158&gt;0,バックデータ一覧!$S$4,バックデータ一覧!$T$4)</f>
        <v>-0.51375000000000004</v>
      </c>
      <c r="BG158" s="89">
        <f>IF($BN158&gt;0,バックデータ一覧!$S$5,バックデータ一覧!$T$5)</f>
        <v>-1.7819999999999999E-2</v>
      </c>
      <c r="BH158" s="89">
        <f>IF($BN158&gt;0,バックデータ一覧!$S$6,バックデータ一覧!$T$6)</f>
        <v>0.27639999999999998</v>
      </c>
      <c r="BI158" s="89">
        <f>IF($BN158&gt;0,バックデータ一覧!$S$7,バックデータ一覧!$T$7)</f>
        <v>9.4067100000000003</v>
      </c>
      <c r="BJ158" s="89">
        <f>IF($BN158&gt;0,バックデータ一覧!$S$12,バックデータ一覧!$T$12)</f>
        <v>-0.19841</v>
      </c>
      <c r="BK158" s="89">
        <f>IF($BN158&gt;0,バックデータ一覧!$S$13,バックデータ一覧!$T$13)</f>
        <v>1.10632</v>
      </c>
      <c r="BL158" s="89">
        <f>IF($BN158&gt;0,バックデータ一覧!$S$14,バックデータ一覧!$T$14)</f>
        <v>0.19306999999999999</v>
      </c>
      <c r="BM158" s="132">
        <f>IF($BN158&gt;0,バックデータ一覧!$S$15,バックデータ一覧!$T$15)</f>
        <v>-10.36669</v>
      </c>
      <c r="BN158" s="26">
        <f>SUMIF('貼り付けシート（時刻別）'!$A$6:$A$8765,$A158,'貼り付けシート（時刻別）'!$C$6:$C$8765)</f>
        <v>2400</v>
      </c>
      <c r="BO158" s="91">
        <f>'貼り付けシート（日別）'!B157</f>
        <v>3.3446163148580004</v>
      </c>
      <c r="BP158" s="91">
        <f>'貼り付けシート（日別）'!C157</f>
        <v>7.2895483785366677</v>
      </c>
      <c r="BQ158" s="91">
        <f>'貼り付けシート（日別）'!D157</f>
        <v>1.3721502830186669</v>
      </c>
      <c r="BR158" s="91">
        <f>'貼り付けシート（日別）'!E157</f>
        <v>0</v>
      </c>
      <c r="BS158" s="91">
        <f>'貼り付けシート（日別）'!F157</f>
        <v>0</v>
      </c>
      <c r="BT158" s="91">
        <f>'貼り付けシート（日別）'!G157</f>
        <v>0</v>
      </c>
      <c r="BU158" s="91">
        <f>'貼り付けシート（日別）'!H157</f>
        <v>0</v>
      </c>
      <c r="BV158" s="91">
        <f>'貼り付けシート（日別）'!I157</f>
        <v>39</v>
      </c>
      <c r="BW158" s="91">
        <f>'貼り付けシート（日別）'!J157</f>
        <v>85</v>
      </c>
      <c r="BX158" s="91">
        <f>'貼り付けシート（日別）'!K157</f>
        <v>16</v>
      </c>
      <c r="BY158" s="91">
        <f>'貼り付けシート（日別）'!L157</f>
        <v>0</v>
      </c>
      <c r="BZ158" s="91">
        <f>'貼り付けシート（日別）'!M157</f>
        <v>0</v>
      </c>
      <c r="CA158" s="91">
        <f>'貼り付けシート（日別）'!N157</f>
        <v>0</v>
      </c>
      <c r="CB158" s="91">
        <f>'貼り付けシート（日別）'!O157</f>
        <v>23.604166666666668</v>
      </c>
      <c r="CC158" s="91">
        <f>'貼り付けシート（日別）'!Q157</f>
        <v>0</v>
      </c>
      <c r="CD158" s="126"/>
    </row>
    <row r="159" spans="1:82" x14ac:dyDescent="0.15">
      <c r="A159" s="30">
        <v>41792</v>
      </c>
      <c r="B159" s="93">
        <f t="shared" si="66"/>
        <v>0.16848232074652778</v>
      </c>
      <c r="C159" s="93">
        <f t="shared" si="67"/>
        <v>0</v>
      </c>
      <c r="D159" s="93">
        <f t="shared" si="93"/>
        <v>25.081453327240371</v>
      </c>
      <c r="E159" s="96">
        <v>0</v>
      </c>
      <c r="F159" s="90">
        <f>IF(OR(計算過程!$CJ$4&lt;=4,計算過程!$CJ$4=8),G159+H159+I159,0)</f>
        <v>0.16848232074652778</v>
      </c>
      <c r="G159" s="90">
        <f>IF(AND($CJ$4&gt;4,$CJ$4&lt;&gt;8),0,((VLOOKUP(入力データと計算結果!$F$6,バックデータ一覧!$V$12:$AA$15,2)*CB159+VLOOKUP(入力データと計算結果!$F$6,バックデータ一覧!$V$12:$AA$15,3)*(BV159+BW159+BX159+BY159+CA159)+(VLOOKUP(入力データと計算結果!$F$6,バックデータ一覧!$V$12:$AA$15,4)))*10^3/3600))</f>
        <v>0.10794739583333332</v>
      </c>
      <c r="H159" s="90">
        <f>IF(AND(OR($CJ$4&gt;4,$CJ$4&lt;&gt;8),入力データと計算結果!$F$7&lt;&gt;バックデータ一覧!$A$20,BZ159&gt;0),0.07*10^3/3600,0)</f>
        <v>1.9444444444444445E-2</v>
      </c>
      <c r="I159" s="90">
        <f>IF(AND(OR($CJ$4&lt;=4),入力データと計算結果!$F$7=バックデータ一覧!$A$22,BU159&gt;0),(VLOOKUP(入力データと計算結果!$F$6,バックデータ一覧!$V$12:$AA$15,5,FALSE)*BU159+VLOOKUP(入力データと計算結果!$F$6,バックデータ一覧!$V$12:$AA$15,6,FALSE))*10^3/3600,0)</f>
        <v>4.1090480468749989E-2</v>
      </c>
      <c r="J159" s="90">
        <f>IF(OR(計算過程!$CJ$4&lt;=2,計算過程!$CJ$4=8),IF(入力データと計算結果!$F$7=バックデータ一覧!$A$20,BO159/L159+BP159/M159+BQ159/N159+BR159/O159+BT159/Q159,IF(入力データと計算結果!$F$7=バックデータ一覧!$A$21,BO159/L159+BP159/M159+BQ159/N159+BS159/P159+BT159/Q159,BO159/L159+BP159/M159+BQ159/N159+BS159/P159+BU159/R159)),0)</f>
        <v>0</v>
      </c>
      <c r="K159" s="90">
        <f>IF(OR(計算過程!$CJ$4=3,計算過程!$CJ$4=4),IF(入力データと計算結果!$F$7=バックデータ一覧!$A$20,BO159/L159+BP159/M159+BQ159/N159+BR159/O159+BT159/Q159,IF(入力データと計算結果!$F$7=バックデータ一覧!$A$21,BO159/L159+BP159/M159+BQ159/N159+BS159/P159+BT159/Q159,BO159/L159+BP159/M159+BQ159/N159+BS159/P159+BU159/R159)),0)</f>
        <v>25.081453327240371</v>
      </c>
      <c r="L159" s="167">
        <f>IFERROR(MIN(1,$CJ$6*CB159+計算過程!$CJ$13*(BO159+BQ159)+$CJ$20),"-")</f>
        <v>0.71094000278599234</v>
      </c>
      <c r="M159" s="167">
        <f t="shared" si="68"/>
        <v>0.82296549631434035</v>
      </c>
      <c r="N159" s="167">
        <f t="shared" si="69"/>
        <v>0.71094000278599234</v>
      </c>
      <c r="O159" s="134">
        <f t="shared" si="70"/>
        <v>0.90236153670854247</v>
      </c>
      <c r="P159" s="134">
        <f t="shared" si="71"/>
        <v>0.87024777536672981</v>
      </c>
      <c r="Q159" s="134">
        <f t="shared" si="72"/>
        <v>0.90236153670854247</v>
      </c>
      <c r="R159" s="134">
        <f t="shared" si="73"/>
        <v>0.58899383344966816</v>
      </c>
      <c r="S159" s="26">
        <f t="shared" si="74"/>
        <v>0</v>
      </c>
      <c r="T159" s="26">
        <f>'貼り付けシート（日別）'!P158</f>
        <v>18.525000000000002</v>
      </c>
      <c r="U159" s="26">
        <f t="shared" si="94"/>
        <v>1</v>
      </c>
      <c r="V159" s="26">
        <f t="shared" si="95"/>
        <v>1</v>
      </c>
      <c r="W159" s="26">
        <f t="shared" si="88"/>
        <v>19.696378031850006</v>
      </c>
      <c r="X159" s="26">
        <f t="shared" si="75"/>
        <v>0</v>
      </c>
      <c r="Y159" s="26">
        <f>IF(AND(入力データと計算結果!$F$6=バックデータ一覧!$A$7,入力データと計算結果!$F$27="種類を選択することで評価する"),MAX((($CJ$44*CB159+$CJ$45*SUM(BO159:BQ159,BS159)+$CJ$46)*Z159+(0.01723*BU159+0.06099))*10^3/3600,0),0)</f>
        <v>0</v>
      </c>
      <c r="Z159" s="26">
        <f t="shared" si="89"/>
        <v>1</v>
      </c>
      <c r="AA159" s="26">
        <f>IF(AND(入力データと計算結果!$F$6=バックデータ一覧!$A$7,入力データと計算結果!$F$27="種類を選択することで評価する"),MAX(($CJ$47*CB159+$CJ$48*SUM(BO159:BQ159,BS159)+$CJ$49)*AC159+BU159/AB159,0),0)</f>
        <v>0</v>
      </c>
      <c r="AB159" s="26">
        <f t="shared" si="76"/>
        <v>0.87327921875000003</v>
      </c>
      <c r="AC159" s="26">
        <f t="shared" si="90"/>
        <v>1</v>
      </c>
      <c r="AD159" s="91">
        <f>IF(AND(入力データと計算結果!$F$6=バックデータ一覧!$A$7,入力データと計算結果!$F$27="仕様を入力することで評価する"),AE159+AF159+AG159,0)</f>
        <v>0</v>
      </c>
      <c r="AE159" s="91">
        <f t="shared" si="91"/>
        <v>1.0133084069865406</v>
      </c>
      <c r="AF159" s="91">
        <f t="shared" si="77"/>
        <v>7.4409745929666454E-2</v>
      </c>
      <c r="AG159" s="190">
        <f>IF(AND(入力データと計算結果!$F$7&lt;&gt;バックデータ一覧!$A$22,CA159&gt;0),(0.000393*計算過程!CA159)*10^3/3600,IF(AND(入力データと計算結果!$F$7=バックデータ一覧!$A$22,AX159&gt;0),(0.01723*計算過程!AX159+0.06099)*10^3/3600,0))</f>
        <v>2.1360219401041665E-2</v>
      </c>
      <c r="AH159" s="91">
        <f>IF(OR(入力データと計算結果!$F$6&lt;&gt;バックデータ一覧!$A$7,入力データと計算結果!$F$27&lt;&gt;"仕様を入力することで評価する"),0,IF(入力データと計算結果!$F$7=バックデータ一覧!$A$20,計算過程!AR159/計算過程!AI159+計算過程!AS159/計算過程!AJ159+計算過程!AT159/計算過程!AK159+計算過程!AU159/計算過程!AL159+計算過程!AW159/計算過程!AN159,IF(入力データと計算結果!$F$7=バックデータ一覧!$A$21,計算過程!AR159/計算過程!AI159+計算過程!AS159/計算過程!AJ159+計算過程!AT159/計算過程!AK159+計算過程!AV159/計算過程!AM159+計算過程!AW159/計算過程!AN159,計算過程!AR159/計算過程!AI159+計算過程!AS159/計算過程!AJ159+計算過程!AT159/計算過程!AK159+計算過程!AV159/計算過程!AM159+計算過程!AX159/計算過程!AO159)))</f>
        <v>0</v>
      </c>
      <c r="AI159" s="191" t="str">
        <f>IF(AND(入力データと計算結果!$F$6=バックデータ一覧!$A$7,入力データと計算結果!$F$27="仕様を入力することで評価する"),$CJ$65*CB159+$CJ$72*(AR159+AT159)+$CJ$79,"-")</f>
        <v>-</v>
      </c>
      <c r="AJ159" s="191" t="str">
        <f>IF(AND(入力データと計算結果!$F$6=バックデータ一覧!$A$7,入力データと計算結果!$F$27="仕様を入力することで評価する"),$CJ$66*CB159+$CJ$73*AS159+$CJ$80,"-")</f>
        <v>-</v>
      </c>
      <c r="AK159" s="191" t="str">
        <f>IF(AND(入力データと計算結果!$F$6=バックデータ一覧!$A$7,入力データと計算結果!$F$27="仕様を入力することで評価する"),$CJ$67*CB159+$CJ$74*(AR159+AT159)+$CJ$81,"-")</f>
        <v>-</v>
      </c>
      <c r="AL159" s="191" t="str">
        <f>IF(AND(入力データと計算結果!$F$6=バックデータ一覧!$A$7,入力データと計算結果!$F$27="仕様を入力することで評価する"),$CJ$68*CB159+$CJ$75*AU159+$CJ$82,"-")</f>
        <v>-</v>
      </c>
      <c r="AM159" s="191" t="str">
        <f>IF(AND(入力データと計算結果!$F$6=バックデータ一覧!$A$7,入力データと計算結果!$F$27="仕様を入力することで評価する"),$CJ$69*CB159+$CJ$76*AV159+$CJ$83,"-")</f>
        <v>-</v>
      </c>
      <c r="AN159" s="191" t="str">
        <f>IF(AND(入力データと計算結果!$F$6=バックデータ一覧!$A$7,入力データと計算結果!$F$27="仕様を入力することで評価する"),$CJ$70*CB159+$CJ$77*AW159+$CJ$84,"-")</f>
        <v>-</v>
      </c>
      <c r="AO159" s="191" t="str">
        <f>IF(AND(入力データと計算結果!$F$6=バックデータ一覧!$A$7,入力データと計算結果!$F$27="仕様を入力することで評価する"),$CJ$71*CB159+$CJ$78*AX159+$CJ$85,"-")</f>
        <v>-</v>
      </c>
      <c r="AP159" s="91">
        <f t="shared" si="78"/>
        <v>21.718314159250454</v>
      </c>
      <c r="AQ159" s="91">
        <f t="shared" si="79"/>
        <v>5.9536316906491127</v>
      </c>
      <c r="AR159" s="91">
        <f t="shared" si="80"/>
        <v>0</v>
      </c>
      <c r="AS159" s="91">
        <f t="shared" si="81"/>
        <v>0</v>
      </c>
      <c r="AT159" s="91">
        <f t="shared" si="82"/>
        <v>0</v>
      </c>
      <c r="AU159" s="91">
        <f t="shared" si="83"/>
        <v>0</v>
      </c>
      <c r="AV159" s="91">
        <f t="shared" si="84"/>
        <v>0</v>
      </c>
      <c r="AW159" s="91">
        <f t="shared" si="85"/>
        <v>0</v>
      </c>
      <c r="AX159" s="91">
        <f t="shared" si="86"/>
        <v>0.92320312499999946</v>
      </c>
      <c r="AY159" s="158">
        <f t="shared" si="87"/>
        <v>18.773174906850006</v>
      </c>
      <c r="AZ159" s="91">
        <f t="shared" si="92"/>
        <v>18.773174906850006</v>
      </c>
      <c r="BA159" s="26">
        <f>IF(計算過程!$CJ$4=9,((BF159*CB159+BG159*(BO159+BP159+BQ159+BS159)+BH159*BN159+BI159)*BB159+(0.01723*BU159+0.06099))*10^3/3600,0)</f>
        <v>0</v>
      </c>
      <c r="BB159" s="26">
        <f>IF(7&lt;='貼り付けシート（日別）'!O158,1,1+(7-'貼り付けシート（日別）'!O158)*0.0091)</f>
        <v>1</v>
      </c>
      <c r="BC159" s="26">
        <f>IF(計算過程!$CJ$4=9,((BJ159*計算過程!CB159+BK159*(BO159+BP159+BQ159+BS159)+BL159*BN159+BM159)*BE159+BU159/BD159),0)</f>
        <v>0</v>
      </c>
      <c r="BD159" s="26">
        <f>計算過程!$CJ$88*'貼り付けシート（日別）'!O158+計算過程!$CJ$89*BU159+計算過程!$CJ$90</f>
        <v>0.87327921875000003</v>
      </c>
      <c r="BE159" s="26">
        <f>IF(7&lt;='貼り付けシート（日別）'!O158,1,1+(7-'貼り付けシート（日別）'!O158)*0.0205)</f>
        <v>1</v>
      </c>
      <c r="BF159" s="89">
        <f>IF($BN159&gt;0,バックデータ一覧!$S$4,バックデータ一覧!$T$4)</f>
        <v>-0.51375000000000004</v>
      </c>
      <c r="BG159" s="89">
        <f>IF($BN159&gt;0,バックデータ一覧!$S$5,バックデータ一覧!$T$5)</f>
        <v>-1.7819999999999999E-2</v>
      </c>
      <c r="BH159" s="89">
        <f>IF($BN159&gt;0,バックデータ一覧!$S$6,バックデータ一覧!$T$6)</f>
        <v>0.27639999999999998</v>
      </c>
      <c r="BI159" s="89">
        <f>IF($BN159&gt;0,バックデータ一覧!$S$7,バックデータ一覧!$T$7)</f>
        <v>9.4067100000000003</v>
      </c>
      <c r="BJ159" s="89">
        <f>IF($BN159&gt;0,バックデータ一覧!$S$12,バックデータ一覧!$T$12)</f>
        <v>-0.19841</v>
      </c>
      <c r="BK159" s="89">
        <f>IF($BN159&gt;0,バックデータ一覧!$S$13,バックデータ一覧!$T$13)</f>
        <v>1.10632</v>
      </c>
      <c r="BL159" s="89">
        <f>IF($BN159&gt;0,バックデータ一覧!$S$14,バックデータ一覧!$T$14)</f>
        <v>0.19306999999999999</v>
      </c>
      <c r="BM159" s="132">
        <f>IF($BN159&gt;0,バックデータ一覧!$S$15,バックデータ一覧!$T$15)</f>
        <v>-10.36669</v>
      </c>
      <c r="BN159" s="26">
        <f>SUMIF('貼り付けシート（時刻別）'!$A$6:$A$8765,$A159,'貼り付けシート（時刻別）'!$C$6:$C$8765)</f>
        <v>2400</v>
      </c>
      <c r="BO159" s="91">
        <f>'貼り付けシート（日別）'!B158</f>
        <v>4.0883803130473346</v>
      </c>
      <c r="BP159" s="91">
        <f>'貼り付けシート（日別）'!C158</f>
        <v>5.0061799751600011</v>
      </c>
      <c r="BQ159" s="91">
        <f>'貼り付けシート（日別）'!D158</f>
        <v>2.169344655902667</v>
      </c>
      <c r="BR159" s="91">
        <f>'貼り付けシート（日別）'!E158</f>
        <v>0</v>
      </c>
      <c r="BS159" s="91">
        <f>'貼り付けシート（日別）'!F158</f>
        <v>7.5092699627400021</v>
      </c>
      <c r="BT159" s="91">
        <f>'貼り付けシート（日別）'!G158</f>
        <v>0</v>
      </c>
      <c r="BU159" s="91">
        <f>'貼り付けシート（日別）'!H158</f>
        <v>0.92320312499999946</v>
      </c>
      <c r="BV159" s="91">
        <f>'貼り付けシート（日別）'!I158</f>
        <v>49</v>
      </c>
      <c r="BW159" s="91">
        <f>'貼り付けシート（日別）'!J158</f>
        <v>60</v>
      </c>
      <c r="BX159" s="91">
        <f>'貼り付けシート（日別）'!K158</f>
        <v>26</v>
      </c>
      <c r="BY159" s="91">
        <f>'貼り付けシート（日別）'!L158</f>
        <v>0</v>
      </c>
      <c r="BZ159" s="91">
        <f>'貼り付けシート（日別）'!M158</f>
        <v>90</v>
      </c>
      <c r="CA159" s="91">
        <f>'貼り付けシート（日別）'!N158</f>
        <v>0</v>
      </c>
      <c r="CB159" s="91">
        <f>'貼り付けシート（日別）'!O158</f>
        <v>23.612500000000008</v>
      </c>
      <c r="CC159" s="91">
        <f>'貼り付けシート（日別）'!Q158</f>
        <v>0</v>
      </c>
      <c r="CD159" s="126"/>
    </row>
    <row r="160" spans="1:82" x14ac:dyDescent="0.15">
      <c r="A160" s="30">
        <v>41793</v>
      </c>
      <c r="B160" s="93">
        <f t="shared" si="66"/>
        <v>0.16713408723958331</v>
      </c>
      <c r="C160" s="93">
        <f t="shared" si="67"/>
        <v>0</v>
      </c>
      <c r="D160" s="93">
        <f t="shared" si="93"/>
        <v>33.180793300500007</v>
      </c>
      <c r="E160" s="96">
        <v>0</v>
      </c>
      <c r="F160" s="90">
        <f>IF(OR(計算過程!$CJ$4&lt;=4,計算過程!$CJ$4=8),G160+H160+I160,0)</f>
        <v>0.16713408723958331</v>
      </c>
      <c r="G160" s="90">
        <f>IF(AND($CJ$4&gt;4,$CJ$4&lt;&gt;8),0,((VLOOKUP(入力データと計算結果!$F$6,バックデータ一覧!$V$12:$AA$15,2)*CB160+VLOOKUP(入力データと計算結果!$F$6,バックデータ一覧!$V$12:$AA$15,3)*(BV160+BW160+BX160+BY160+CA160)+(VLOOKUP(入力データと計算結果!$F$6,バックデータ一覧!$V$12:$AA$15,4)))*10^3/3600))</f>
        <v>0.10667366898148146</v>
      </c>
      <c r="H160" s="90">
        <f>IF(AND(OR($CJ$4&gt;4,$CJ$4&lt;&gt;8),入力データと計算結果!$F$7&lt;&gt;バックデータ一覧!$A$20,BZ160&gt;0),0.07*10^3/3600,0)</f>
        <v>1.9444444444444445E-2</v>
      </c>
      <c r="I160" s="90">
        <f>IF(AND(OR($CJ$4&lt;=4),入力データと計算結果!$F$7=バックデータ一覧!$A$22,BU160&gt;0),(VLOOKUP(入力データと計算結果!$F$6,バックデータ一覧!$V$12:$AA$15,5,FALSE)*BU160+VLOOKUP(入力データと計算結果!$F$6,バックデータ一覧!$V$12:$AA$15,6,FALSE))*10^3/3600,0)</f>
        <v>4.101597381365741E-2</v>
      </c>
      <c r="J160" s="90">
        <f>IF(OR(計算過程!$CJ$4&lt;=2,計算過程!$CJ$4=8),IF(入力データと計算結果!$F$7=バックデータ一覧!$A$20,BO160/L160+BP160/M160+BQ160/N160+BR160/O160+BT160/Q160,IF(入力データと計算結果!$F$7=バックデータ一覧!$A$21,BO160/L160+BP160/M160+BQ160/N160+BS160/P160+BT160/Q160,BO160/L160+BP160/M160+BQ160/N160+BS160/P160+BU160/R160)),0)</f>
        <v>0</v>
      </c>
      <c r="K160" s="90">
        <f>IF(OR(計算過程!$CJ$4=3,計算過程!$CJ$4=4),IF(入力データと計算結果!$F$7=バックデータ一覧!$A$20,BO160/L160+BP160/M160+BQ160/N160+BR160/O160+BT160/Q160,IF(入力データと計算結果!$F$7=バックデータ一覧!$A$21,BO160/L160+BP160/M160+BQ160/N160+BS160/P160+BT160/Q160,BO160/L160+BP160/M160+BQ160/N160+BS160/P160+BU160/R160)),0)</f>
        <v>33.180793300500007</v>
      </c>
      <c r="L160" s="167">
        <f>IFERROR(MIN(1,$CJ$6*CB160+計算過程!$CJ$13*(BO160+BQ160)+$CJ$20),"-")</f>
        <v>0.71311746019156175</v>
      </c>
      <c r="M160" s="167">
        <f t="shared" si="68"/>
        <v>0.82091708019497145</v>
      </c>
      <c r="N160" s="167">
        <f t="shared" si="69"/>
        <v>0.71311746019156175</v>
      </c>
      <c r="O160" s="134">
        <f t="shared" si="70"/>
        <v>0.90236153670854247</v>
      </c>
      <c r="P160" s="134">
        <f t="shared" si="71"/>
        <v>0.85278197373863629</v>
      </c>
      <c r="Q160" s="134">
        <f t="shared" si="72"/>
        <v>0.90236153670854247</v>
      </c>
      <c r="R160" s="134">
        <f t="shared" si="73"/>
        <v>0.59021231353039072</v>
      </c>
      <c r="S160" s="26">
        <f t="shared" si="74"/>
        <v>0</v>
      </c>
      <c r="T160" s="26">
        <f>'貼り付けシート（日別）'!P159</f>
        <v>20.837500000000002</v>
      </c>
      <c r="U160" s="26">
        <f t="shared" si="94"/>
        <v>1</v>
      </c>
      <c r="V160" s="26">
        <f t="shared" si="95"/>
        <v>1</v>
      </c>
      <c r="W160" s="26">
        <f t="shared" si="88"/>
        <v>26.379716313260005</v>
      </c>
      <c r="X160" s="26">
        <f t="shared" si="75"/>
        <v>0</v>
      </c>
      <c r="Y160" s="26">
        <f>IF(AND(入力データと計算結果!$F$6=バックデータ一覧!$A$7,入力データと計算結果!$F$27="種類を選択することで評価する"),MAX((($CJ$44*CB160+$CJ$45*SUM(BO160:BQ160,BS160)+$CJ$46)*Z160+(0.01723*BU160+0.06099))*10^3/3600,0),0)</f>
        <v>0</v>
      </c>
      <c r="Z160" s="26">
        <f t="shared" si="89"/>
        <v>1</v>
      </c>
      <c r="AA160" s="26">
        <f>IF(AND(入力データと計算結果!$F$6=バックデータ一覧!$A$7,入力データと計算結果!$F$27="種類を選択することで評価する"),MAX(($CJ$47*CB160+$CJ$48*SUM(BO160:BQ160,BS160)+$CJ$49)*AC160+BU160/AB160,0),0)</f>
        <v>0</v>
      </c>
      <c r="AB160" s="26">
        <f t="shared" si="76"/>
        <v>0.87460265625</v>
      </c>
      <c r="AC160" s="26">
        <f t="shared" si="90"/>
        <v>1</v>
      </c>
      <c r="AD160" s="91">
        <f>IF(AND(入力データと計算結果!$F$6=バックデータ一覧!$A$7,入力データと計算結果!$F$27="仕様を入力することで評価する"),AE160+AF160+AG160,0)</f>
        <v>0</v>
      </c>
      <c r="AE160" s="91">
        <f t="shared" si="91"/>
        <v>1.2130824411107237</v>
      </c>
      <c r="AF160" s="91">
        <f t="shared" si="77"/>
        <v>7.9976545601200391E-2</v>
      </c>
      <c r="AG160" s="190">
        <f>IF(AND(入力データと計算結果!$F$7&lt;&gt;バックデータ一覧!$A$22,CA160&gt;0),(0.000393*計算過程!CA160)*10^3/3600,IF(AND(入力データと計算結果!$F$7=バックデータ一覧!$A$22,AX160&gt;0),(0.01723*計算過程!AX160+0.06099)*10^3/3600,0))</f>
        <v>2.1299146629050927E-2</v>
      </c>
      <c r="AH160" s="91">
        <f>IF(OR(入力データと計算結果!$F$6&lt;&gt;バックデータ一覧!$A$7,入力データと計算結果!$F$27&lt;&gt;"仕様を入力することで評価する"),0,IF(入力データと計算結果!$F$7=バックデータ一覧!$A$20,計算過程!AR160/計算過程!AI160+計算過程!AS160/計算過程!AJ160+計算過程!AT160/計算過程!AK160+計算過程!AU160/計算過程!AL160+計算過程!AW160/計算過程!AN160,IF(入力データと計算結果!$F$7=バックデータ一覧!$A$21,計算過程!AR160/計算過程!AI160+計算過程!AS160/計算過程!AJ160+計算過程!AT160/計算過程!AK160+計算過程!AV160/計算過程!AM160+計算過程!AW160/計算過程!AN160,計算過程!AR160/計算過程!AI160+計算過程!AS160/計算過程!AJ160+計算過程!AT160/計算過程!AK160+計算過程!AV160/計算過程!AM160+計算過程!AX160/計算過程!AO160)))</f>
        <v>0</v>
      </c>
      <c r="AI160" s="191" t="str">
        <f>IF(AND(入力データと計算結果!$F$6=バックデータ一覧!$A$7,入力データと計算結果!$F$27="仕様を入力することで評価する"),$CJ$65*CB160+$CJ$72*(AR160+AT160)+$CJ$79,"-")</f>
        <v>-</v>
      </c>
      <c r="AJ160" s="191" t="str">
        <f>IF(AND(入力データと計算結果!$F$6=バックデータ一覧!$A$7,入力データと計算結果!$F$27="仕様を入力することで評価する"),$CJ$66*CB160+$CJ$73*AS160+$CJ$80,"-")</f>
        <v>-</v>
      </c>
      <c r="AK160" s="191" t="str">
        <f>IF(AND(入力データと計算結果!$F$6=バックデータ一覧!$A$7,入力データと計算結果!$F$27="仕様を入力することで評価する"),$CJ$67*CB160+$CJ$74*(AR160+AT160)+$CJ$81,"-")</f>
        <v>-</v>
      </c>
      <c r="AL160" s="191" t="str">
        <f>IF(AND(入力データと計算結果!$F$6=バックデータ一覧!$A$7,入力データと計算結果!$F$27="仕様を入力することで評価する"),$CJ$68*CB160+$CJ$75*AU160+$CJ$82,"-")</f>
        <v>-</v>
      </c>
      <c r="AM160" s="191" t="str">
        <f>IF(AND(入力データと計算結果!$F$6=バックデータ一覧!$A$7,入力データと計算結果!$F$27="仕様を入力することで評価する"),$CJ$69*CB160+$CJ$76*AV160+$CJ$83,"-")</f>
        <v>-</v>
      </c>
      <c r="AN160" s="191" t="str">
        <f>IF(AND(入力データと計算結果!$F$6=バックデータ一覧!$A$7,入力データと計算結果!$F$27="仕様を入力することで評価する"),$CJ$70*CB160+$CJ$77*AW160+$CJ$84,"-")</f>
        <v>-</v>
      </c>
      <c r="AO160" s="191" t="str">
        <f>IF(AND(入力データと計算結果!$F$6=バックデータ一覧!$A$7,入力データと計算結果!$F$27="仕様を入力することで評価する"),$CJ$71*CB160+$CJ$78*AX160+$CJ$85,"-")</f>
        <v>-</v>
      </c>
      <c r="AP160" s="91">
        <f t="shared" si="78"/>
        <v>26.112010022646583</v>
      </c>
      <c r="AQ160" s="91">
        <f t="shared" si="79"/>
        <v>5.9792606599437059</v>
      </c>
      <c r="AR160" s="91">
        <f t="shared" si="80"/>
        <v>0.57029401325644891</v>
      </c>
      <c r="AS160" s="91">
        <f t="shared" si="81"/>
        <v>0.42070869830393809</v>
      </c>
      <c r="AT160" s="91">
        <f t="shared" si="82"/>
        <v>0.22437797242876667</v>
      </c>
      <c r="AU160" s="91">
        <f t="shared" si="83"/>
        <v>0</v>
      </c>
      <c r="AV160" s="91">
        <f t="shared" si="84"/>
        <v>1.6828347932157524</v>
      </c>
      <c r="AW160" s="91">
        <f t="shared" si="85"/>
        <v>0</v>
      </c>
      <c r="AX160" s="91">
        <f t="shared" si="86"/>
        <v>0.91044270833333329</v>
      </c>
      <c r="AY160" s="158">
        <f t="shared" si="87"/>
        <v>22.571058127721766</v>
      </c>
      <c r="AZ160" s="91">
        <f t="shared" si="92"/>
        <v>25.46927360492667</v>
      </c>
      <c r="BA160" s="26">
        <f>IF(計算過程!$CJ$4=9,((BF160*CB160+BG160*(BO160+BP160+BQ160+BS160)+BH160*BN160+BI160)*BB160+(0.01723*BU160+0.06099))*10^3/3600,0)</f>
        <v>0</v>
      </c>
      <c r="BB160" s="26">
        <f>IF(7&lt;='貼り付けシート（日別）'!O159,1,1+(7-'貼り付けシート（日別）'!O159)*0.0091)</f>
        <v>1</v>
      </c>
      <c r="BC160" s="26">
        <f>IF(計算過程!$CJ$4=9,((BJ160*計算過程!CB160+BK160*(BO160+BP160+BQ160+BS160)+BL160*BN160+BM160)*BE160+BU160/BD160),0)</f>
        <v>0</v>
      </c>
      <c r="BD160" s="26">
        <f>計算過程!$CJ$88*'貼り付けシート（日別）'!O159+計算過程!$CJ$89*BU160+計算過程!$CJ$90</f>
        <v>0.87460265625</v>
      </c>
      <c r="BE160" s="26">
        <f>IF(7&lt;='貼り付けシート（日別）'!O159,1,1+(7-'貼り付けシート（日別）'!O159)*0.0205)</f>
        <v>1</v>
      </c>
      <c r="BF160" s="89">
        <f>IF($BN160&gt;0,バックデータ一覧!$S$4,バックデータ一覧!$T$4)</f>
        <v>-0.51375000000000004</v>
      </c>
      <c r="BG160" s="89">
        <f>IF($BN160&gt;0,バックデータ一覧!$S$5,バックデータ一覧!$T$5)</f>
        <v>-1.7819999999999999E-2</v>
      </c>
      <c r="BH160" s="89">
        <f>IF($BN160&gt;0,バックデータ一覧!$S$6,バックデータ一覧!$T$6)</f>
        <v>0.27639999999999998</v>
      </c>
      <c r="BI160" s="89">
        <f>IF($BN160&gt;0,バックデータ一覧!$S$7,バックデータ一覧!$T$7)</f>
        <v>9.4067100000000003</v>
      </c>
      <c r="BJ160" s="89">
        <f>IF($BN160&gt;0,バックデータ一覧!$S$12,バックデータ一覧!$T$12)</f>
        <v>-0.19841</v>
      </c>
      <c r="BK160" s="89">
        <f>IF($BN160&gt;0,バックデータ一覧!$S$13,バックデータ一覧!$T$13)</f>
        <v>1.10632</v>
      </c>
      <c r="BL160" s="89">
        <f>IF($BN160&gt;0,バックデータ一覧!$S$14,バックデータ一覧!$T$14)</f>
        <v>0.19306999999999999</v>
      </c>
      <c r="BM160" s="132">
        <f>IF($BN160&gt;0,バックデータ一覧!$S$15,バックデータ一覧!$T$15)</f>
        <v>-10.36669</v>
      </c>
      <c r="BN160" s="26">
        <f>SUMIF('貼り付けシート（時刻別）'!$A$6:$A$8765,$A160,'貼り付けシート（時刻別）'!$C$6:$C$8765)</f>
        <v>2400</v>
      </c>
      <c r="BO160" s="91">
        <f>'貼り付けシート（日別）'!B159</f>
        <v>5.0116957738726677</v>
      </c>
      <c r="BP160" s="91">
        <f>'貼り付けシート（日別）'!C159</f>
        <v>3.6971526200700007</v>
      </c>
      <c r="BQ160" s="91">
        <f>'貼り付けシート（日別）'!D159</f>
        <v>1.9718147307040004</v>
      </c>
      <c r="BR160" s="91">
        <f>'貼り付けシート（日別）'!E159</f>
        <v>0</v>
      </c>
      <c r="BS160" s="91">
        <f>'貼り付けシート（日別）'!F159</f>
        <v>14.788610480280003</v>
      </c>
      <c r="BT160" s="91">
        <f>'貼り付けシート（日別）'!G159</f>
        <v>0</v>
      </c>
      <c r="BU160" s="91">
        <f>'貼り付けシート（日別）'!H159</f>
        <v>0.91044270833333329</v>
      </c>
      <c r="BV160" s="91">
        <f>'貼り付けシート（日別）'!I159</f>
        <v>61</v>
      </c>
      <c r="BW160" s="91">
        <f>'貼り付けシート（日別）'!J159</f>
        <v>45</v>
      </c>
      <c r="BX160" s="91">
        <f>'貼り付けシート（日別）'!K159</f>
        <v>24</v>
      </c>
      <c r="BY160" s="91">
        <f>'貼り付けシート（日別）'!L159</f>
        <v>0</v>
      </c>
      <c r="BZ160" s="91">
        <f>'貼り付けシート（日別）'!M159</f>
        <v>180</v>
      </c>
      <c r="CA160" s="91">
        <f>'貼り付けシート（日別）'!N159</f>
        <v>0</v>
      </c>
      <c r="CB160" s="91">
        <f>'貼り付けシート（日別）'!O159</f>
        <v>23.904166666666665</v>
      </c>
      <c r="CC160" s="91">
        <f>'貼り付けシート（日別）'!Q159</f>
        <v>0</v>
      </c>
      <c r="CD160" s="126"/>
    </row>
    <row r="161" spans="1:82" x14ac:dyDescent="0.15">
      <c r="A161" s="30">
        <v>41794</v>
      </c>
      <c r="B161" s="93">
        <f t="shared" si="66"/>
        <v>0.18504744357638891</v>
      </c>
      <c r="C161" s="93">
        <f t="shared" si="67"/>
        <v>0</v>
      </c>
      <c r="D161" s="93">
        <f t="shared" si="93"/>
        <v>40.887752099323933</v>
      </c>
      <c r="E161" s="96">
        <v>0</v>
      </c>
      <c r="F161" s="90">
        <f>IF(OR(計算過程!$CJ$4&lt;=4,計算過程!$CJ$4=8),G161+H161+I161,0)</f>
        <v>0.18504744357638891</v>
      </c>
      <c r="G161" s="90">
        <f>IF(AND($CJ$4&gt;4,$CJ$4&lt;&gt;8),0,((VLOOKUP(入力データと計算結果!$F$6,バックデータ一覧!$V$12:$AA$15,2)*CB161+VLOOKUP(入力データと計算結果!$F$6,バックデータ一覧!$V$12:$AA$15,3)*(BV161+BW161+BX161+BY161+CA161)+(VLOOKUP(入力データと計算結果!$F$6,バックデータ一覧!$V$12:$AA$15,4)))*10^3/3600))</f>
        <v>0.12472858796296296</v>
      </c>
      <c r="H161" s="90">
        <f>IF(AND(OR($CJ$4&gt;4,$CJ$4&lt;&gt;8),入力データと計算結果!$F$7&lt;&gt;バックデータ一覧!$A$20,BZ161&gt;0),0.07*10^3/3600,0)</f>
        <v>1.9444444444444445E-2</v>
      </c>
      <c r="I161" s="90">
        <f>IF(AND(OR($CJ$4&lt;=4),入力データと計算結果!$F$7=バックデータ一覧!$A$22,BU161&gt;0),(VLOOKUP(入力データと計算結果!$F$6,バックデータ一覧!$V$12:$AA$15,5,FALSE)*BU161+VLOOKUP(入力データと計算結果!$F$6,バックデータ一覧!$V$12:$AA$15,6,FALSE))*10^3/3600,0)</f>
        <v>4.0874411168981481E-2</v>
      </c>
      <c r="J161" s="90">
        <f>IF(OR(計算過程!$CJ$4&lt;=2,計算過程!$CJ$4=8),IF(入力データと計算結果!$F$7=バックデータ一覧!$A$20,BO161/L161+BP161/M161+BQ161/N161+BR161/O161+BT161/Q161,IF(入力データと計算結果!$F$7=バックデータ一覧!$A$21,BO161/L161+BP161/M161+BQ161/N161+BS161/P161+BT161/Q161,BO161/L161+BP161/M161+BQ161/N161+BS161/P161+BU161/R161)),0)</f>
        <v>0</v>
      </c>
      <c r="K161" s="90">
        <f>IF(OR(計算過程!$CJ$4=3,計算過程!$CJ$4=4),IF(入力データと計算結果!$F$7=バックデータ一覧!$A$20,BO161/L161+BP161/M161+BQ161/N161+BR161/O161+BT161/Q161,IF(入力データと計算結果!$F$7=バックデータ一覧!$A$21,BO161/L161+BP161/M161+BQ161/N161+BS161/P161+BT161/Q161,BO161/L161+BP161/M161+BQ161/N161+BS161/P161+BU161/R161)),0)</f>
        <v>40.887752099323933</v>
      </c>
      <c r="L161" s="167">
        <f>IFERROR(MIN(1,$CJ$6*CB161+計算過程!$CJ$13*(BO161+BQ161)+$CJ$20),"-")</f>
        <v>0.71859341395565657</v>
      </c>
      <c r="M161" s="167">
        <f t="shared" si="68"/>
        <v>0.8322017963681263</v>
      </c>
      <c r="N161" s="167">
        <f t="shared" si="69"/>
        <v>0.71859341395565657</v>
      </c>
      <c r="O161" s="134">
        <f t="shared" si="70"/>
        <v>0.90236153670854247</v>
      </c>
      <c r="P161" s="134">
        <f t="shared" si="71"/>
        <v>0.8535543325664865</v>
      </c>
      <c r="Q161" s="134">
        <f t="shared" si="72"/>
        <v>0.90236153670854247</v>
      </c>
      <c r="R161" s="134">
        <f t="shared" si="73"/>
        <v>0.59252742568376371</v>
      </c>
      <c r="S161" s="26">
        <f t="shared" si="74"/>
        <v>0</v>
      </c>
      <c r="T161" s="26">
        <f>'貼り付けシート（日別）'!P160</f>
        <v>21.274999999999999</v>
      </c>
      <c r="U161" s="26">
        <f t="shared" si="94"/>
        <v>1</v>
      </c>
      <c r="V161" s="26">
        <f t="shared" si="95"/>
        <v>1</v>
      </c>
      <c r="W161" s="26">
        <f t="shared" si="88"/>
        <v>32.632587675083336</v>
      </c>
      <c r="X161" s="26">
        <f t="shared" si="75"/>
        <v>0</v>
      </c>
      <c r="Y161" s="26">
        <f>IF(AND(入力データと計算結果!$F$6=バックデータ一覧!$A$7,入力データと計算結果!$F$27="種類を選択することで評価する"),MAX((($CJ$44*CB161+$CJ$45*SUM(BO161:BQ161,BS161)+$CJ$46)*Z161+(0.01723*BU161+0.06099))*10^3/3600,0),0)</f>
        <v>0</v>
      </c>
      <c r="Z161" s="26">
        <f t="shared" si="89"/>
        <v>1</v>
      </c>
      <c r="AA161" s="26">
        <f>IF(AND(入力データと計算結果!$F$6=バックデータ一覧!$A$7,入力データと計算結果!$F$27="種類を選択することで評価する"),MAX(($CJ$47*CB161+$CJ$48*SUM(BO161:BQ161,BS161)+$CJ$49)*AC161+BU161/AB161,0),0)</f>
        <v>0</v>
      </c>
      <c r="AB161" s="26">
        <f t="shared" si="76"/>
        <v>0.8771171874999999</v>
      </c>
      <c r="AC161" s="26">
        <f t="shared" si="90"/>
        <v>1</v>
      </c>
      <c r="AD161" s="91">
        <f>IF(AND(入力データと計算結果!$F$6=バックデータ一覧!$A$7,入力データと計算結果!$F$27="仕様を入力することで評価する"),AE161+AF161+AG161,0)</f>
        <v>0</v>
      </c>
      <c r="AE161" s="91">
        <f t="shared" si="91"/>
        <v>1.361473394885341</v>
      </c>
      <c r="AF161" s="91">
        <f t="shared" si="77"/>
        <v>8.519502425825265E-2</v>
      </c>
      <c r="AG161" s="190">
        <f>IF(AND(入力データと計算結果!$F$7&lt;&gt;バックデータ一覧!$A$22,CA161&gt;0),(0.000393*計算過程!CA161)*10^3/3600,IF(AND(入力データと計算結果!$F$7=バックデータ一覧!$A$22,AX161&gt;0),(0.01723*計算過程!AX161+0.06099)*10^3/3600,0))</f>
        <v>2.1183108362268516E-2</v>
      </c>
      <c r="AH161" s="91">
        <f>IF(OR(入力データと計算結果!$F$6&lt;&gt;バックデータ一覧!$A$7,入力データと計算結果!$F$27&lt;&gt;"仕様を入力することで評価する"),0,IF(入力データと計算結果!$F$7=バックデータ一覧!$A$20,計算過程!AR161/計算過程!AI161+計算過程!AS161/計算過程!AJ161+計算過程!AT161/計算過程!AK161+計算過程!AU161/計算過程!AL161+計算過程!AW161/計算過程!AN161,IF(入力データと計算結果!$F$7=バックデータ一覧!$A$21,計算過程!AR161/計算過程!AI161+計算過程!AS161/計算過程!AJ161+計算過程!AT161/計算過程!AK161+計算過程!AV161/計算過程!AM161+計算過程!AW161/計算過程!AN161,計算過程!AR161/計算過程!AI161+計算過程!AS161/計算過程!AJ161+計算過程!AT161/計算過程!AK161+計算過程!AV161/計算過程!AM161+計算過程!AX161/計算過程!AO161)))</f>
        <v>0</v>
      </c>
      <c r="AI161" s="191" t="str">
        <f>IF(AND(入力データと計算結果!$F$6=バックデータ一覧!$A$7,入力データと計算結果!$F$27="仕様を入力することで評価する"),$CJ$65*CB161+$CJ$72*(AR161+AT161)+$CJ$79,"-")</f>
        <v>-</v>
      </c>
      <c r="AJ161" s="191" t="str">
        <f>IF(AND(入力データと計算結果!$F$6=バックデータ一覧!$A$7,入力データと計算結果!$F$27="仕様を入力することで評価する"),$CJ$66*CB161+$CJ$73*AS161+$CJ$80,"-")</f>
        <v>-</v>
      </c>
      <c r="AK161" s="191" t="str">
        <f>IF(AND(入力データと計算結果!$F$6=バックデータ一覧!$A$7,入力データと計算結果!$F$27="仕様を入力することで評価する"),$CJ$67*CB161+$CJ$74*(AR161+AT161)+$CJ$81,"-")</f>
        <v>-</v>
      </c>
      <c r="AL161" s="191" t="str">
        <f>IF(AND(入力データと計算結果!$F$6=バックデータ一覧!$A$7,入力データと計算結果!$F$27="仕様を入力することで評価する"),$CJ$68*CB161+$CJ$75*AU161+$CJ$82,"-")</f>
        <v>-</v>
      </c>
      <c r="AM161" s="191" t="str">
        <f>IF(AND(入力データと計算結果!$F$6=バックデータ一覧!$A$7,入力データと計算結果!$F$27="仕様を入力することで評価する"),$CJ$69*CB161+$CJ$76*AV161+$CJ$83,"-")</f>
        <v>-</v>
      </c>
      <c r="AN161" s="191" t="str">
        <f>IF(AND(入力データと計算結果!$F$6=バックデータ一覧!$A$7,入力データと計算結果!$F$27="仕様を入力することで評価する"),$CJ$70*CB161+$CJ$77*AW161+$CJ$84,"-")</f>
        <v>-</v>
      </c>
      <c r="AO161" s="191" t="str">
        <f>IF(AND(入力データと計算結果!$F$6=バックデータ一覧!$A$7,入力データと計算結果!$F$27="仕様を入力することで評価する"),$CJ$71*CB161+$CJ$78*AX161+$CJ$85,"-")</f>
        <v>-</v>
      </c>
      <c r="AP161" s="91">
        <f t="shared" si="78"/>
        <v>29.544844727809718</v>
      </c>
      <c r="AQ161" s="91">
        <f t="shared" si="79"/>
        <v>6.0279557016034353</v>
      </c>
      <c r="AR161" s="91">
        <f t="shared" si="80"/>
        <v>1.2258856739250996</v>
      </c>
      <c r="AS161" s="91">
        <f t="shared" si="81"/>
        <v>1.6502307148991742</v>
      </c>
      <c r="AT161" s="91">
        <f t="shared" si="82"/>
        <v>0.5029274559692718</v>
      </c>
      <c r="AU161" s="91">
        <f t="shared" si="83"/>
        <v>0</v>
      </c>
      <c r="AV161" s="91">
        <f t="shared" si="84"/>
        <v>2.828966939827156</v>
      </c>
      <c r="AW161" s="91">
        <f t="shared" si="85"/>
        <v>0</v>
      </c>
      <c r="AX161" s="91">
        <f t="shared" si="86"/>
        <v>0.8861979166666667</v>
      </c>
      <c r="AY161" s="158">
        <f t="shared" si="87"/>
        <v>25.538378973795972</v>
      </c>
      <c r="AZ161" s="91">
        <f t="shared" si="92"/>
        <v>31.746389758416672</v>
      </c>
      <c r="BA161" s="26">
        <f>IF(計算過程!$CJ$4=9,((BF161*CB161+BG161*(BO161+BP161+BQ161+BS161)+BH161*BN161+BI161)*BB161+(0.01723*BU161+0.06099))*10^3/3600,0)</f>
        <v>0</v>
      </c>
      <c r="BB161" s="26">
        <f>IF(7&lt;='貼り付けシート（日別）'!O160,1,1+(7-'貼り付けシート（日別）'!O160)*0.0091)</f>
        <v>1</v>
      </c>
      <c r="BC161" s="26">
        <f>IF(計算過程!$CJ$4=9,((BJ161*計算過程!CB161+BK161*(BO161+BP161+BQ161+BS161)+BL161*BN161+BM161)*BE161+BU161/BD161),0)</f>
        <v>0</v>
      </c>
      <c r="BD161" s="26">
        <f>計算過程!$CJ$88*'貼り付けシート（日別）'!O160+計算過程!$CJ$89*BU161+計算過程!$CJ$90</f>
        <v>0.8771171874999999</v>
      </c>
      <c r="BE161" s="26">
        <f>IF(7&lt;='貼り付けシート（日別）'!O160,1,1+(7-'貼り付けシート（日別）'!O160)*0.0205)</f>
        <v>1</v>
      </c>
      <c r="BF161" s="89">
        <f>IF($BN161&gt;0,バックデータ一覧!$S$4,バックデータ一覧!$T$4)</f>
        <v>-0.51375000000000004</v>
      </c>
      <c r="BG161" s="89">
        <f>IF($BN161&gt;0,バックデータ一覧!$S$5,バックデータ一覧!$T$5)</f>
        <v>-1.7819999999999999E-2</v>
      </c>
      <c r="BH161" s="89">
        <f>IF($BN161&gt;0,バックデータ一覧!$S$6,バックデータ一覧!$T$6)</f>
        <v>0.27639999999999998</v>
      </c>
      <c r="BI161" s="89">
        <f>IF($BN161&gt;0,バックデータ一覧!$S$7,バックデータ一覧!$T$7)</f>
        <v>9.4067100000000003</v>
      </c>
      <c r="BJ161" s="89">
        <f>IF($BN161&gt;0,バックデータ一覧!$S$12,バックデータ一覧!$T$12)</f>
        <v>-0.19841</v>
      </c>
      <c r="BK161" s="89">
        <f>IF($BN161&gt;0,バックデータ一覧!$S$13,バックデータ一覧!$T$13)</f>
        <v>1.10632</v>
      </c>
      <c r="BL161" s="89">
        <f>IF($BN161&gt;0,バックデータ一覧!$S$14,バックデータ一覧!$T$14)</f>
        <v>0.19306999999999999</v>
      </c>
      <c r="BM161" s="132">
        <f>IF($BN161&gt;0,バックデータ一覧!$S$15,バックデータ一覧!$T$15)</f>
        <v>-10.36669</v>
      </c>
      <c r="BN161" s="26">
        <f>SUMIF('貼り付けシート（時刻別）'!$A$6:$A$8765,$A161,'貼り付けシート（時刻別）'!$C$6:$C$8765)</f>
        <v>2400</v>
      </c>
      <c r="BO161" s="91">
        <f>'貼り付けシート（日別）'!B160</f>
        <v>6.2689073447000006</v>
      </c>
      <c r="BP161" s="91">
        <f>'貼り付けシート（日別）'!C160</f>
        <v>8.4389137332500024</v>
      </c>
      <c r="BQ161" s="91">
        <f>'貼り付けシート（日別）'!D160</f>
        <v>2.571859423466667</v>
      </c>
      <c r="BR161" s="91">
        <f>'貼り付けシート（日別）'!E160</f>
        <v>0</v>
      </c>
      <c r="BS161" s="91">
        <f>'貼り付けシート（日別）'!F160</f>
        <v>14.466709257000002</v>
      </c>
      <c r="BT161" s="91">
        <f>'貼り付けシート（日別）'!G160</f>
        <v>0</v>
      </c>
      <c r="BU161" s="91">
        <f>'貼り付けシート（日別）'!H160</f>
        <v>0.8861979166666667</v>
      </c>
      <c r="BV161" s="91">
        <f>'貼り付けシート（日別）'!I160</f>
        <v>78</v>
      </c>
      <c r="BW161" s="91">
        <f>'貼り付けシート（日別）'!J160</f>
        <v>105</v>
      </c>
      <c r="BX161" s="91">
        <f>'貼り付けシート（日別）'!K160</f>
        <v>32</v>
      </c>
      <c r="BY161" s="91">
        <f>'貼り付けシート（日別）'!L160</f>
        <v>0</v>
      </c>
      <c r="BZ161" s="91">
        <f>'貼り付けシート（日別）'!M160</f>
        <v>180</v>
      </c>
      <c r="CA161" s="91">
        <f>'貼り付けシート（日別）'!N160</f>
        <v>0</v>
      </c>
      <c r="CB161" s="91">
        <f>'貼り付けシート（日別）'!O160</f>
        <v>24.458333333333329</v>
      </c>
      <c r="CC161" s="91">
        <f>'貼り付けシート（日別）'!Q160</f>
        <v>0</v>
      </c>
      <c r="CD161" s="126"/>
    </row>
    <row r="162" spans="1:82" x14ac:dyDescent="0.15">
      <c r="A162" s="30">
        <v>41795</v>
      </c>
      <c r="B162" s="93">
        <f t="shared" si="66"/>
        <v>0.16888345529513887</v>
      </c>
      <c r="C162" s="93">
        <f t="shared" si="67"/>
        <v>0</v>
      </c>
      <c r="D162" s="93">
        <f t="shared" si="93"/>
        <v>23.843143790765911</v>
      </c>
      <c r="E162" s="96">
        <v>0</v>
      </c>
      <c r="F162" s="90">
        <f>IF(OR(計算過程!$CJ$4&lt;=4,計算過程!$CJ$4=8),G162+H162+I162,0)</f>
        <v>0.16888345529513887</v>
      </c>
      <c r="G162" s="90">
        <f>IF(AND($CJ$4&gt;4,$CJ$4&lt;&gt;8),0,((VLOOKUP(入力データと計算結果!$F$6,バックデータ一覧!$V$12:$AA$15,2)*CB162+VLOOKUP(入力データと計算結果!$F$6,バックデータ一覧!$V$12:$AA$15,3)*(BV162+BW162+BX162+BY162+CA162)+(VLOOKUP(入力データと計算結果!$F$6,バックデータ一覧!$V$12:$AA$15,4)))*10^3/3600))</f>
        <v>0.10823570601851851</v>
      </c>
      <c r="H162" s="90">
        <f>IF(AND(OR($CJ$4&gt;4,$CJ$4&lt;&gt;8),入力データと計算結果!$F$7&lt;&gt;バックデータ一覧!$A$20,BZ162&gt;0),0.07*10^3/3600,0)</f>
        <v>1.9444444444444445E-2</v>
      </c>
      <c r="I162" s="90">
        <f>IF(AND(OR($CJ$4&lt;=4),入力データと計算結果!$F$7=バックデータ一覧!$A$22,BU162&gt;0),(VLOOKUP(入力データと計算結果!$F$6,バックデータ一覧!$V$12:$AA$15,5,FALSE)*BU162+VLOOKUP(入力データと計算結果!$F$6,バックデータ一覧!$V$12:$AA$15,6,FALSE))*10^3/3600,0)</f>
        <v>4.1203304832175922E-2</v>
      </c>
      <c r="J162" s="90">
        <f>IF(OR(計算過程!$CJ$4&lt;=2,計算過程!$CJ$4=8),IF(入力データと計算結果!$F$7=バックデータ一覧!$A$20,BO162/L162+BP162/M162+BQ162/N162+BR162/O162+BT162/Q162,IF(入力データと計算結果!$F$7=バックデータ一覧!$A$21,BO162/L162+BP162/M162+BQ162/N162+BS162/P162+BT162/Q162,BO162/L162+BP162/M162+BQ162/N162+BS162/P162+BU162/R162)),0)</f>
        <v>0</v>
      </c>
      <c r="K162" s="90">
        <f>IF(OR(計算過程!$CJ$4=3,計算過程!$CJ$4=4),IF(入力データと計算結果!$F$7=バックデータ一覧!$A$20,BO162/L162+BP162/M162+BQ162/N162+BR162/O162+BT162/Q162,IF(入力データと計算結果!$F$7=バックデータ一覧!$A$21,BO162/L162+BP162/M162+BQ162/N162+BS162/P162+BT162/Q162,BO162/L162+BP162/M162+BQ162/N162+BS162/P162+BU162/R162)),0)</f>
        <v>23.843143790765911</v>
      </c>
      <c r="L162" s="167">
        <f>IFERROR(MIN(1,$CJ$6*CB162+計算過程!$CJ$13*(BO162+BQ162)+$CJ$20),"-")</f>
        <v>0.70975658579756373</v>
      </c>
      <c r="M162" s="167">
        <f t="shared" si="68"/>
        <v>0.82132819116305444</v>
      </c>
      <c r="N162" s="167">
        <f t="shared" si="69"/>
        <v>0.70975658579756373</v>
      </c>
      <c r="O162" s="134">
        <f t="shared" si="70"/>
        <v>0.90236153670854247</v>
      </c>
      <c r="P162" s="134">
        <f t="shared" si="71"/>
        <v>0.87123792142220047</v>
      </c>
      <c r="Q162" s="134">
        <f t="shared" si="72"/>
        <v>0.90236153670854247</v>
      </c>
      <c r="R162" s="134">
        <f t="shared" si="73"/>
        <v>0.58714870647028816</v>
      </c>
      <c r="S162" s="26">
        <f t="shared" si="74"/>
        <v>0</v>
      </c>
      <c r="T162" s="26">
        <f>'貼り付けシート（日別）'!P161</f>
        <v>21.65</v>
      </c>
      <c r="U162" s="26">
        <f t="shared" si="94"/>
        <v>1</v>
      </c>
      <c r="V162" s="26">
        <f t="shared" si="95"/>
        <v>1</v>
      </c>
      <c r="W162" s="26">
        <f t="shared" si="88"/>
        <v>18.684026243091665</v>
      </c>
      <c r="X162" s="26">
        <f t="shared" si="75"/>
        <v>0</v>
      </c>
      <c r="Y162" s="26">
        <f>IF(AND(入力データと計算結果!$F$6=バックデータ一覧!$A$7,入力データと計算結果!$F$27="種類を選択することで評価する"),MAX((($CJ$44*CB162+$CJ$45*SUM(BO162:BQ162,BS162)+$CJ$46)*Z162+(0.01723*BU162+0.06099))*10^3/3600,0),0)</f>
        <v>0</v>
      </c>
      <c r="Z162" s="26">
        <f t="shared" si="89"/>
        <v>1</v>
      </c>
      <c r="AA162" s="26">
        <f>IF(AND(入力データと計算結果!$F$6=バックデータ一覧!$A$7,入力データと計算結果!$F$27="種類を選択することで評価する"),MAX(($CJ$47*CB162+$CJ$48*SUM(BO162:BQ162,BS162)+$CJ$49)*AC162+BU162/AB162,0),0)</f>
        <v>0</v>
      </c>
      <c r="AB162" s="26">
        <f t="shared" si="76"/>
        <v>0.87127515624999996</v>
      </c>
      <c r="AC162" s="26">
        <f t="shared" si="90"/>
        <v>1</v>
      </c>
      <c r="AD162" s="91">
        <f>IF(AND(入力データと計算結果!$F$6=バックデータ一覧!$A$7,入力データと計算結果!$F$27="仕様を入力することで評価する"),AE162+AF162+AG162,0)</f>
        <v>0</v>
      </c>
      <c r="AE162" s="91">
        <f t="shared" si="91"/>
        <v>0.96390567407159022</v>
      </c>
      <c r="AF162" s="91">
        <f t="shared" si="77"/>
        <v>7.3552063468543316E-2</v>
      </c>
      <c r="AG162" s="190">
        <f>IF(AND(入力データと計算結果!$F$7&lt;&gt;バックデータ一覧!$A$22,CA162&gt;0),(0.000393*計算過程!CA162)*10^3/3600,IF(AND(入力データと計算結果!$F$7=バックデータ一覧!$A$22,AX162&gt;0),(0.01723*計算過程!AX162+0.06099)*10^3/3600,0))</f>
        <v>2.1452701027199074E-2</v>
      </c>
      <c r="AH162" s="91">
        <f>IF(OR(入力データと計算結果!$F$6&lt;&gt;バックデータ一覧!$A$7,入力データと計算結果!$F$27&lt;&gt;"仕様を入力することで評価する"),0,IF(入力データと計算結果!$F$7=バックデータ一覧!$A$20,計算過程!AR162/計算過程!AI162+計算過程!AS162/計算過程!AJ162+計算過程!AT162/計算過程!AK162+計算過程!AU162/計算過程!AL162+計算過程!AW162/計算過程!AN162,IF(入力データと計算結果!$F$7=バックデータ一覧!$A$21,計算過程!AR162/計算過程!AI162+計算過程!AS162/計算過程!AJ162+計算過程!AT162/計算過程!AK162+計算過程!AV162/計算過程!AM162+計算過程!AW162/計算過程!AN162,計算過程!AR162/計算過程!AI162+計算過程!AS162/計算過程!AJ162+計算過程!AT162/計算過程!AK162+計算過程!AV162/計算過程!AM162+計算過程!AX162/計算過程!AO162)))</f>
        <v>0</v>
      </c>
      <c r="AI162" s="191" t="str">
        <f>IF(AND(入力データと計算結果!$F$6=バックデータ一覧!$A$7,入力データと計算結果!$F$27="仕様を入力することで評価する"),$CJ$65*CB162+$CJ$72*(AR162+AT162)+$CJ$79,"-")</f>
        <v>-</v>
      </c>
      <c r="AJ162" s="191" t="str">
        <f>IF(AND(入力データと計算結果!$F$6=バックデータ一覧!$A$7,入力データと計算結果!$F$27="仕様を入力することで評価する"),$CJ$66*CB162+$CJ$73*AS162+$CJ$80,"-")</f>
        <v>-</v>
      </c>
      <c r="AK162" s="191" t="str">
        <f>IF(AND(入力データと計算結果!$F$6=バックデータ一覧!$A$7,入力データと計算結果!$F$27="仕様を入力することで評価する"),$CJ$67*CB162+$CJ$74*(AR162+AT162)+$CJ$81,"-")</f>
        <v>-</v>
      </c>
      <c r="AL162" s="191" t="str">
        <f>IF(AND(入力データと計算結果!$F$6=バックデータ一覧!$A$7,入力データと計算結果!$F$27="仕様を入力することで評価する"),$CJ$68*CB162+$CJ$75*AU162+$CJ$82,"-")</f>
        <v>-</v>
      </c>
      <c r="AM162" s="191" t="str">
        <f>IF(AND(入力データと計算結果!$F$6=バックデータ一覧!$A$7,入力データと計算結果!$F$27="仕様を入力することで評価する"),$CJ$69*CB162+$CJ$76*AV162+$CJ$83,"-")</f>
        <v>-</v>
      </c>
      <c r="AN162" s="191" t="str">
        <f>IF(AND(入力データと計算結果!$F$6=バックデータ一覧!$A$7,入力データと計算結果!$F$27="仕様を入力することで評価する"),$CJ$70*CB162+$CJ$77*AW162+$CJ$84,"-")</f>
        <v>-</v>
      </c>
      <c r="AO162" s="191" t="str">
        <f>IF(AND(入力データと計算結果!$F$6=バックデータ一覧!$A$7,入力データと計算結果!$F$27="仕様を入力することで評価する"),$CJ$71*CB162+$CJ$78*AX162+$CJ$85,"-")</f>
        <v>-</v>
      </c>
      <c r="AP162" s="91">
        <f t="shared" si="78"/>
        <v>20.524790129684369</v>
      </c>
      <c r="AQ162" s="91">
        <f t="shared" si="79"/>
        <v>5.914822108574441</v>
      </c>
      <c r="AR162" s="91">
        <f t="shared" si="80"/>
        <v>0</v>
      </c>
      <c r="AS162" s="91">
        <f t="shared" si="81"/>
        <v>0</v>
      </c>
      <c r="AT162" s="91">
        <f t="shared" si="82"/>
        <v>0</v>
      </c>
      <c r="AU162" s="91">
        <f t="shared" si="83"/>
        <v>0</v>
      </c>
      <c r="AV162" s="91">
        <f t="shared" si="84"/>
        <v>0</v>
      </c>
      <c r="AW162" s="91">
        <f t="shared" si="85"/>
        <v>0</v>
      </c>
      <c r="AX162" s="91">
        <f t="shared" si="86"/>
        <v>0.94252604166666631</v>
      </c>
      <c r="AY162" s="158">
        <f t="shared" si="87"/>
        <v>17.741500201424998</v>
      </c>
      <c r="AZ162" s="91">
        <f t="shared" si="92"/>
        <v>17.741500201424998</v>
      </c>
      <c r="BA162" s="26">
        <f>IF(計算過程!$CJ$4=9,((BF162*CB162+BG162*(BO162+BP162+BQ162+BS162)+BH162*BN162+BI162)*BB162+(0.01723*BU162+0.06099))*10^3/3600,0)</f>
        <v>0</v>
      </c>
      <c r="BB162" s="26">
        <f>IF(7&lt;='貼り付けシート（日別）'!O161,1,1+(7-'貼り付けシート（日別）'!O161)*0.0091)</f>
        <v>1</v>
      </c>
      <c r="BC162" s="26">
        <f>IF(計算過程!$CJ$4=9,((BJ162*計算過程!CB162+BK162*(BO162+BP162+BQ162+BS162)+BL162*BN162+BM162)*BE162+BU162/BD162),0)</f>
        <v>0</v>
      </c>
      <c r="BD162" s="26">
        <f>計算過程!$CJ$88*'貼り付けシート（日別）'!O161+計算過程!$CJ$89*BU162+計算過程!$CJ$90</f>
        <v>0.87127515624999996</v>
      </c>
      <c r="BE162" s="26">
        <f>IF(7&lt;='貼り付けシート（日別）'!O161,1,1+(7-'貼り付けシート（日別）'!O161)*0.0205)</f>
        <v>1</v>
      </c>
      <c r="BF162" s="89">
        <f>IF($BN162&gt;0,バックデータ一覧!$S$4,バックデータ一覧!$T$4)</f>
        <v>-0.51375000000000004</v>
      </c>
      <c r="BG162" s="89">
        <f>IF($BN162&gt;0,バックデータ一覧!$S$5,バックデータ一覧!$T$5)</f>
        <v>-1.7819999999999999E-2</v>
      </c>
      <c r="BH162" s="89">
        <f>IF($BN162&gt;0,バックデータ一覧!$S$6,バックデータ一覧!$T$6)</f>
        <v>0.27639999999999998</v>
      </c>
      <c r="BI162" s="89">
        <f>IF($BN162&gt;0,バックデータ一覧!$S$7,バックデータ一覧!$T$7)</f>
        <v>9.4067100000000003</v>
      </c>
      <c r="BJ162" s="89">
        <f>IF($BN162&gt;0,バックデータ一覧!$S$12,バックデータ一覧!$T$12)</f>
        <v>-0.19841</v>
      </c>
      <c r="BK162" s="89">
        <f>IF($BN162&gt;0,バックデータ一覧!$S$13,バックデータ一覧!$T$13)</f>
        <v>1.10632</v>
      </c>
      <c r="BL162" s="89">
        <f>IF($BN162&gt;0,バックデータ一覧!$S$14,バックデータ一覧!$T$14)</f>
        <v>0.19306999999999999</v>
      </c>
      <c r="BM162" s="132">
        <f>IF($BN162&gt;0,バックデータ一覧!$S$15,バックデータ一覧!$T$15)</f>
        <v>-10.36669</v>
      </c>
      <c r="BN162" s="26">
        <f>SUMIF('貼り付けシート（時刻別）'!$A$6:$A$8765,$A162,'貼り付けシート（時刻別）'!$C$6:$C$8765)</f>
        <v>2400</v>
      </c>
      <c r="BO162" s="91">
        <f>'貼り付けシート（日別）'!B161</f>
        <v>3.8637044883103338</v>
      </c>
      <c r="BP162" s="91">
        <f>'貼り付けシート（日別）'!C161</f>
        <v>4.7310667203799994</v>
      </c>
      <c r="BQ162" s="91">
        <f>'貼り付けシート（日別）'!D161</f>
        <v>2.0501289121646664</v>
      </c>
      <c r="BR162" s="91">
        <f>'貼り付けシート（日別）'!E161</f>
        <v>0</v>
      </c>
      <c r="BS162" s="91">
        <f>'貼り付けシート（日別）'!F161</f>
        <v>7.09660008057</v>
      </c>
      <c r="BT162" s="91">
        <f>'貼り付けシート（日別）'!G161</f>
        <v>0</v>
      </c>
      <c r="BU162" s="91">
        <f>'貼り付けシート（日別）'!H161</f>
        <v>0.94252604166666631</v>
      </c>
      <c r="BV162" s="91">
        <f>'貼り付けシート（日別）'!I161</f>
        <v>49</v>
      </c>
      <c r="BW162" s="91">
        <f>'貼り付けシート（日別）'!J161</f>
        <v>60</v>
      </c>
      <c r="BX162" s="91">
        <f>'貼り付けシート（日別）'!K161</f>
        <v>26</v>
      </c>
      <c r="BY162" s="91">
        <f>'貼り付けシート（日別）'!L161</f>
        <v>0</v>
      </c>
      <c r="BZ162" s="91">
        <f>'貼り付けシート（日別）'!M161</f>
        <v>90</v>
      </c>
      <c r="CA162" s="91">
        <f>'貼り付けシート（日別）'!N161</f>
        <v>0</v>
      </c>
      <c r="CB162" s="91">
        <f>'貼り付けシート（日別）'!O161</f>
        <v>23.170833333333338</v>
      </c>
      <c r="CC162" s="91">
        <f>'貼り付けシート（日別）'!Q161</f>
        <v>0</v>
      </c>
      <c r="CD162" s="126"/>
    </row>
    <row r="163" spans="1:82" x14ac:dyDescent="0.15">
      <c r="A163" s="30">
        <v>41796</v>
      </c>
      <c r="B163" s="93">
        <f t="shared" si="66"/>
        <v>0.11137256944444443</v>
      </c>
      <c r="C163" s="93">
        <f t="shared" si="67"/>
        <v>0</v>
      </c>
      <c r="D163" s="93">
        <f t="shared" si="93"/>
        <v>14.206721013860275</v>
      </c>
      <c r="E163" s="96">
        <v>0</v>
      </c>
      <c r="F163" s="90">
        <f>IF(OR(計算過程!$CJ$4&lt;=4,計算過程!$CJ$4=8),G163+H163+I163,0)</f>
        <v>0.11137256944444443</v>
      </c>
      <c r="G163" s="90">
        <f>IF(AND($CJ$4&gt;4,$CJ$4&lt;&gt;8),0,((VLOOKUP(入力データと計算結果!$F$6,バックデータ一覧!$V$12:$AA$15,2)*CB163+VLOOKUP(入力データと計算結果!$F$6,バックデータ一覧!$V$12:$AA$15,3)*(BV163+BW163+BX163+BY163+CA163)+(VLOOKUP(入力データと計算結果!$F$6,バックデータ一覧!$V$12:$AA$15,4)))*10^3/3600))</f>
        <v>0.11137256944444443</v>
      </c>
      <c r="H163" s="90">
        <f>IF(AND(OR($CJ$4&gt;4,$CJ$4&lt;&gt;8),入力データと計算結果!$F$7&lt;&gt;バックデータ一覧!$A$20,BZ163&gt;0),0.07*10^3/3600,0)</f>
        <v>0</v>
      </c>
      <c r="I163" s="90">
        <f>IF(AND(OR($CJ$4&lt;=4),入力データと計算結果!$F$7=バックデータ一覧!$A$22,BU163&gt;0),(VLOOKUP(入力データと計算結果!$F$6,バックデータ一覧!$V$12:$AA$15,5,FALSE)*BU163+VLOOKUP(入力データと計算結果!$F$6,バックデータ一覧!$V$12:$AA$15,6,FALSE))*10^3/3600,0)</f>
        <v>0</v>
      </c>
      <c r="J163" s="90">
        <f>IF(OR(計算過程!$CJ$4&lt;=2,計算過程!$CJ$4=8),IF(入力データと計算結果!$F$7=バックデータ一覧!$A$20,BO163/L163+BP163/M163+BQ163/N163+BR163/O163+BT163/Q163,IF(入力データと計算結果!$F$7=バックデータ一覧!$A$21,BO163/L163+BP163/M163+BQ163/N163+BS163/P163+BT163/Q163,BO163/L163+BP163/M163+BQ163/N163+BS163/P163+BU163/R163)),0)</f>
        <v>0</v>
      </c>
      <c r="K163" s="90">
        <f>IF(OR(計算過程!$CJ$4=3,計算過程!$CJ$4=4),IF(入力データと計算結果!$F$7=バックデータ一覧!$A$20,BO163/L163+BP163/M163+BQ163/N163+BR163/O163+BT163/Q163,IF(入力データと計算結果!$F$7=バックデータ一覧!$A$21,BO163/L163+BP163/M163+BQ163/N163+BS163/P163+BT163/Q163,BO163/L163+BP163/M163+BQ163/N163+BS163/P163+BU163/R163)),0)</f>
        <v>14.206721013860275</v>
      </c>
      <c r="L163" s="167">
        <f>IFERROR(MIN(1,$CJ$6*CB163+計算過程!$CJ$13*(BO163+BQ163)+$CJ$20),"-")</f>
        <v>0.70364061307580938</v>
      </c>
      <c r="M163" s="167">
        <f t="shared" si="68"/>
        <v>0.81776928069437549</v>
      </c>
      <c r="N163" s="167">
        <f t="shared" si="69"/>
        <v>0.70364061307580938</v>
      </c>
      <c r="O163" s="134">
        <f t="shared" si="70"/>
        <v>0.90236153670854247</v>
      </c>
      <c r="P163" s="134">
        <f t="shared" si="71"/>
        <v>0.88826526187185906</v>
      </c>
      <c r="Q163" s="134">
        <f t="shared" si="72"/>
        <v>0.90236153670854247</v>
      </c>
      <c r="R163" s="134">
        <f t="shared" si="73"/>
        <v>0.52411649393655768</v>
      </c>
      <c r="S163" s="26">
        <f t="shared" si="74"/>
        <v>0</v>
      </c>
      <c r="T163" s="26">
        <f>'貼り付けシート（日別）'!P162</f>
        <v>20.4375</v>
      </c>
      <c r="U163" s="26">
        <f t="shared" si="94"/>
        <v>1</v>
      </c>
      <c r="V163" s="26">
        <f t="shared" si="95"/>
        <v>1</v>
      </c>
      <c r="W163" s="26">
        <f t="shared" si="88"/>
        <v>10.921873839846667</v>
      </c>
      <c r="X163" s="26">
        <f t="shared" si="75"/>
        <v>0</v>
      </c>
      <c r="Y163" s="26">
        <f>IF(AND(入力データと計算結果!$F$6=バックデータ一覧!$A$7,入力データと計算結果!$F$27="種類を選択することで評価する"),MAX((($CJ$44*CB163+$CJ$45*SUM(BO163:BQ163,BS163)+$CJ$46)*Z163+(0.01723*BU163+0.06099))*10^3/3600,0),0)</f>
        <v>0</v>
      </c>
      <c r="Z163" s="26">
        <f t="shared" si="89"/>
        <v>1</v>
      </c>
      <c r="AA163" s="26">
        <f>IF(AND(入力データと計算結果!$F$6=バックデータ一覧!$A$7,入力データと計算結果!$F$27="種類を選択することで評価する"),MAX(($CJ$47*CB163+$CJ$48*SUM(BO163:BQ163,BS163)+$CJ$49)*AC163+BU163/AB163,0),0)</f>
        <v>0</v>
      </c>
      <c r="AB163" s="26">
        <f t="shared" si="76"/>
        <v>0.85051999999999994</v>
      </c>
      <c r="AC163" s="26">
        <f t="shared" si="90"/>
        <v>1</v>
      </c>
      <c r="AD163" s="91">
        <f>IF(AND(入力データと計算結果!$F$6=バックデータ一覧!$A$7,入力データと計算結果!$F$27="仕様を入力することで評価する"),AE163+AF163+AG163,0)</f>
        <v>0</v>
      </c>
      <c r="AE163" s="91">
        <f t="shared" si="91"/>
        <v>0.62248302640288866</v>
      </c>
      <c r="AF163" s="91">
        <f t="shared" si="77"/>
        <v>6.7882569110504248E-2</v>
      </c>
      <c r="AG163" s="190">
        <f>IF(AND(入力データと計算結果!$F$7&lt;&gt;バックデータ一覧!$A$22,CA163&gt;0),(0.000393*計算過程!CA163)*10^3/3600,IF(AND(入力データと計算結果!$F$7=バックデータ一覧!$A$22,AX163&gt;0),(0.01723*計算過程!AX163+0.06099)*10^3/3600,0))</f>
        <v>0</v>
      </c>
      <c r="AH163" s="91">
        <f>IF(OR(入力データと計算結果!$F$6&lt;&gt;バックデータ一覧!$A$7,入力データと計算結果!$F$27&lt;&gt;"仕様を入力することで評価する"),0,IF(入力データと計算結果!$F$7=バックデータ一覧!$A$20,計算過程!AR163/計算過程!AI163+計算過程!AS163/計算過程!AJ163+計算過程!AT163/計算過程!AK163+計算過程!AU163/計算過程!AL163+計算過程!AW163/計算過程!AN163,IF(入力データと計算結果!$F$7=バックデータ一覧!$A$21,計算過程!AR163/計算過程!AI163+計算過程!AS163/計算過程!AJ163+計算過程!AT163/計算過程!AK163+計算過程!AV163/計算過程!AM163+計算過程!AW163/計算過程!AN163,計算過程!AR163/計算過程!AI163+計算過程!AS163/計算過程!AJ163+計算過程!AT163/計算過程!AK163+計算過程!AV163/計算過程!AM163+計算過程!AX163/計算過程!AO163)))</f>
        <v>0</v>
      </c>
      <c r="AI163" s="191" t="str">
        <f>IF(AND(入力データと計算結果!$F$6=バックデータ一覧!$A$7,入力データと計算結果!$F$27="仕様を入力することで評価する"),$CJ$65*CB163+$CJ$72*(AR163+AT163)+$CJ$79,"-")</f>
        <v>-</v>
      </c>
      <c r="AJ163" s="191" t="str">
        <f>IF(AND(入力データと計算結果!$F$6=バックデータ一覧!$A$7,入力データと計算結果!$F$27="仕様を入力することで評価する"),$CJ$66*CB163+$CJ$73*AS163+$CJ$80,"-")</f>
        <v>-</v>
      </c>
      <c r="AK163" s="191" t="str">
        <f>IF(AND(入力データと計算結果!$F$6=バックデータ一覧!$A$7,入力データと計算結果!$F$27="仕様を入力することで評価する"),$CJ$67*CB163+$CJ$74*(AR163+AT163)+$CJ$81,"-")</f>
        <v>-</v>
      </c>
      <c r="AL163" s="191" t="str">
        <f>IF(AND(入力データと計算結果!$F$6=バックデータ一覧!$A$7,入力データと計算結果!$F$27="仕様を入力することで評価する"),$CJ$68*CB163+$CJ$75*AU163+$CJ$82,"-")</f>
        <v>-</v>
      </c>
      <c r="AM163" s="191" t="str">
        <f>IF(AND(入力データと計算結果!$F$6=バックデータ一覧!$A$7,入力データと計算結果!$F$27="仕様を入力することで評価する"),$CJ$69*CB163+$CJ$76*AV163+$CJ$83,"-")</f>
        <v>-</v>
      </c>
      <c r="AN163" s="191" t="str">
        <f>IF(AND(入力データと計算結果!$F$6=バックデータ一覧!$A$7,入力データと計算結果!$F$27="仕様を入力することで評価する"),$CJ$70*CB163+$CJ$77*AW163+$CJ$84,"-")</f>
        <v>-</v>
      </c>
      <c r="AO163" s="191" t="str">
        <f>IF(AND(入力データと計算結果!$F$6=バックデータ一覧!$A$7,入力データと計算結果!$F$27="仕様を入力することで評価する"),$CJ$71*CB163+$CJ$78*AX163+$CJ$85,"-")</f>
        <v>-</v>
      </c>
      <c r="AP163" s="91">
        <f t="shared" si="78"/>
        <v>12.635299486552864</v>
      </c>
      <c r="AQ163" s="91">
        <f t="shared" si="79"/>
        <v>5.6383953683256021</v>
      </c>
      <c r="AR163" s="91">
        <f t="shared" si="80"/>
        <v>0</v>
      </c>
      <c r="AS163" s="91">
        <f t="shared" si="81"/>
        <v>0</v>
      </c>
      <c r="AT163" s="91">
        <f t="shared" si="82"/>
        <v>0</v>
      </c>
      <c r="AU163" s="91">
        <f t="shared" si="83"/>
        <v>0</v>
      </c>
      <c r="AV163" s="91">
        <f t="shared" si="84"/>
        <v>0</v>
      </c>
      <c r="AW163" s="91">
        <f t="shared" si="85"/>
        <v>0</v>
      </c>
      <c r="AX163" s="91">
        <f t="shared" si="86"/>
        <v>0</v>
      </c>
      <c r="AY163" s="158">
        <f t="shared" si="87"/>
        <v>10.921873839846667</v>
      </c>
      <c r="AZ163" s="91">
        <f t="shared" si="92"/>
        <v>10.921873839846667</v>
      </c>
      <c r="BA163" s="26">
        <f>IF(計算過程!$CJ$4=9,((BF163*CB163+BG163*(BO163+BP163+BQ163+BS163)+BH163*BN163+BI163)*BB163+(0.01723*BU163+0.06099))*10^3/3600,0)</f>
        <v>0</v>
      </c>
      <c r="BB163" s="26">
        <f>IF(7&lt;='貼り付けシート（日別）'!O162,1,1+(7-'貼り付けシート（日別）'!O162)*0.0091)</f>
        <v>1</v>
      </c>
      <c r="BC163" s="26">
        <f>IF(計算過程!$CJ$4=9,((BJ163*計算過程!CB163+BK163*(BO163+BP163+BQ163+BS163)+BL163*BN163+BM163)*BE163+BU163/BD163),0)</f>
        <v>0</v>
      </c>
      <c r="BD163" s="26">
        <f>計算過程!$CJ$88*'貼り付けシート（日別）'!O162+計算過程!$CJ$89*BU163+計算過程!$CJ$90</f>
        <v>0.85051999999999994</v>
      </c>
      <c r="BE163" s="26">
        <f>IF(7&lt;='貼り付けシート（日別）'!O162,1,1+(7-'貼り付けシート（日別）'!O162)*0.0205)</f>
        <v>1</v>
      </c>
      <c r="BF163" s="89">
        <f>IF($BN163&gt;0,バックデータ一覧!$S$4,バックデータ一覧!$T$4)</f>
        <v>-0.51375000000000004</v>
      </c>
      <c r="BG163" s="89">
        <f>IF($BN163&gt;0,バックデータ一覧!$S$5,バックデータ一覧!$T$5)</f>
        <v>-1.7819999999999999E-2</v>
      </c>
      <c r="BH163" s="89">
        <f>IF($BN163&gt;0,バックデータ一覧!$S$6,バックデータ一覧!$T$6)</f>
        <v>0.27639999999999998</v>
      </c>
      <c r="BI163" s="89">
        <f>IF($BN163&gt;0,バックデータ一覧!$S$7,バックデータ一覧!$T$7)</f>
        <v>9.4067100000000003</v>
      </c>
      <c r="BJ163" s="89">
        <f>IF($BN163&gt;0,バックデータ一覧!$S$12,バックデータ一覧!$T$12)</f>
        <v>-0.19841</v>
      </c>
      <c r="BK163" s="89">
        <f>IF($BN163&gt;0,バックデータ一覧!$S$13,バックデータ一覧!$T$13)</f>
        <v>1.10632</v>
      </c>
      <c r="BL163" s="89">
        <f>IF($BN163&gt;0,バックデータ一覧!$S$14,バックデータ一覧!$T$14)</f>
        <v>0.19306999999999999</v>
      </c>
      <c r="BM163" s="132">
        <f>IF($BN163&gt;0,バックデータ一覧!$S$15,バックデータ一覧!$T$15)</f>
        <v>-10.36669</v>
      </c>
      <c r="BN163" s="26">
        <f>SUMIF('貼り付けシート（時刻別）'!$A$6:$A$8765,$A163,'貼り付けシート（時刻別）'!$C$6:$C$8765)</f>
        <v>2400</v>
      </c>
      <c r="BO163" s="91">
        <f>'貼り付けシート（日別）'!B162</f>
        <v>3.0425219982429996</v>
      </c>
      <c r="BP163" s="91">
        <f>'貼り付けシート（日別）'!C162</f>
        <v>6.6311376884783328</v>
      </c>
      <c r="BQ163" s="91">
        <f>'貼り付けシート（日別）'!D162</f>
        <v>1.2482141531253332</v>
      </c>
      <c r="BR163" s="91">
        <f>'貼り付けシート（日別）'!E162</f>
        <v>0</v>
      </c>
      <c r="BS163" s="91">
        <f>'貼り付けシート（日別）'!F162</f>
        <v>0</v>
      </c>
      <c r="BT163" s="91">
        <f>'貼り付けシート（日別）'!G162</f>
        <v>0</v>
      </c>
      <c r="BU163" s="91">
        <f>'貼り付けシート（日別）'!H162</f>
        <v>0</v>
      </c>
      <c r="BV163" s="91">
        <f>'貼り付けシート（日別）'!I162</f>
        <v>39</v>
      </c>
      <c r="BW163" s="91">
        <f>'貼り付けシート（日別）'!J162</f>
        <v>85</v>
      </c>
      <c r="BX163" s="91">
        <f>'貼り付けシート（日別）'!K162</f>
        <v>16</v>
      </c>
      <c r="BY163" s="91">
        <f>'貼り付けシート（日別）'!L162</f>
        <v>0</v>
      </c>
      <c r="BZ163" s="91">
        <f>'貼り付けシート（日別）'!M162</f>
        <v>0</v>
      </c>
      <c r="CA163" s="91">
        <f>'貼り付けシート（日別）'!N162</f>
        <v>0</v>
      </c>
      <c r="CB163" s="91">
        <f>'貼り付けシート（日別）'!O162</f>
        <v>20.025000000000002</v>
      </c>
      <c r="CC163" s="91">
        <f>'貼り付けシート（日別）'!Q162</f>
        <v>0</v>
      </c>
      <c r="CD163" s="126"/>
    </row>
    <row r="164" spans="1:82" x14ac:dyDescent="0.15">
      <c r="A164" s="30">
        <v>41797</v>
      </c>
      <c r="B164" s="93">
        <f t="shared" si="66"/>
        <v>0.17121079253472221</v>
      </c>
      <c r="C164" s="93">
        <f t="shared" si="67"/>
        <v>0</v>
      </c>
      <c r="D164" s="93">
        <f t="shared" si="93"/>
        <v>23.871797258269726</v>
      </c>
      <c r="E164" s="96">
        <v>0</v>
      </c>
      <c r="F164" s="90">
        <f>IF(OR(計算過程!$CJ$4&lt;=4,計算過程!$CJ$4=8),G164+H164+I164,0)</f>
        <v>0.17121079253472221</v>
      </c>
      <c r="G164" s="90">
        <f>IF(AND($CJ$4&gt;4,$CJ$4&lt;&gt;8),0,((VLOOKUP(入力データと計算結果!$F$6,バックデータ一覧!$V$12:$AA$15,2)*CB164+VLOOKUP(入力データと計算結果!$F$6,バックデータ一覧!$V$12:$AA$15,3)*(BV164+BW164+BX164+BY164+CA164)+(VLOOKUP(入力データと計算結果!$F$6,バックデータ一覧!$V$12:$AA$15,4)))*10^3/3600))</f>
        <v>0.10990844907407407</v>
      </c>
      <c r="H164" s="90">
        <f>IF(AND(OR($CJ$4&gt;4,$CJ$4&lt;&gt;8),入力データと計算結果!$F$7&lt;&gt;バックデータ一覧!$A$20,BZ164&gt;0),0.07*10^3/3600,0)</f>
        <v>1.9444444444444445E-2</v>
      </c>
      <c r="I164" s="90">
        <f>IF(AND(OR($CJ$4&lt;=4),入力データと計算結果!$F$7=バックデータ一覧!$A$22,BU164&gt;0),(VLOOKUP(入力データと計算結果!$F$6,バックデータ一覧!$V$12:$AA$15,5,FALSE)*BU164+VLOOKUP(入力データと計算結果!$F$6,バックデータ一覧!$V$12:$AA$15,6,FALSE))*10^3/3600,0)</f>
        <v>4.1857899016203695E-2</v>
      </c>
      <c r="J164" s="90">
        <f>IF(OR(計算過程!$CJ$4&lt;=2,計算過程!$CJ$4=8),IF(入力データと計算結果!$F$7=バックデータ一覧!$A$20,BO164/L164+BP164/M164+BQ164/N164+BR164/O164+BT164/Q164,IF(入力データと計算結果!$F$7=バックデータ一覧!$A$21,BO164/L164+BP164/M164+BQ164/N164+BS164/P164+BT164/Q164,BO164/L164+BP164/M164+BQ164/N164+BS164/P164+BU164/R164)),0)</f>
        <v>0</v>
      </c>
      <c r="K164" s="90">
        <f>IF(OR(計算過程!$CJ$4=3,計算過程!$CJ$4=4),IF(入力データと計算結果!$F$7=バックデータ一覧!$A$20,BO164/L164+BP164/M164+BQ164/N164+BR164/O164+BT164/Q164,IF(入力データと計算結果!$F$7=バックデータ一覧!$A$21,BO164/L164+BP164/M164+BQ164/N164+BS164/P164+BT164/Q164,BO164/L164+BP164/M164+BQ164/N164+BS164/P164+BU164/R164)),0)</f>
        <v>23.871797258269726</v>
      </c>
      <c r="L164" s="167">
        <f>IFERROR(MIN(1,$CJ$6*CB164+計算過程!$CJ$13*(BO164+BQ164)+$CJ$20),"-")</f>
        <v>0.70828607717037928</v>
      </c>
      <c r="M164" s="167">
        <f t="shared" si="68"/>
        <v>0.81506605769136065</v>
      </c>
      <c r="N164" s="167">
        <f t="shared" si="69"/>
        <v>0.70828607717037928</v>
      </c>
      <c r="O164" s="134">
        <f t="shared" si="70"/>
        <v>0.90236153670854247</v>
      </c>
      <c r="P164" s="134">
        <f t="shared" si="71"/>
        <v>0.8714329356112922</v>
      </c>
      <c r="Q164" s="134">
        <f t="shared" si="72"/>
        <v>0.90236153670854247</v>
      </c>
      <c r="R164" s="134">
        <f t="shared" si="73"/>
        <v>0.57644348861822514</v>
      </c>
      <c r="S164" s="26">
        <f t="shared" si="74"/>
        <v>0</v>
      </c>
      <c r="T164" s="26">
        <f>'貼り付けシート（日別）'!P163</f>
        <v>17.412500000000001</v>
      </c>
      <c r="U164" s="26">
        <f t="shared" si="94"/>
        <v>1</v>
      </c>
      <c r="V164" s="26">
        <f t="shared" si="95"/>
        <v>1</v>
      </c>
      <c r="W164" s="26">
        <f t="shared" si="88"/>
        <v>18.592942154891666</v>
      </c>
      <c r="X164" s="26">
        <f t="shared" si="75"/>
        <v>0</v>
      </c>
      <c r="Y164" s="26">
        <f>IF(AND(入力データと計算結果!$F$6=バックデータ一覧!$A$7,入力データと計算結果!$F$27="種類を選択することで評価する"),MAX((($CJ$44*CB164+$CJ$45*SUM(BO164:BQ164,BS164)+$CJ$46)*Z164+(0.01723*BU164+0.06099))*10^3/3600,0),0)</f>
        <v>0</v>
      </c>
      <c r="Z164" s="26">
        <f t="shared" si="89"/>
        <v>1</v>
      </c>
      <c r="AA164" s="26">
        <f>IF(AND(入力データと計算結果!$F$6=バックデータ一覧!$A$7,入力データと計算結果!$F$27="種類を選択することで評価する"),MAX(($CJ$47*CB164+$CJ$48*SUM(BO164:BQ164,BS164)+$CJ$49)*AC164+BU164/AB164,0),0)</f>
        <v>0</v>
      </c>
      <c r="AB164" s="26">
        <f t="shared" si="76"/>
        <v>0.8596478125</v>
      </c>
      <c r="AC164" s="26">
        <f t="shared" si="90"/>
        <v>1</v>
      </c>
      <c r="AD164" s="91">
        <f>IF(AND(入力データと計算結果!$F$6=バックデータ一覧!$A$7,入力データと計算結果!$F$27="仕様を入力することで評価する"),AE164+AF164+AG164,0)</f>
        <v>0</v>
      </c>
      <c r="AE164" s="91">
        <f t="shared" si="91"/>
        <v>0.99057586263384512</v>
      </c>
      <c r="AF164" s="91">
        <f t="shared" si="77"/>
        <v>7.338313864302895E-2</v>
      </c>
      <c r="AG164" s="190">
        <f>IF(AND(入力データと計算結果!$F$7&lt;&gt;バックデータ一覧!$A$22,CA164&gt;0),(0.000393*計算過程!CA164)*10^3/3600,IF(AND(入力データと計算結果!$F$7=バックデータ一覧!$A$22,AX164&gt;0),(0.01723*計算過程!AX164+0.06099)*10^3/3600,0))</f>
        <v>2.1989268952546298E-2</v>
      </c>
      <c r="AH164" s="91">
        <f>IF(OR(入力データと計算結果!$F$6&lt;&gt;バックデータ一覧!$A$7,入力データと計算結果!$F$27&lt;&gt;"仕様を入力することで評価する"),0,IF(入力データと計算結果!$F$7=バックデータ一覧!$A$20,計算過程!AR164/計算過程!AI164+計算過程!AS164/計算過程!AJ164+計算過程!AT164/計算過程!AK164+計算過程!AU164/計算過程!AL164+計算過程!AW164/計算過程!AN164,IF(入力データと計算結果!$F$7=バックデータ一覧!$A$21,計算過程!AR164/計算過程!AI164+計算過程!AS164/計算過程!AJ164+計算過程!AT164/計算過程!AK164+計算過程!AV164/計算過程!AM164+計算過程!AW164/計算過程!AN164,計算過程!AR164/計算過程!AI164+計算過程!AS164/計算過程!AJ164+計算過程!AT164/計算過程!AK164+計算過程!AV164/計算過程!AM164+計算過程!AX164/計算過程!AO164)))</f>
        <v>0</v>
      </c>
      <c r="AI164" s="191" t="str">
        <f>IF(AND(入力データと計算結果!$F$6=バックデータ一覧!$A$7,入力データと計算結果!$F$27="仕様を入力することで評価する"),$CJ$65*CB164+$CJ$72*(AR164+AT164)+$CJ$79,"-")</f>
        <v>-</v>
      </c>
      <c r="AJ164" s="191" t="str">
        <f>IF(AND(入力データと計算結果!$F$6=バックデータ一覧!$A$7,入力データと計算結果!$F$27="仕様を入力することで評価する"),$CJ$66*CB164+$CJ$73*AS164+$CJ$80,"-")</f>
        <v>-</v>
      </c>
      <c r="AK164" s="191" t="str">
        <f>IF(AND(入力データと計算結果!$F$6=バックデータ一覧!$A$7,入力データと計算結果!$F$27="仕様を入力することで評価する"),$CJ$67*CB164+$CJ$74*(AR164+AT164)+$CJ$81,"-")</f>
        <v>-</v>
      </c>
      <c r="AL164" s="191" t="str">
        <f>IF(AND(入力データと計算結果!$F$6=バックデータ一覧!$A$7,入力データと計算結果!$F$27="仕様を入力することで評価する"),$CJ$68*CB164+$CJ$75*AU164+$CJ$82,"-")</f>
        <v>-</v>
      </c>
      <c r="AM164" s="191" t="str">
        <f>IF(AND(入力データと計算結果!$F$6=バックデータ一覧!$A$7,入力データと計算結果!$F$27="仕様を入力することで評価する"),$CJ$69*CB164+$CJ$76*AV164+$CJ$83,"-")</f>
        <v>-</v>
      </c>
      <c r="AN164" s="191" t="str">
        <f>IF(AND(入力データと計算結果!$F$6=バックデータ一覧!$A$7,入力データと計算結果!$F$27="仕様を入力することで評価する"),$CJ$70*CB164+$CJ$77*AW164+$CJ$84,"-")</f>
        <v>-</v>
      </c>
      <c r="AO164" s="191" t="str">
        <f>IF(AND(入力データと計算結果!$F$6=バックデータ一覧!$A$7,入力データと計算結果!$F$27="仕様を入力することで評価する"),$CJ$71*CB164+$CJ$78*AX164+$CJ$85,"-")</f>
        <v>-</v>
      </c>
      <c r="AP164" s="91">
        <f t="shared" si="78"/>
        <v>20.28971963730466</v>
      </c>
      <c r="AQ164" s="91">
        <f t="shared" si="79"/>
        <v>5.6896533069147903</v>
      </c>
      <c r="AR164" s="91">
        <f t="shared" si="80"/>
        <v>0</v>
      </c>
      <c r="AS164" s="91">
        <f t="shared" si="81"/>
        <v>0</v>
      </c>
      <c r="AT164" s="91">
        <f t="shared" si="82"/>
        <v>0</v>
      </c>
      <c r="AU164" s="91">
        <f t="shared" si="83"/>
        <v>0</v>
      </c>
      <c r="AV164" s="91">
        <f t="shared" si="84"/>
        <v>0</v>
      </c>
      <c r="AW164" s="91">
        <f t="shared" si="85"/>
        <v>0</v>
      </c>
      <c r="AX164" s="91">
        <f t="shared" si="86"/>
        <v>1.0546354166666663</v>
      </c>
      <c r="AY164" s="158">
        <f t="shared" si="87"/>
        <v>17.538306738225</v>
      </c>
      <c r="AZ164" s="91">
        <f t="shared" si="92"/>
        <v>17.538306738225</v>
      </c>
      <c r="BA164" s="26">
        <f>IF(計算過程!$CJ$4=9,((BF164*CB164+BG164*(BO164+BP164+BQ164+BS164)+BH164*BN164+BI164)*BB164+(0.01723*BU164+0.06099))*10^3/3600,0)</f>
        <v>0</v>
      </c>
      <c r="BB164" s="26">
        <f>IF(7&lt;='貼り付けシート（日別）'!O163,1,1+(7-'貼り付けシート（日別）'!O163)*0.0091)</f>
        <v>1</v>
      </c>
      <c r="BC164" s="26">
        <f>IF(計算過程!$CJ$4=9,((BJ164*計算過程!CB164+BK164*(BO164+BP164+BQ164+BS164)+BL164*BN164+BM164)*BE164+BU164/BD164),0)</f>
        <v>0</v>
      </c>
      <c r="BD164" s="26">
        <f>計算過程!$CJ$88*'貼り付けシート（日別）'!O163+計算過程!$CJ$89*BU164+計算過程!$CJ$90</f>
        <v>0.8596478125</v>
      </c>
      <c r="BE164" s="26">
        <f>IF(7&lt;='貼り付けシート（日別）'!O163,1,1+(7-'貼り付けシート（日別）'!O163)*0.0205)</f>
        <v>1</v>
      </c>
      <c r="BF164" s="89">
        <f>IF($BN164&gt;0,バックデータ一覧!$S$4,バックデータ一覧!$T$4)</f>
        <v>-0.51375000000000004</v>
      </c>
      <c r="BG164" s="89">
        <f>IF($BN164&gt;0,バックデータ一覧!$S$5,バックデータ一覧!$T$5)</f>
        <v>-1.7819999999999999E-2</v>
      </c>
      <c r="BH164" s="89">
        <f>IF($BN164&gt;0,バックデータ一覧!$S$6,バックデータ一覧!$T$6)</f>
        <v>0.27639999999999998</v>
      </c>
      <c r="BI164" s="89">
        <f>IF($BN164&gt;0,バックデータ一覧!$S$7,バックデータ一覧!$T$7)</f>
        <v>9.4067100000000003</v>
      </c>
      <c r="BJ164" s="89">
        <f>IF($BN164&gt;0,バックデータ一覧!$S$12,バックデータ一覧!$T$12)</f>
        <v>-0.19841</v>
      </c>
      <c r="BK164" s="89">
        <f>IF($BN164&gt;0,バックデータ一覧!$S$13,バックデータ一覧!$T$13)</f>
        <v>1.10632</v>
      </c>
      <c r="BL164" s="89">
        <f>IF($BN164&gt;0,バックデータ一覧!$S$14,バックデータ一覧!$T$14)</f>
        <v>0.19306999999999999</v>
      </c>
      <c r="BM164" s="132">
        <f>IF($BN164&gt;0,バックデータ一覧!$S$15,バックデータ一覧!$T$15)</f>
        <v>-10.36669</v>
      </c>
      <c r="BN164" s="26">
        <f>SUMIF('貼り付けシート（時刻別）'!$A$6:$A$8765,$A164,'貼り付けシート（時刻別）'!$C$6:$C$8765)</f>
        <v>2400</v>
      </c>
      <c r="BO164" s="91">
        <f>'貼り付けシート（日別）'!B163</f>
        <v>3.8194534674356664</v>
      </c>
      <c r="BP164" s="91">
        <f>'貼り付けシート（日別）'!C163</f>
        <v>4.6768817968600001</v>
      </c>
      <c r="BQ164" s="91">
        <f>'貼り付けシート（日別）'!D163</f>
        <v>2.0266487786393332</v>
      </c>
      <c r="BR164" s="91">
        <f>'貼り付けシート（日別）'!E163</f>
        <v>0</v>
      </c>
      <c r="BS164" s="91">
        <f>'貼り付けシート（日別）'!F163</f>
        <v>7.0153226952900001</v>
      </c>
      <c r="BT164" s="91">
        <f>'貼り付けシート（日別）'!G163</f>
        <v>0</v>
      </c>
      <c r="BU164" s="91">
        <f>'貼り付けシート（日別）'!H163</f>
        <v>1.0546354166666663</v>
      </c>
      <c r="BV164" s="91">
        <f>'貼り付けシート（日別）'!I163</f>
        <v>49</v>
      </c>
      <c r="BW164" s="91">
        <f>'貼り付けシート（日別）'!J163</f>
        <v>60</v>
      </c>
      <c r="BX164" s="91">
        <f>'貼り付けシート（日別）'!K163</f>
        <v>26</v>
      </c>
      <c r="BY164" s="91">
        <f>'貼り付けシート（日別）'!L163</f>
        <v>0</v>
      </c>
      <c r="BZ164" s="91">
        <f>'貼り付けシート（日別）'!M163</f>
        <v>90</v>
      </c>
      <c r="CA164" s="91">
        <f>'貼り付けシート（日別）'!N163</f>
        <v>0</v>
      </c>
      <c r="CB164" s="91">
        <f>'貼り付けシート（日別）'!O163</f>
        <v>20.608333333333338</v>
      </c>
      <c r="CC164" s="91">
        <f>'貼り付けシート（日別）'!Q163</f>
        <v>0</v>
      </c>
      <c r="CD164" s="126"/>
    </row>
    <row r="165" spans="1:82" x14ac:dyDescent="0.15">
      <c r="A165" s="30">
        <v>41798</v>
      </c>
      <c r="B165" s="93">
        <f t="shared" si="66"/>
        <v>0.17084371657986111</v>
      </c>
      <c r="C165" s="93">
        <f t="shared" si="67"/>
        <v>0</v>
      </c>
      <c r="D165" s="93">
        <f t="shared" si="93"/>
        <v>23.920714428824606</v>
      </c>
      <c r="E165" s="96">
        <v>0</v>
      </c>
      <c r="F165" s="90">
        <f>IF(OR(計算過程!$CJ$4&lt;=4,計算過程!$CJ$4=8),G165+H165+I165,0)</f>
        <v>0.17084371657986111</v>
      </c>
      <c r="G165" s="90">
        <f>IF(AND($CJ$4&gt;4,$CJ$4&lt;&gt;8),0,((VLOOKUP(入力データと計算結果!$F$6,バックデータ一覧!$V$12:$AA$15,2)*CB165+VLOOKUP(入力データと計算結果!$F$6,バックデータ一覧!$V$12:$AA$15,3)*(BV165+BW165+BX165+BY165+CA165)+(VLOOKUP(入力データと計算結果!$F$6,バックデータ一覧!$V$12:$AA$15,4)))*10^3/3600))</f>
        <v>0.10964461805555555</v>
      </c>
      <c r="H165" s="90">
        <f>IF(AND(OR($CJ$4&gt;4,$CJ$4&lt;&gt;8),入力データと計算結果!$F$7&lt;&gt;バックデータ一覧!$A$20,BZ165&gt;0),0.07*10^3/3600,0)</f>
        <v>1.9444444444444445E-2</v>
      </c>
      <c r="I165" s="90">
        <f>IF(AND(OR($CJ$4&lt;=4),入力データと計算結果!$F$7=バックデータ一覧!$A$22,BU165&gt;0),(VLOOKUP(入力データと計算結果!$F$6,バックデータ一覧!$V$12:$AA$15,5,FALSE)*BU165+VLOOKUP(入力データと計算結果!$F$6,バックデータ一覧!$V$12:$AA$15,6,FALSE))*10^3/3600,0)</f>
        <v>4.1754654079861113E-2</v>
      </c>
      <c r="J165" s="90">
        <f>IF(OR(計算過程!$CJ$4&lt;=2,計算過程!$CJ$4=8),IF(入力データと計算結果!$F$7=バックデータ一覧!$A$20,BO165/L165+BP165/M165+BQ165/N165+BR165/O165+BT165/Q165,IF(入力データと計算結果!$F$7=バックデータ一覧!$A$21,BO165/L165+BP165/M165+BQ165/N165+BS165/P165+BT165/Q165,BO165/L165+BP165/M165+BQ165/N165+BS165/P165+BU165/R165)),0)</f>
        <v>0</v>
      </c>
      <c r="K165" s="90">
        <f>IF(OR(計算過程!$CJ$4=3,計算過程!$CJ$4=4),IF(入力データと計算結果!$F$7=バックデータ一覧!$A$20,BO165/L165+BP165/M165+BQ165/N165+BR165/O165+BT165/Q165,IF(入力データと計算結果!$F$7=バックデータ一覧!$A$21,BO165/L165+BP165/M165+BQ165/N165+BS165/P165+BT165/Q165,BO165/L165+BP165/M165+BQ165/N165+BS165/P165+BU165/R165)),0)</f>
        <v>23.920714428824606</v>
      </c>
      <c r="L165" s="167">
        <f>IFERROR(MIN(1,$CJ$6*CB165+計算過程!$CJ$13*(BO165+BQ165)+$CJ$20),"-")</f>
        <v>0.70855827052506859</v>
      </c>
      <c r="M165" s="167">
        <f t="shared" si="68"/>
        <v>0.81607789946783638</v>
      </c>
      <c r="N165" s="167">
        <f t="shared" si="69"/>
        <v>0.70855827052506859</v>
      </c>
      <c r="O165" s="134">
        <f t="shared" si="70"/>
        <v>0.90236153670854247</v>
      </c>
      <c r="P165" s="134">
        <f t="shared" si="71"/>
        <v>0.87136076753144742</v>
      </c>
      <c r="Q165" s="134">
        <f t="shared" si="72"/>
        <v>0.90236153670854247</v>
      </c>
      <c r="R165" s="134">
        <f t="shared" si="73"/>
        <v>0.57813195387294081</v>
      </c>
      <c r="S165" s="26">
        <f t="shared" si="74"/>
        <v>0</v>
      </c>
      <c r="T165" s="26">
        <f>'貼り付けシート（日別）'!P164</f>
        <v>15.675000000000002</v>
      </c>
      <c r="U165" s="26">
        <f t="shared" si="94"/>
        <v>1</v>
      </c>
      <c r="V165" s="26">
        <f t="shared" si="95"/>
        <v>1</v>
      </c>
      <c r="W165" s="26">
        <f t="shared" si="88"/>
        <v>18.6504548126</v>
      </c>
      <c r="X165" s="26">
        <f t="shared" si="75"/>
        <v>0</v>
      </c>
      <c r="Y165" s="26">
        <f>IF(AND(入力データと計算結果!$F$6=バックデータ一覧!$A$7,入力データと計算結果!$F$27="種類を選択することで評価する"),MAX((($CJ$44*CB165+$CJ$45*SUM(BO165:BQ165,BS165)+$CJ$46)*Z165+(0.01723*BU165+0.06099))*10^3/3600,0),0)</f>
        <v>0</v>
      </c>
      <c r="Z165" s="26">
        <f t="shared" si="89"/>
        <v>1</v>
      </c>
      <c r="AA165" s="26">
        <f>IF(AND(入力データと計算結果!$F$6=バックデータ一覧!$A$7,入力データと計算結果!$F$27="種類を選択することで評価する"),MAX(($CJ$47*CB165+$CJ$48*SUM(BO165:BQ165,BS165)+$CJ$49)*AC165+BU165/AB165,0),0)</f>
        <v>0</v>
      </c>
      <c r="AB165" s="26">
        <f t="shared" si="76"/>
        <v>0.8614817187499999</v>
      </c>
      <c r="AC165" s="26">
        <f t="shared" si="90"/>
        <v>1</v>
      </c>
      <c r="AD165" s="91">
        <f>IF(AND(入力データと計算結果!$F$6=バックデータ一覧!$A$7,入力データと計算結果!$F$27="仕様を入力することで評価する"),AE165+AF165+AG165,0)</f>
        <v>0</v>
      </c>
      <c r="AE165" s="91">
        <f t="shared" si="91"/>
        <v>0.98865182864480683</v>
      </c>
      <c r="AF165" s="91">
        <f t="shared" si="77"/>
        <v>7.3445651941944634E-2</v>
      </c>
      <c r="AG165" s="190">
        <f>IF(AND(入力データと計算結果!$F$7&lt;&gt;バックデータ一覧!$A$22,CA165&gt;0),(0.000393*計算過程!CA165)*10^3/3600,IF(AND(入力データと計算結果!$F$7=バックデータ一覧!$A$22,AX165&gt;0),(0.01723*計算過程!AX165+0.06099)*10^3/3600,0))</f>
        <v>2.1904639539930555E-2</v>
      </c>
      <c r="AH165" s="91">
        <f>IF(OR(入力データと計算結果!$F$6&lt;&gt;バックデータ一覧!$A$7,入力データと計算結果!$F$27&lt;&gt;"仕様を入力することで評価する"),0,IF(入力データと計算結果!$F$7=バックデータ一覧!$A$20,計算過程!AR165/計算過程!AI165+計算過程!AS165/計算過程!AJ165+計算過程!AT165/計算過程!AK165+計算過程!AU165/計算過程!AL165+計算過程!AW165/計算過程!AN165,IF(入力データと計算結果!$F$7=バックデータ一覧!$A$21,計算過程!AR165/計算過程!AI165+計算過程!AS165/計算過程!AJ165+計算過程!AT165/計算過程!AK165+計算過程!AV165/計算過程!AM165+計算過程!AW165/計算過程!AN165,計算過程!AR165/計算過程!AI165+計算過程!AS165/計算過程!AJ165+計算過程!AT165/計算過程!AK165+計算過程!AV165/計算過程!AM165+計算過程!AX165/計算過程!AO165)))</f>
        <v>0</v>
      </c>
      <c r="AI165" s="191" t="str">
        <f>IF(AND(入力データと計算結果!$F$6=バックデータ一覧!$A$7,入力データと計算結果!$F$27="仕様を入力することで評価する"),$CJ$65*CB165+$CJ$72*(AR165+AT165)+$CJ$79,"-")</f>
        <v>-</v>
      </c>
      <c r="AJ165" s="191" t="str">
        <f>IF(AND(入力データと計算結果!$F$6=バックデータ一覧!$A$7,入力データと計算結果!$F$27="仕様を入力することで評価する"),$CJ$66*CB165+$CJ$73*AS165+$CJ$80,"-")</f>
        <v>-</v>
      </c>
      <c r="AK165" s="191" t="str">
        <f>IF(AND(入力データと計算結果!$F$6=バックデータ一覧!$A$7,入力データと計算結果!$F$27="仕様を入力することで評価する"),$CJ$67*CB165+$CJ$74*(AR165+AT165)+$CJ$81,"-")</f>
        <v>-</v>
      </c>
      <c r="AL165" s="191" t="str">
        <f>IF(AND(入力データと計算結果!$F$6=バックデータ一覧!$A$7,入力データと計算結果!$F$27="仕様を入力することで評価する"),$CJ$68*CB165+$CJ$75*AU165+$CJ$82,"-")</f>
        <v>-</v>
      </c>
      <c r="AM165" s="191" t="str">
        <f>IF(AND(入力データと計算結果!$F$6=バックデータ一覧!$A$7,入力データと計算結果!$F$27="仕様を入力することで評価する"),$CJ$69*CB165+$CJ$76*AV165+$CJ$83,"-")</f>
        <v>-</v>
      </c>
      <c r="AN165" s="191" t="str">
        <f>IF(AND(入力データと計算結果!$F$6=バックデータ一覧!$A$7,入力データと計算結果!$F$27="仕様を入力することで評価する"),$CJ$70*CB165+$CJ$77*AW165+$CJ$84,"-")</f>
        <v>-</v>
      </c>
      <c r="AO165" s="191" t="str">
        <f>IF(AND(入力データと計算結果!$F$6=バックデータ一覧!$A$7,入力データと計算結果!$F$27="仕様を入力することで評価する"),$CJ$71*CB165+$CJ$78*AX165+$CJ$85,"-")</f>
        <v>-</v>
      </c>
      <c r="AP165" s="91">
        <f t="shared" si="78"/>
        <v>20.376711184649125</v>
      </c>
      <c r="AQ165" s="91">
        <f t="shared" si="79"/>
        <v>5.7251677357944422</v>
      </c>
      <c r="AR165" s="91">
        <f t="shared" si="80"/>
        <v>0</v>
      </c>
      <c r="AS165" s="91">
        <f t="shared" si="81"/>
        <v>0</v>
      </c>
      <c r="AT165" s="91">
        <f t="shared" si="82"/>
        <v>0</v>
      </c>
      <c r="AU165" s="91">
        <f t="shared" si="83"/>
        <v>0</v>
      </c>
      <c r="AV165" s="91">
        <f t="shared" si="84"/>
        <v>0</v>
      </c>
      <c r="AW165" s="91">
        <f t="shared" si="85"/>
        <v>0</v>
      </c>
      <c r="AX165" s="91">
        <f t="shared" si="86"/>
        <v>1.0369531249999999</v>
      </c>
      <c r="AY165" s="158">
        <f t="shared" si="87"/>
        <v>17.613501687599999</v>
      </c>
      <c r="AZ165" s="91">
        <f t="shared" si="92"/>
        <v>17.613501687599999</v>
      </c>
      <c r="BA165" s="26">
        <f>IF(計算過程!$CJ$4=9,((BF165*CB165+BG165*(BO165+BP165+BQ165+BS165)+BH165*BN165+BI165)*BB165+(0.01723*BU165+0.06099))*10^3/3600,0)</f>
        <v>0</v>
      </c>
      <c r="BB165" s="26">
        <f>IF(7&lt;='貼り付けシート（日別）'!O164,1,1+(7-'貼り付けシート（日別）'!O164)*0.0091)</f>
        <v>1</v>
      </c>
      <c r="BC165" s="26">
        <f>IF(計算過程!$CJ$4=9,((BJ165*計算過程!CB165+BK165*(BO165+BP165+BQ165+BS165)+BL165*BN165+BM165)*BE165+BU165/BD165),0)</f>
        <v>0</v>
      </c>
      <c r="BD165" s="26">
        <f>計算過程!$CJ$88*'貼り付けシート（日別）'!O164+計算過程!$CJ$89*BU165+計算過程!$CJ$90</f>
        <v>0.8614817187499999</v>
      </c>
      <c r="BE165" s="26">
        <f>IF(7&lt;='貼り付けシート（日別）'!O164,1,1+(7-'貼り付けシート（日別）'!O164)*0.0205)</f>
        <v>1</v>
      </c>
      <c r="BF165" s="89">
        <f>IF($BN165&gt;0,バックデータ一覧!$S$4,バックデータ一覧!$T$4)</f>
        <v>-0.51375000000000004</v>
      </c>
      <c r="BG165" s="89">
        <f>IF($BN165&gt;0,バックデータ一覧!$S$5,バックデータ一覧!$T$5)</f>
        <v>-1.7819999999999999E-2</v>
      </c>
      <c r="BH165" s="89">
        <f>IF($BN165&gt;0,バックデータ一覧!$S$6,バックデータ一覧!$T$6)</f>
        <v>0.27639999999999998</v>
      </c>
      <c r="BI165" s="89">
        <f>IF($BN165&gt;0,バックデータ一覧!$S$7,バックデータ一覧!$T$7)</f>
        <v>9.4067100000000003</v>
      </c>
      <c r="BJ165" s="89">
        <f>IF($BN165&gt;0,バックデータ一覧!$S$12,バックデータ一覧!$T$12)</f>
        <v>-0.19841</v>
      </c>
      <c r="BK165" s="89">
        <f>IF($BN165&gt;0,バックデータ一覧!$S$13,バックデータ一覧!$T$13)</f>
        <v>1.10632</v>
      </c>
      <c r="BL165" s="89">
        <f>IF($BN165&gt;0,バックデータ一覧!$S$14,バックデータ一覧!$T$14)</f>
        <v>0.19306999999999999</v>
      </c>
      <c r="BM165" s="132">
        <f>IF($BN165&gt;0,バックデータ一覧!$S$15,バックデータ一覧!$T$15)</f>
        <v>-10.36669</v>
      </c>
      <c r="BN165" s="26">
        <f>SUMIF('貼り付けシート（時刻別）'!$A$6:$A$8765,$A165,'貼り付けシート（時刻別）'!$C$6:$C$8765)</f>
        <v>2400</v>
      </c>
      <c r="BO165" s="91">
        <f>'貼り付けシート（日別）'!B164</f>
        <v>3.8358292564106664</v>
      </c>
      <c r="BP165" s="91">
        <f>'貼り付けシート（日別）'!C164</f>
        <v>4.6969337833599996</v>
      </c>
      <c r="BQ165" s="91">
        <f>'貼り付けシート（日別）'!D164</f>
        <v>2.0353379727893328</v>
      </c>
      <c r="BR165" s="91">
        <f>'貼り付けシート（日別）'!E164</f>
        <v>0</v>
      </c>
      <c r="BS165" s="91">
        <f>'貼り付けシート（日別）'!F164</f>
        <v>7.0454006750399998</v>
      </c>
      <c r="BT165" s="91">
        <f>'貼り付けシート（日別）'!G164</f>
        <v>0</v>
      </c>
      <c r="BU165" s="91">
        <f>'貼り付けシート（日別）'!H164</f>
        <v>1.0369531249999999</v>
      </c>
      <c r="BV165" s="91">
        <f>'貼り付けシート（日別）'!I164</f>
        <v>49</v>
      </c>
      <c r="BW165" s="91">
        <f>'貼り付けシート（日別）'!J164</f>
        <v>60</v>
      </c>
      <c r="BX165" s="91">
        <f>'貼り付けシート（日別）'!K164</f>
        <v>26</v>
      </c>
      <c r="BY165" s="91">
        <f>'貼り付けシート（日別）'!L164</f>
        <v>0</v>
      </c>
      <c r="BZ165" s="91">
        <f>'貼り付けシート（日別）'!M164</f>
        <v>90</v>
      </c>
      <c r="CA165" s="91">
        <f>'貼り付けシート（日別）'!N164</f>
        <v>0</v>
      </c>
      <c r="CB165" s="91">
        <f>'貼り付けシート（日別）'!O164</f>
        <v>21.012499999999999</v>
      </c>
      <c r="CC165" s="91">
        <f>'貼り付けシート（日別）'!Q164</f>
        <v>0</v>
      </c>
      <c r="CD165" s="126"/>
    </row>
    <row r="166" spans="1:82" x14ac:dyDescent="0.15">
      <c r="A166" s="30">
        <v>41799</v>
      </c>
      <c r="B166" s="93">
        <f t="shared" si="66"/>
        <v>0.16819471484375001</v>
      </c>
      <c r="C166" s="93">
        <f t="shared" si="67"/>
        <v>0</v>
      </c>
      <c r="D166" s="93">
        <f t="shared" si="93"/>
        <v>23.663657508731124</v>
      </c>
      <c r="E166" s="96">
        <v>0</v>
      </c>
      <c r="F166" s="90">
        <f>IF(OR(計算過程!$CJ$4&lt;=4,計算過程!$CJ$4=8),G166+H166+I166,0)</f>
        <v>0.16819471484375001</v>
      </c>
      <c r="G166" s="90">
        <f>IF(AND($CJ$4&gt;4,$CJ$4&lt;&gt;8),0,((VLOOKUP(入力データと計算結果!$F$6,バックデータ一覧!$V$12:$AA$15,2)*CB166+VLOOKUP(入力データと計算結果!$F$6,バックデータ一覧!$V$12:$AA$15,3)*(BV166+BW166+BX166+BY166+CA166)+(VLOOKUP(入力データと計算結果!$F$6,バックデータ一覧!$V$12:$AA$15,4)))*10^3/3600))</f>
        <v>0.10774068287037038</v>
      </c>
      <c r="H166" s="90">
        <f>IF(AND(OR($CJ$4&gt;4,$CJ$4&lt;&gt;8),入力データと計算結果!$F$7&lt;&gt;バックデータ一覧!$A$20,BZ166&gt;0),0.07*10^3/3600,0)</f>
        <v>1.9444444444444445E-2</v>
      </c>
      <c r="I166" s="90">
        <f>IF(AND(OR($CJ$4&lt;=4),入力データと計算結果!$F$7=バックデータ一覧!$A$22,BU166&gt;0),(VLOOKUP(入力データと計算結果!$F$6,バックデータ一覧!$V$12:$AA$15,5,FALSE)*BU166+VLOOKUP(入力データと計算結果!$F$6,バックデータ一覧!$V$12:$AA$15,6,FALSE))*10^3/3600,0)</f>
        <v>4.1009587528935187E-2</v>
      </c>
      <c r="J166" s="90">
        <f>IF(OR(計算過程!$CJ$4&lt;=2,計算過程!$CJ$4=8),IF(入力データと計算結果!$F$7=バックデータ一覧!$A$20,BO166/L166+BP166/M166+BQ166/N166+BR166/O166+BT166/Q166,IF(入力データと計算結果!$F$7=バックデータ一覧!$A$21,BO166/L166+BP166/M166+BQ166/N166+BS166/P166+BT166/Q166,BO166/L166+BP166/M166+BQ166/N166+BS166/P166+BU166/R166)),0)</f>
        <v>0</v>
      </c>
      <c r="K166" s="90">
        <f>IF(OR(計算過程!$CJ$4=3,計算過程!$CJ$4=4),IF(入力データと計算結果!$F$7=バックデータ一覧!$A$20,BO166/L166+BP166/M166+BQ166/N166+BR166/O166+BT166/Q166,IF(入力データと計算結果!$F$7=バックデータ一覧!$A$21,BO166/L166+BP166/M166+BQ166/N166+BS166/P166+BT166/Q166,BO166/L166+BP166/M166+BQ166/N166+BS166/P166+BU166/R166)),0)</f>
        <v>23.663657508731124</v>
      </c>
      <c r="L166" s="167">
        <f>IFERROR(MIN(1,$CJ$6*CB166+計算過程!$CJ$13*(BO166+BQ166)+$CJ$20),"-")</f>
        <v>0.71006268234252268</v>
      </c>
      <c r="M166" s="167">
        <f t="shared" si="68"/>
        <v>0.82310392835793189</v>
      </c>
      <c r="N166" s="167">
        <f t="shared" si="69"/>
        <v>0.71006268234252268</v>
      </c>
      <c r="O166" s="134">
        <f t="shared" si="70"/>
        <v>0.90236153670854247</v>
      </c>
      <c r="P166" s="134">
        <f t="shared" si="71"/>
        <v>0.87131297622523907</v>
      </c>
      <c r="Q166" s="134">
        <f t="shared" si="72"/>
        <v>0.90236153670854247</v>
      </c>
      <c r="R166" s="134">
        <f t="shared" si="73"/>
        <v>0.59031675468016698</v>
      </c>
      <c r="S166" s="26">
        <f t="shared" si="74"/>
        <v>0</v>
      </c>
      <c r="T166" s="26">
        <f>'貼り付けシート（日別）'!P165</f>
        <v>17.074999999999999</v>
      </c>
      <c r="U166" s="26">
        <f t="shared" si="94"/>
        <v>1</v>
      </c>
      <c r="V166" s="26">
        <f t="shared" si="95"/>
        <v>1</v>
      </c>
      <c r="W166" s="26">
        <f t="shared" si="88"/>
        <v>18.572646412408329</v>
      </c>
      <c r="X166" s="26">
        <f t="shared" si="75"/>
        <v>0</v>
      </c>
      <c r="Y166" s="26">
        <f>IF(AND(入力データと計算結果!$F$6=バックデータ一覧!$A$7,入力データと計算結果!$F$27="種類を選択することで評価する"),MAX((($CJ$44*CB166+$CJ$45*SUM(BO166:BQ166,BS166)+$CJ$46)*Z166+(0.01723*BU166+0.06099))*10^3/3600,0),0)</f>
        <v>0</v>
      </c>
      <c r="Z166" s="26">
        <f t="shared" si="89"/>
        <v>1</v>
      </c>
      <c r="AA166" s="26">
        <f>IF(AND(入力データと計算結果!$F$6=バックデータ一覧!$A$7,入力データと計算結果!$F$27="種類を選択することで評価する"),MAX(($CJ$47*CB166+$CJ$48*SUM(BO166:BQ166,BS166)+$CJ$49)*AC166+BU166/AB166,0),0)</f>
        <v>0</v>
      </c>
      <c r="AB166" s="26">
        <f t="shared" si="76"/>
        <v>0.87471609374999992</v>
      </c>
      <c r="AC166" s="26">
        <f t="shared" si="90"/>
        <v>1</v>
      </c>
      <c r="AD166" s="91">
        <f>IF(AND(入力データと計算結果!$F$6=バックデータ一覧!$A$7,入力データと計算結果!$F$27="仕様を入力することで評価する"),AE166+AF166+AG166,0)</f>
        <v>0</v>
      </c>
      <c r="AE166" s="91">
        <f t="shared" si="91"/>
        <v>0.94896599495137668</v>
      </c>
      <c r="AF166" s="91">
        <f t="shared" si="77"/>
        <v>7.3487049637671012E-2</v>
      </c>
      <c r="AG166" s="190">
        <f>IF(AND(入力データと計算結果!$F$7&lt;&gt;バックデータ一覧!$A$22,CA166&gt;0),(0.000393*計算過程!CA166)*10^3/3600,IF(AND(入力データと計算結果!$F$7=バックデータ一覧!$A$22,AX166&gt;0),(0.01723*計算過程!AX166+0.06099)*10^3/3600,0))</f>
        <v>2.1293911820023152E-2</v>
      </c>
      <c r="AH166" s="91">
        <f>IF(OR(入力データと計算結果!$F$6&lt;&gt;バックデータ一覧!$A$7,入力データと計算結果!$F$27&lt;&gt;"仕様を入力することで評価する"),0,IF(入力データと計算結果!$F$7=バックデータ一覧!$A$20,計算過程!AR166/計算過程!AI166+計算過程!AS166/計算過程!AJ166+計算過程!AT166/計算過程!AK166+計算過程!AU166/計算過程!AL166+計算過程!AW166/計算過程!AN166,IF(入力データと計算結果!$F$7=バックデータ一覧!$A$21,計算過程!AR166/計算過程!AI166+計算過程!AS166/計算過程!AJ166+計算過程!AT166/計算過程!AK166+計算過程!AV166/計算過程!AM166+計算過程!AW166/計算過程!AN166,計算過程!AR166/計算過程!AI166+計算過程!AS166/計算過程!AJ166+計算過程!AT166/計算過程!AK166+計算過程!AV166/計算過程!AM166+計算過程!AX166/計算過程!AO166)))</f>
        <v>0</v>
      </c>
      <c r="AI166" s="191" t="str">
        <f>IF(AND(入力データと計算結果!$F$6=バックデータ一覧!$A$7,入力データと計算結果!$F$27="仕様を入力することで評価する"),$CJ$65*CB166+$CJ$72*(AR166+AT166)+$CJ$79,"-")</f>
        <v>-</v>
      </c>
      <c r="AJ166" s="191" t="str">
        <f>IF(AND(入力データと計算結果!$F$6=バックデータ一覧!$A$7,入力データと計算結果!$F$27="仕様を入力することで評価する"),$CJ$66*CB166+$CJ$73*AS166+$CJ$80,"-")</f>
        <v>-</v>
      </c>
      <c r="AK166" s="191" t="str">
        <f>IF(AND(入力データと計算結果!$F$6=バックデータ一覧!$A$7,入力データと計算結果!$F$27="仕様を入力することで評価する"),$CJ$67*CB166+$CJ$74*(AR166+AT166)+$CJ$81,"-")</f>
        <v>-</v>
      </c>
      <c r="AL166" s="191" t="str">
        <f>IF(AND(入力データと計算結果!$F$6=バックデータ一覧!$A$7,入力データと計算結果!$F$27="仕様を入力することで評価する"),$CJ$68*CB166+$CJ$75*AU166+$CJ$82,"-")</f>
        <v>-</v>
      </c>
      <c r="AM166" s="191" t="str">
        <f>IF(AND(入力データと計算結果!$F$6=バックデータ一覧!$A$7,入力データと計算結果!$F$27="仕様を入力することで評価する"),$CJ$69*CB166+$CJ$76*AV166+$CJ$83,"-")</f>
        <v>-</v>
      </c>
      <c r="AN166" s="191" t="str">
        <f>IF(AND(入力データと計算結果!$F$6=バックデータ一覧!$A$7,入力データと計算結果!$F$27="仕様を入力することで評価する"),$CJ$70*CB166+$CJ$77*AW166+$CJ$84,"-")</f>
        <v>-</v>
      </c>
      <c r="AO166" s="191" t="str">
        <f>IF(AND(入力データと計算結果!$F$6=バックデータ一覧!$A$7,入力データと計算結果!$F$27="仕様を入力することで評価する"),$CJ$71*CB166+$CJ$78*AX166+$CJ$85,"-")</f>
        <v>-</v>
      </c>
      <c r="AP166" s="91">
        <f t="shared" si="78"/>
        <v>20.434318920446124</v>
      </c>
      <c r="AQ166" s="91">
        <f t="shared" si="79"/>
        <v>5.9814574287403852</v>
      </c>
      <c r="AR166" s="91">
        <f t="shared" si="80"/>
        <v>0</v>
      </c>
      <c r="AS166" s="91">
        <f t="shared" si="81"/>
        <v>0</v>
      </c>
      <c r="AT166" s="91">
        <f t="shared" si="82"/>
        <v>0</v>
      </c>
      <c r="AU166" s="91">
        <f t="shared" si="83"/>
        <v>0</v>
      </c>
      <c r="AV166" s="91">
        <f t="shared" si="84"/>
        <v>0</v>
      </c>
      <c r="AW166" s="91">
        <f t="shared" si="85"/>
        <v>0</v>
      </c>
      <c r="AX166" s="91">
        <f t="shared" si="86"/>
        <v>0.9093489583333334</v>
      </c>
      <c r="AY166" s="158">
        <f t="shared" si="87"/>
        <v>17.663297454074996</v>
      </c>
      <c r="AZ166" s="91">
        <f t="shared" si="92"/>
        <v>17.663297454074996</v>
      </c>
      <c r="BA166" s="26">
        <f>IF(計算過程!$CJ$4=9,((BF166*CB166+BG166*(BO166+BP166+BQ166+BS166)+BH166*BN166+BI166)*BB166+(0.01723*BU166+0.06099))*10^3/3600,0)</f>
        <v>0</v>
      </c>
      <c r="BB166" s="26">
        <f>IF(7&lt;='貼り付けシート（日別）'!O165,1,1+(7-'貼り付けシート（日別）'!O165)*0.0091)</f>
        <v>1</v>
      </c>
      <c r="BC166" s="26">
        <f>IF(計算過程!$CJ$4=9,((BJ166*計算過程!CB166+BK166*(BO166+BP166+BQ166+BS166)+BL166*BN166+BM166)*BE166+BU166/BD166),0)</f>
        <v>0</v>
      </c>
      <c r="BD166" s="26">
        <f>計算過程!$CJ$88*'貼り付けシート（日別）'!O165+計算過程!$CJ$89*BU166+計算過程!$CJ$90</f>
        <v>0.87471609374999992</v>
      </c>
      <c r="BE166" s="26">
        <f>IF(7&lt;='貼り付けシート（日別）'!O165,1,1+(7-'貼り付けシート（日別）'!O165)*0.0205)</f>
        <v>1</v>
      </c>
      <c r="BF166" s="89">
        <f>IF($BN166&gt;0,バックデータ一覧!$S$4,バックデータ一覧!$T$4)</f>
        <v>-0.51375000000000004</v>
      </c>
      <c r="BG166" s="89">
        <f>IF($BN166&gt;0,バックデータ一覧!$S$5,バックデータ一覧!$T$5)</f>
        <v>-1.7819999999999999E-2</v>
      </c>
      <c r="BH166" s="89">
        <f>IF($BN166&gt;0,バックデータ一覧!$S$6,バックデータ一覧!$T$6)</f>
        <v>0.27639999999999998</v>
      </c>
      <c r="BI166" s="89">
        <f>IF($BN166&gt;0,バックデータ一覧!$S$7,バックデータ一覧!$T$7)</f>
        <v>9.4067100000000003</v>
      </c>
      <c r="BJ166" s="89">
        <f>IF($BN166&gt;0,バックデータ一覧!$S$12,バックデータ一覧!$T$12)</f>
        <v>-0.19841</v>
      </c>
      <c r="BK166" s="89">
        <f>IF($BN166&gt;0,バックデータ一覧!$S$13,バックデータ一覧!$T$13)</f>
        <v>1.10632</v>
      </c>
      <c r="BL166" s="89">
        <f>IF($BN166&gt;0,バックデータ一覧!$S$14,バックデータ一覧!$T$14)</f>
        <v>0.19306999999999999</v>
      </c>
      <c r="BM166" s="132">
        <f>IF($BN166&gt;0,バックデータ一覧!$S$15,バックデータ一覧!$T$15)</f>
        <v>-10.36669</v>
      </c>
      <c r="BN166" s="26">
        <f>SUMIF('貼り付けシート（時刻別）'!$A$6:$A$8765,$A166,'貼り付けシート（時刻別）'!$C$6:$C$8765)</f>
        <v>2400</v>
      </c>
      <c r="BO166" s="91">
        <f>'貼り付けシート（日別）'!B165</f>
        <v>3.8466736677763325</v>
      </c>
      <c r="BP166" s="91">
        <f>'貼り付けシート（日別）'!C165</f>
        <v>4.7102126544199994</v>
      </c>
      <c r="BQ166" s="91">
        <f>'貼り付けシート（日別）'!D165</f>
        <v>2.0410921502486663</v>
      </c>
      <c r="BR166" s="91">
        <f>'貼り付けシート（日別）'!E165</f>
        <v>0</v>
      </c>
      <c r="BS166" s="91">
        <f>'貼り付けシート（日別）'!F165</f>
        <v>7.0653189816299991</v>
      </c>
      <c r="BT166" s="91">
        <f>'貼り付けシート（日別）'!G165</f>
        <v>0</v>
      </c>
      <c r="BU166" s="91">
        <f>'貼り付けシート（日別）'!H165</f>
        <v>0.9093489583333334</v>
      </c>
      <c r="BV166" s="91">
        <f>'貼り付けシート（日別）'!I165</f>
        <v>49</v>
      </c>
      <c r="BW166" s="91">
        <f>'貼り付けシート（日別）'!J165</f>
        <v>60</v>
      </c>
      <c r="BX166" s="91">
        <f>'貼り付けシート（日別）'!K165</f>
        <v>26</v>
      </c>
      <c r="BY166" s="91">
        <f>'貼り付けシート（日別）'!L165</f>
        <v>0</v>
      </c>
      <c r="BZ166" s="91">
        <f>'貼り付けシート（日別）'!M165</f>
        <v>90</v>
      </c>
      <c r="CA166" s="91">
        <f>'貼り付けシート（日別）'!N165</f>
        <v>0</v>
      </c>
      <c r="CB166" s="91">
        <f>'貼り付けシート（日別）'!O165</f>
        <v>23.929166666666664</v>
      </c>
      <c r="CC166" s="91">
        <f>'貼り付けシート（日別）'!Q165</f>
        <v>0</v>
      </c>
      <c r="CD166" s="126"/>
    </row>
    <row r="167" spans="1:82" x14ac:dyDescent="0.15">
      <c r="A167" s="30">
        <v>41800</v>
      </c>
      <c r="B167" s="93">
        <f t="shared" si="66"/>
        <v>0.16703191145833335</v>
      </c>
      <c r="C167" s="93">
        <f t="shared" si="67"/>
        <v>0</v>
      </c>
      <c r="D167" s="93">
        <f t="shared" si="93"/>
        <v>31.069550229139882</v>
      </c>
      <c r="E167" s="96">
        <v>0</v>
      </c>
      <c r="F167" s="90">
        <f>IF(OR(計算過程!$CJ$4&lt;=4,計算過程!$CJ$4=8),G167+H167+I167,0)</f>
        <v>0.16703191145833335</v>
      </c>
      <c r="G167" s="90">
        <f>IF(AND($CJ$4&gt;4,$CJ$4&lt;&gt;8),0,((VLOOKUP(入力データと計算結果!$F$6,バックデータ一覧!$V$12:$AA$15,2)*CB167+VLOOKUP(入力データと計算結果!$F$6,バックデータ一覧!$V$12:$AA$15,3)*(BV167+BW167+BX167+BY167+CA167)+(VLOOKUP(入力データと計算結果!$F$6,バックデータ一覧!$V$12:$AA$15,4)))*10^3/3600))</f>
        <v>0.10660023148148148</v>
      </c>
      <c r="H167" s="90">
        <f>IF(AND(OR($CJ$4&gt;4,$CJ$4&lt;&gt;8),入力データと計算結果!$F$7&lt;&gt;バックデータ一覧!$A$20,BZ167&gt;0),0.07*10^3/3600,0)</f>
        <v>1.9444444444444445E-2</v>
      </c>
      <c r="I167" s="90">
        <f>IF(AND(OR($CJ$4&lt;=4),入力データと計算結果!$F$7=バックデータ一覧!$A$22,BU167&gt;0),(VLOOKUP(入力データと計算結果!$F$6,バックデータ一覧!$V$12:$AA$15,5,FALSE)*BU167+VLOOKUP(入力データと計算結果!$F$6,バックデータ一覧!$V$12:$AA$15,6,FALSE))*10^3/3600,0)</f>
        <v>4.0987235532407407E-2</v>
      </c>
      <c r="J167" s="90">
        <f>IF(OR(計算過程!$CJ$4&lt;=2,計算過程!$CJ$4=8),IF(入力データと計算結果!$F$7=バックデータ一覧!$A$20,BO167/L167+BP167/M167+BQ167/N167+BR167/O167+BT167/Q167,IF(入力データと計算結果!$F$7=バックデータ一覧!$A$21,BO167/L167+BP167/M167+BQ167/N167+BS167/P167+BT167/Q167,BO167/L167+BP167/M167+BQ167/N167+BS167/P167+BU167/R167)),0)</f>
        <v>0</v>
      </c>
      <c r="K167" s="90">
        <f>IF(OR(計算過程!$CJ$4=3,計算過程!$CJ$4=4),IF(入力データと計算結果!$F$7=バックデータ一覧!$A$20,BO167/L167+BP167/M167+BQ167/N167+BR167/O167+BT167/Q167,IF(入力データと計算結果!$F$7=バックデータ一覧!$A$21,BO167/L167+BP167/M167+BQ167/N167+BS167/P167+BT167/Q167,BO167/L167+BP167/M167+BQ167/N167+BS167/P167+BU167/R167)),0)</f>
        <v>31.069550229139882</v>
      </c>
      <c r="L167" s="167">
        <f>IFERROR(MIN(1,$CJ$6*CB167+計算過程!$CJ$13*(BO167+BQ167)+$CJ$20),"-")</f>
        <v>0.71189185658790199</v>
      </c>
      <c r="M167" s="167">
        <f t="shared" si="68"/>
        <v>0.82067804347895146</v>
      </c>
      <c r="N167" s="167">
        <f t="shared" si="69"/>
        <v>0.71189185658790199</v>
      </c>
      <c r="O167" s="134">
        <f t="shared" si="70"/>
        <v>0.90236153670854247</v>
      </c>
      <c r="P167" s="134">
        <f t="shared" si="71"/>
        <v>0.85510867263283263</v>
      </c>
      <c r="Q167" s="134">
        <f t="shared" si="72"/>
        <v>0.90236153670854247</v>
      </c>
      <c r="R167" s="134">
        <f t="shared" si="73"/>
        <v>0.59068229870438382</v>
      </c>
      <c r="S167" s="26">
        <f t="shared" si="74"/>
        <v>0</v>
      </c>
      <c r="T167" s="26">
        <f>'貼り付けシート（日別）'!P166</f>
        <v>20.100000000000001</v>
      </c>
      <c r="U167" s="26">
        <f t="shared" si="94"/>
        <v>1</v>
      </c>
      <c r="V167" s="26">
        <f t="shared" si="95"/>
        <v>1</v>
      </c>
      <c r="W167" s="26">
        <f t="shared" si="88"/>
        <v>24.704731322629993</v>
      </c>
      <c r="X167" s="26">
        <f t="shared" si="75"/>
        <v>0</v>
      </c>
      <c r="Y167" s="26">
        <f>IF(AND(入力データと計算結果!$F$6=バックデータ一覧!$A$7,入力データと計算結果!$F$27="種類を選択することで評価する"),MAX((($CJ$44*CB167+$CJ$45*SUM(BO167:BQ167,BS167)+$CJ$46)*Z167+(0.01723*BU167+0.06099))*10^3/3600,0),0)</f>
        <v>0</v>
      </c>
      <c r="Z167" s="26">
        <f t="shared" si="89"/>
        <v>1</v>
      </c>
      <c r="AA167" s="26">
        <f>IF(AND(入力データと計算結果!$F$6=バックデータ一覧!$A$7,入力データと計算結果!$F$27="種類を選択することで評価する"),MAX(($CJ$47*CB167+$CJ$48*SUM(BO167:BQ167,BS167)+$CJ$49)*AC167+BU167/AB167,0),0)</f>
        <v>0</v>
      </c>
      <c r="AB167" s="26">
        <f t="shared" si="76"/>
        <v>0.87511312499999994</v>
      </c>
      <c r="AC167" s="26">
        <f t="shared" si="90"/>
        <v>1</v>
      </c>
      <c r="AD167" s="91">
        <f>IF(AND(入力データと計算結果!$F$6=バックデータ一覧!$A$7,入力データと計算結果!$F$27="仕様を入力することで評価する"),AE167+AF167+AG167,0)</f>
        <v>0</v>
      </c>
      <c r="AE167" s="91">
        <f t="shared" si="91"/>
        <v>1.168719953294028</v>
      </c>
      <c r="AF167" s="91">
        <f t="shared" si="77"/>
        <v>7.8588139124127335E-2</v>
      </c>
      <c r="AG167" s="190">
        <f>IF(AND(入力データと計算結果!$F$7&lt;&gt;バックデータ一覧!$A$22,CA167&gt;0),(0.000393*計算過程!CA167)*10^3/3600,IF(AND(入力データと計算結果!$F$7=バックデータ一覧!$A$22,AX167&gt;0),(0.01723*計算過程!AX167+0.06099)*10^3/3600,0))</f>
        <v>2.1275589988425925E-2</v>
      </c>
      <c r="AH167" s="91">
        <f>IF(OR(入力データと計算結果!$F$6&lt;&gt;バックデータ一覧!$A$7,入力データと計算結果!$F$27&lt;&gt;"仕様を入力することで評価する"),0,IF(入力データと計算結果!$F$7=バックデータ一覧!$A$20,計算過程!AR167/計算過程!AI167+計算過程!AS167/計算過程!AJ167+計算過程!AT167/計算過程!AK167+計算過程!AU167/計算過程!AL167+計算過程!AW167/計算過程!AN167,IF(入力データと計算結果!$F$7=バックデータ一覧!$A$21,計算過程!AR167/計算過程!AI167+計算過程!AS167/計算過程!AJ167+計算過程!AT167/計算過程!AK167+計算過程!AV167/計算過程!AM167+計算過程!AW167/計算過程!AN167,計算過程!AR167/計算過程!AI167+計算過程!AS167/計算過程!AJ167+計算過程!AT167/計算過程!AK167+計算過程!AV167/計算過程!AM167+計算過程!AX167/計算過程!AO167)))</f>
        <v>0</v>
      </c>
      <c r="AI167" s="191" t="str">
        <f>IF(AND(入力データと計算結果!$F$6=バックデータ一覧!$A$7,入力データと計算結果!$F$27="仕様を入力することで評価する"),$CJ$65*CB167+$CJ$72*(AR167+AT167)+$CJ$79,"-")</f>
        <v>-</v>
      </c>
      <c r="AJ167" s="191" t="str">
        <f>IF(AND(入力データと計算結果!$F$6=バックデータ一覧!$A$7,入力データと計算結果!$F$27="仕様を入力することで評価する"),$CJ$66*CB167+$CJ$73*AS167+$CJ$80,"-")</f>
        <v>-</v>
      </c>
      <c r="AK167" s="191" t="str">
        <f>IF(AND(入力データと計算結果!$F$6=バックデータ一覧!$A$7,入力データと計算結果!$F$27="仕様を入力することで評価する"),$CJ$67*CB167+$CJ$74*(AR167+AT167)+$CJ$81,"-")</f>
        <v>-</v>
      </c>
      <c r="AL167" s="191" t="str">
        <f>IF(AND(入力データと計算結果!$F$6=バックデータ一覧!$A$7,入力データと計算結果!$F$27="仕様を入力することで評価する"),$CJ$68*CB167+$CJ$75*AU167+$CJ$82,"-")</f>
        <v>-</v>
      </c>
      <c r="AM167" s="191" t="str">
        <f>IF(AND(入力データと計算結果!$F$6=バックデータ一覧!$A$7,入力データと計算結果!$F$27="仕様を入力することで評価する"),$CJ$69*CB167+$CJ$76*AV167+$CJ$83,"-")</f>
        <v>-</v>
      </c>
      <c r="AN167" s="191" t="str">
        <f>IF(AND(入力データと計算結果!$F$6=バックデータ一覧!$A$7,入力データと計算結果!$F$27="仕様を入力することで評価する"),$CJ$70*CB167+$CJ$77*AW167+$CJ$84,"-")</f>
        <v>-</v>
      </c>
      <c r="AO167" s="191" t="str">
        <f>IF(AND(入力データと計算結果!$F$6=バックデータ一覧!$A$7,入力データと計算結果!$F$27="仕様を入力することで評価する"),$CJ$71*CB167+$CJ$78*AX167+$CJ$85,"-")</f>
        <v>-</v>
      </c>
      <c r="AP167" s="91">
        <f t="shared" si="78"/>
        <v>25.198684463112354</v>
      </c>
      <c r="AQ167" s="91">
        <f t="shared" si="79"/>
        <v>5.9891461195287636</v>
      </c>
      <c r="AR167" s="91">
        <f t="shared" si="80"/>
        <v>0.39701658385263805</v>
      </c>
      <c r="AS167" s="91">
        <f t="shared" si="81"/>
        <v>0.29288108644866684</v>
      </c>
      <c r="AT167" s="91">
        <f t="shared" si="82"/>
        <v>0.15620324610595571</v>
      </c>
      <c r="AU167" s="91">
        <f t="shared" si="83"/>
        <v>0</v>
      </c>
      <c r="AV167" s="91">
        <f t="shared" si="84"/>
        <v>1.1715243457946674</v>
      </c>
      <c r="AW167" s="91">
        <f t="shared" si="85"/>
        <v>0</v>
      </c>
      <c r="AX167" s="91">
        <f t="shared" si="86"/>
        <v>0.90552083333333322</v>
      </c>
      <c r="AY167" s="158">
        <f t="shared" si="87"/>
        <v>21.78158522709473</v>
      </c>
      <c r="AZ167" s="91">
        <f t="shared" si="92"/>
        <v>23.799210489296659</v>
      </c>
      <c r="BA167" s="26">
        <f>IF(計算過程!$CJ$4=9,((BF167*CB167+BG167*(BO167+BP167+BQ167+BS167)+BH167*BN167+BI167)*BB167+(0.01723*BU167+0.06099))*10^3/3600,0)</f>
        <v>0</v>
      </c>
      <c r="BB167" s="26">
        <f>IF(7&lt;='貼り付けシート（日別）'!O166,1,1+(7-'貼り付けシート（日別）'!O166)*0.0091)</f>
        <v>1</v>
      </c>
      <c r="BC167" s="26">
        <f>IF(計算過程!$CJ$4=9,((BJ167*計算過程!CB167+BK167*(BO167+BP167+BQ167+BS167)+BL167*BN167+BM167)*BE167+BU167/BD167),0)</f>
        <v>0</v>
      </c>
      <c r="BD167" s="26">
        <f>計算過程!$CJ$88*'貼り付けシート（日別）'!O166+計算過程!$CJ$89*BU167+計算過程!$CJ$90</f>
        <v>0.87511312499999994</v>
      </c>
      <c r="BE167" s="26">
        <f>IF(7&lt;='貼り付けシート（日別）'!O166,1,1+(7-'貼り付けシート（日別）'!O166)*0.0205)</f>
        <v>1</v>
      </c>
      <c r="BF167" s="89">
        <f>IF($BN167&gt;0,バックデータ一覧!$S$4,バックデータ一覧!$T$4)</f>
        <v>-0.51375000000000004</v>
      </c>
      <c r="BG167" s="89">
        <f>IF($BN167&gt;0,バックデータ一覧!$S$5,バックデータ一覧!$T$5)</f>
        <v>-1.7819999999999999E-2</v>
      </c>
      <c r="BH167" s="89">
        <f>IF($BN167&gt;0,バックデータ一覧!$S$6,バックデータ一覧!$T$6)</f>
        <v>0.27639999999999998</v>
      </c>
      <c r="BI167" s="89">
        <f>IF($BN167&gt;0,バックデータ一覧!$S$7,バックデータ一覧!$T$7)</f>
        <v>9.4067100000000003</v>
      </c>
      <c r="BJ167" s="89">
        <f>IF($BN167&gt;0,バックデータ一覧!$S$12,バックデータ一覧!$T$12)</f>
        <v>-0.19841</v>
      </c>
      <c r="BK167" s="89">
        <f>IF($BN167&gt;0,バックデータ一覧!$S$13,バックデータ一覧!$T$13)</f>
        <v>1.10632</v>
      </c>
      <c r="BL167" s="89">
        <f>IF($BN167&gt;0,バックデータ一覧!$S$14,バックデータ一覧!$T$14)</f>
        <v>0.19306999999999999</v>
      </c>
      <c r="BM167" s="132">
        <f>IF($BN167&gt;0,バックデータ一覧!$S$15,バックデータ一覧!$T$15)</f>
        <v>-10.36669</v>
      </c>
      <c r="BN167" s="26">
        <f>SUMIF('貼り付けシート（時刻別）'!$A$6:$A$8765,$A167,'貼り付けシート（時刻別）'!$C$6:$C$8765)</f>
        <v>2400</v>
      </c>
      <c r="BO167" s="91">
        <f>'貼り付けシート（日別）'!B166</f>
        <v>4.6830704511196659</v>
      </c>
      <c r="BP167" s="91">
        <f>'貼り付けシート（日別）'!C166</f>
        <v>3.4547241032849989</v>
      </c>
      <c r="BQ167" s="91">
        <f>'貼り付けシート（日別）'!D166</f>
        <v>1.8425195217519996</v>
      </c>
      <c r="BR167" s="91">
        <f>'貼り付けシート（日別）'!E166</f>
        <v>0</v>
      </c>
      <c r="BS167" s="91">
        <f>'貼り付けシート（日別）'!F166</f>
        <v>13.818896413139996</v>
      </c>
      <c r="BT167" s="91">
        <f>'貼り付けシート（日別）'!G166</f>
        <v>0</v>
      </c>
      <c r="BU167" s="91">
        <f>'貼り付けシート（日別）'!H166</f>
        <v>0.90552083333333322</v>
      </c>
      <c r="BV167" s="91">
        <f>'貼り付けシート（日別）'!I166</f>
        <v>61</v>
      </c>
      <c r="BW167" s="91">
        <f>'貼り付けシート（日別）'!J166</f>
        <v>45</v>
      </c>
      <c r="BX167" s="91">
        <f>'貼り付けシート（日別）'!K166</f>
        <v>24</v>
      </c>
      <c r="BY167" s="91">
        <f>'貼り付けシート（日別）'!L166</f>
        <v>0</v>
      </c>
      <c r="BZ167" s="91">
        <f>'貼り付けシート（日別）'!M166</f>
        <v>180</v>
      </c>
      <c r="CA167" s="91">
        <f>'貼り付けシート（日別）'!N166</f>
        <v>0</v>
      </c>
      <c r="CB167" s="91">
        <f>'貼り付けシート（日別）'!O166</f>
        <v>24.016666666666666</v>
      </c>
      <c r="CC167" s="91">
        <f>'貼り付けシート（日別）'!Q166</f>
        <v>0</v>
      </c>
      <c r="CD167" s="126"/>
    </row>
    <row r="168" spans="1:82" x14ac:dyDescent="0.15">
      <c r="A168" s="30">
        <v>41801</v>
      </c>
      <c r="B168" s="93">
        <f t="shared" si="66"/>
        <v>9.0510706018518503E-2</v>
      </c>
      <c r="C168" s="93">
        <f t="shared" si="67"/>
        <v>0</v>
      </c>
      <c r="D168" s="93">
        <f t="shared" si="93"/>
        <v>5.6345755044859827</v>
      </c>
      <c r="E168" s="96">
        <v>0</v>
      </c>
      <c r="F168" s="90">
        <f>IF(OR(計算過程!$CJ$4&lt;=4,計算過程!$CJ$4=8),G168+H168+I168,0)</f>
        <v>9.0510706018518503E-2</v>
      </c>
      <c r="G168" s="90">
        <f>IF(AND($CJ$4&gt;4,$CJ$4&lt;&gt;8),0,((VLOOKUP(入力データと計算結果!$F$6,バックデータ一覧!$V$12:$AA$15,2)*CB168+VLOOKUP(入力データと計算結果!$F$6,バックデータ一覧!$V$12:$AA$15,3)*(BV168+BW168+BX168+BY168+CA168)+(VLOOKUP(入力データと計算結果!$F$6,バックデータ一覧!$V$12:$AA$15,4)))*10^3/3600))</f>
        <v>9.0510706018518503E-2</v>
      </c>
      <c r="H168" s="90">
        <f>IF(AND(OR($CJ$4&gt;4,$CJ$4&lt;&gt;8),入力データと計算結果!$F$7&lt;&gt;バックデータ一覧!$A$20,BZ168&gt;0),0.07*10^3/3600,0)</f>
        <v>0</v>
      </c>
      <c r="I168" s="90">
        <f>IF(AND(OR($CJ$4&lt;=4),入力データと計算結果!$F$7=バックデータ一覧!$A$22,BU168&gt;0),(VLOOKUP(入力データと計算結果!$F$6,バックデータ一覧!$V$12:$AA$15,5,FALSE)*BU168+VLOOKUP(入力データと計算結果!$F$6,バックデータ一覧!$V$12:$AA$15,6,FALSE))*10^3/3600,0)</f>
        <v>0</v>
      </c>
      <c r="J168" s="90">
        <f>IF(OR(計算過程!$CJ$4&lt;=2,計算過程!$CJ$4=8),IF(入力データと計算結果!$F$7=バックデータ一覧!$A$20,BO168/L168+BP168/M168+BQ168/N168+BR168/O168+BT168/Q168,IF(入力データと計算結果!$F$7=バックデータ一覧!$A$21,BO168/L168+BP168/M168+BQ168/N168+BS168/P168+BT168/Q168,BO168/L168+BP168/M168+BQ168/N168+BS168/P168+BU168/R168)),0)</f>
        <v>0</v>
      </c>
      <c r="K168" s="90">
        <f>IF(OR(計算過程!$CJ$4=3,計算過程!$CJ$4=4),IF(入力データと計算結果!$F$7=バックデータ一覧!$A$20,BO168/L168+BP168/M168+BQ168/N168+BR168/O168+BT168/Q168,IF(入力データと計算結果!$F$7=バックデータ一覧!$A$21,BO168/L168+BP168/M168+BQ168/N168+BS168/P168+BT168/Q168,BO168/L168+BP168/M168+BQ168/N168+BS168/P168+BU168/R168)),0)</f>
        <v>5.6345755044859827</v>
      </c>
      <c r="L168" s="167">
        <f>IFERROR(MIN(1,$CJ$6*CB168+計算過程!$CJ$13*(BO168+BQ168)+$CJ$20),"-")</f>
        <v>0.70091769436086071</v>
      </c>
      <c r="M168" s="167">
        <f t="shared" si="68"/>
        <v>0.81601328685536789</v>
      </c>
      <c r="N168" s="167">
        <f t="shared" si="69"/>
        <v>0.70091769436086071</v>
      </c>
      <c r="O168" s="134">
        <f t="shared" si="70"/>
        <v>0.90236153670854247</v>
      </c>
      <c r="P168" s="134">
        <f t="shared" si="71"/>
        <v>0.88826526187185906</v>
      </c>
      <c r="Q168" s="134">
        <f t="shared" si="72"/>
        <v>0.90236153670854247</v>
      </c>
      <c r="R168" s="134">
        <f t="shared" si="73"/>
        <v>0.54733452487175449</v>
      </c>
      <c r="S168" s="26">
        <f t="shared" si="74"/>
        <v>0</v>
      </c>
      <c r="T168" s="26">
        <f>'貼り付けシート（日別）'!P167</f>
        <v>20.450000000000003</v>
      </c>
      <c r="U168" s="26">
        <f t="shared" si="94"/>
        <v>1</v>
      </c>
      <c r="V168" s="26">
        <f t="shared" si="95"/>
        <v>1</v>
      </c>
      <c r="W168" s="26">
        <f t="shared" si="88"/>
        <v>4.162886170776666</v>
      </c>
      <c r="X168" s="26">
        <f t="shared" si="75"/>
        <v>0</v>
      </c>
      <c r="Y168" s="26">
        <f>IF(AND(入力データと計算結果!$F$6=バックデータ一覧!$A$7,入力データと計算結果!$F$27="種類を選択することで評価する"),MAX((($CJ$44*CB168+$CJ$45*SUM(BO168:BQ168,BS168)+$CJ$46)*Z168+(0.01723*BU168+0.06099))*10^3/3600,0),0)</f>
        <v>0</v>
      </c>
      <c r="Z168" s="26">
        <f t="shared" si="89"/>
        <v>1</v>
      </c>
      <c r="AA168" s="26">
        <f>IF(AND(入力データと計算結果!$F$6=バックデータ一覧!$A$7,入力データと計算結果!$F$27="種類を選択することで評価する"),MAX(($CJ$47*CB168+$CJ$48*SUM(BO168:BQ168,BS168)+$CJ$49)*AC168+BU168/AB168,0),0)</f>
        <v>0</v>
      </c>
      <c r="AB168" s="26">
        <f t="shared" si="76"/>
        <v>0.86849999999999994</v>
      </c>
      <c r="AC168" s="26">
        <f t="shared" si="90"/>
        <v>1</v>
      </c>
      <c r="AD168" s="91">
        <f>IF(AND(入力データと計算結果!$F$6=バックデータ一覧!$A$7,入力データと計算結果!$F$27="仕様を入力することで評価する"),AE168+AF168+AG168,0)</f>
        <v>0</v>
      </c>
      <c r="AE168" s="91">
        <f t="shared" si="91"/>
        <v>0.22417374597319714</v>
      </c>
      <c r="AF168" s="91">
        <f t="shared" si="77"/>
        <v>6.2263486711541374E-2</v>
      </c>
      <c r="AG168" s="190">
        <f>IF(AND(入力データと計算結果!$F$7&lt;&gt;バックデータ一覧!$A$22,CA168&gt;0),(0.000393*計算過程!CA168)*10^3/3600,IF(AND(入力データと計算結果!$F$7=バックデータ一覧!$A$22,AX168&gt;0),(0.01723*計算過程!AX168+0.06099)*10^3/3600,0))</f>
        <v>0</v>
      </c>
      <c r="AH168" s="91">
        <f>IF(OR(入力データと計算結果!$F$6&lt;&gt;バックデータ一覧!$A$7,入力データと計算結果!$F$27&lt;&gt;"仕様を入力することで評価する"),0,IF(入力データと計算結果!$F$7=バックデータ一覧!$A$20,計算過程!AR168/計算過程!AI168+計算過程!AS168/計算過程!AJ168+計算過程!AT168/計算過程!AK168+計算過程!AU168/計算過程!AL168+計算過程!AW168/計算過程!AN168,IF(入力データと計算結果!$F$7=バックデータ一覧!$A$21,計算過程!AR168/計算過程!AI168+計算過程!AS168/計算過程!AJ168+計算過程!AT168/計算過程!AK168+計算過程!AV168/計算過程!AM168+計算過程!AW168/計算過程!AN168,計算過程!AR168/計算過程!AI168+計算過程!AS168/計算過程!AJ168+計算過程!AT168/計算過程!AK168+計算過程!AV168/計算過程!AM168+計算過程!AX168/計算過程!AO168)))</f>
        <v>0</v>
      </c>
      <c r="AI168" s="191" t="str">
        <f>IF(AND(入力データと計算結果!$F$6=バックデータ一覧!$A$7,入力データと計算結果!$F$27="仕様を入力することで評価する"),$CJ$65*CB168+$CJ$72*(AR168+AT168)+$CJ$79,"-")</f>
        <v>-</v>
      </c>
      <c r="AJ168" s="191" t="str">
        <f>IF(AND(入力データと計算結果!$F$6=バックデータ一覧!$A$7,入力データと計算結果!$F$27="仕様を入力することで評価する"),$CJ$66*CB168+$CJ$73*AS168+$CJ$80,"-")</f>
        <v>-</v>
      </c>
      <c r="AK168" s="191" t="str">
        <f>IF(AND(入力データと計算結果!$F$6=バックデータ一覧!$A$7,入力データと計算結果!$F$27="仕様を入力することで評価する"),$CJ$67*CB168+$CJ$74*(AR168+AT168)+$CJ$81,"-")</f>
        <v>-</v>
      </c>
      <c r="AL168" s="191" t="str">
        <f>IF(AND(入力データと計算結果!$F$6=バックデータ一覧!$A$7,入力データと計算結果!$F$27="仕様を入力することで評価する"),$CJ$68*CB168+$CJ$75*AU168+$CJ$82,"-")</f>
        <v>-</v>
      </c>
      <c r="AM168" s="191" t="str">
        <f>IF(AND(入力データと計算結果!$F$6=バックデータ一覧!$A$7,入力データと計算結果!$F$27="仕様を入力することで評価する"),$CJ$69*CB168+$CJ$76*AV168+$CJ$83,"-")</f>
        <v>-</v>
      </c>
      <c r="AN168" s="191" t="str">
        <f>IF(AND(入力データと計算結果!$F$6=バックデータ一覧!$A$7,入力データと計算結果!$F$27="仕様を入力することで評価する"),$CJ$70*CB168+$CJ$77*AW168+$CJ$84,"-")</f>
        <v>-</v>
      </c>
      <c r="AO168" s="191" t="str">
        <f>IF(AND(入力データと計算結果!$F$6=バックデータ一覧!$A$7,入力データと計算結果!$F$27="仕様を入力することで評価する"),$CJ$71*CB168+$CJ$78*AX168+$CJ$85,"-")</f>
        <v>-</v>
      </c>
      <c r="AP168" s="91">
        <f t="shared" si="78"/>
        <v>4.8159605455514827</v>
      </c>
      <c r="AQ168" s="91">
        <f t="shared" si="79"/>
        <v>5.9675445596947485</v>
      </c>
      <c r="AR168" s="91">
        <f t="shared" si="80"/>
        <v>0</v>
      </c>
      <c r="AS168" s="91">
        <f t="shared" si="81"/>
        <v>0</v>
      </c>
      <c r="AT168" s="91">
        <f t="shared" si="82"/>
        <v>0</v>
      </c>
      <c r="AU168" s="91">
        <f t="shared" si="83"/>
        <v>0</v>
      </c>
      <c r="AV168" s="91">
        <f t="shared" si="84"/>
        <v>0</v>
      </c>
      <c r="AW168" s="91">
        <f t="shared" si="85"/>
        <v>0</v>
      </c>
      <c r="AX168" s="91">
        <f t="shared" si="86"/>
        <v>0</v>
      </c>
      <c r="AY168" s="158">
        <f t="shared" si="87"/>
        <v>4.162886170776666</v>
      </c>
      <c r="AZ168" s="91">
        <f t="shared" si="92"/>
        <v>4.162886170776666</v>
      </c>
      <c r="BA168" s="26">
        <f>IF(計算過程!$CJ$4=9,((BF168*CB168+BG168*(BO168+BP168+BQ168+BS168)+BH168*BN168+BI168)*BB168+(0.01723*BU168+0.06099))*10^3/3600,0)</f>
        <v>0</v>
      </c>
      <c r="BB168" s="26">
        <f>IF(7&lt;='貼り付けシート（日別）'!O167,1,1+(7-'貼り付けシート（日別）'!O167)*0.0091)</f>
        <v>1</v>
      </c>
      <c r="BC168" s="26">
        <f>IF(計算過程!$CJ$4=9,((BJ168*計算過程!CB168+BK168*(BO168+BP168+BQ168+BS168)+BL168*BN168+BM168)*BE168+BU168/BD168),0)</f>
        <v>0</v>
      </c>
      <c r="BD168" s="26">
        <f>計算過程!$CJ$88*'貼り付けシート（日別）'!O167+計算過程!$CJ$89*BU168+計算過程!$CJ$90</f>
        <v>0.86849999999999994</v>
      </c>
      <c r="BE168" s="26">
        <f>IF(7&lt;='貼り付けシート（日別）'!O167,1,1+(7-'貼り付けシート（日別）'!O167)*0.0205)</f>
        <v>1</v>
      </c>
      <c r="BF168" s="89">
        <f>IF($BN168&gt;0,バックデータ一覧!$S$4,バックデータ一覧!$T$4)</f>
        <v>-0.51375000000000004</v>
      </c>
      <c r="BG168" s="89">
        <f>IF($BN168&gt;0,バックデータ一覧!$S$5,バックデータ一覧!$T$5)</f>
        <v>-1.7819999999999999E-2</v>
      </c>
      <c r="BH168" s="89">
        <f>IF($BN168&gt;0,バックデータ一覧!$S$6,バックデータ一覧!$T$6)</f>
        <v>0.27639999999999998</v>
      </c>
      <c r="BI168" s="89">
        <f>IF($BN168&gt;0,バックデータ一覧!$S$7,バックデータ一覧!$T$7)</f>
        <v>9.4067100000000003</v>
      </c>
      <c r="BJ168" s="89">
        <f>IF($BN168&gt;0,バックデータ一覧!$S$12,バックデータ一覧!$T$12)</f>
        <v>-0.19841</v>
      </c>
      <c r="BK168" s="89">
        <f>IF($BN168&gt;0,バックデータ一覧!$S$13,バックデータ一覧!$T$13)</f>
        <v>1.10632</v>
      </c>
      <c r="BL168" s="89">
        <f>IF($BN168&gt;0,バックデータ一覧!$S$14,バックデータ一覧!$T$14)</f>
        <v>0.19306999999999999</v>
      </c>
      <c r="BM168" s="132">
        <f>IF($BN168&gt;0,バックデータ一覧!$S$15,バックデータ一覧!$T$15)</f>
        <v>-10.36669</v>
      </c>
      <c r="BN168" s="26">
        <f>SUMIF('貼り付けシート（時刻別）'!$A$6:$A$8765,$A168,'貼り付けシート（時刻別）'!$C$6:$C$8765)</f>
        <v>2400</v>
      </c>
      <c r="BO168" s="91">
        <f>'貼り付けシート（日別）'!B167</f>
        <v>1.7408433077793333</v>
      </c>
      <c r="BP168" s="91">
        <f>'貼り付けシート（日別）'!C167</f>
        <v>1.5137767893733334</v>
      </c>
      <c r="BQ168" s="91">
        <f>'貼り付けシート（日別）'!D167</f>
        <v>0.90826607362400003</v>
      </c>
      <c r="BR168" s="91">
        <f>'貼り付けシート（日別）'!E167</f>
        <v>0</v>
      </c>
      <c r="BS168" s="91">
        <f>'貼り付けシート（日別）'!F167</f>
        <v>0</v>
      </c>
      <c r="BT168" s="91">
        <f>'貼り付けシート（日別）'!G167</f>
        <v>0</v>
      </c>
      <c r="BU168" s="91">
        <f>'貼り付けシート（日別）'!H167</f>
        <v>0</v>
      </c>
      <c r="BV168" s="91">
        <f>'貼り付けシート（日別）'!I167</f>
        <v>23</v>
      </c>
      <c r="BW168" s="91">
        <f>'貼り付けシート（日別）'!J167</f>
        <v>20</v>
      </c>
      <c r="BX168" s="91">
        <f>'貼り付けシート（日別）'!K167</f>
        <v>12</v>
      </c>
      <c r="BY168" s="91">
        <f>'貼り付けシート（日別）'!L167</f>
        <v>0</v>
      </c>
      <c r="BZ168" s="91">
        <f>'貼り付けシート（日別）'!M167</f>
        <v>0</v>
      </c>
      <c r="CA168" s="91">
        <f>'貼り付けシート（日別）'!N167</f>
        <v>0</v>
      </c>
      <c r="CB168" s="91">
        <f>'貼り付けシート（日別）'!O167</f>
        <v>23.770833333333329</v>
      </c>
      <c r="CC168" s="91">
        <f>'貼り付けシート（日別）'!Q167</f>
        <v>0</v>
      </c>
      <c r="CD168" s="126"/>
    </row>
    <row r="169" spans="1:82" x14ac:dyDescent="0.15">
      <c r="A169" s="30">
        <v>41802</v>
      </c>
      <c r="B169" s="93">
        <f t="shared" si="66"/>
        <v>0.16985980164930556</v>
      </c>
      <c r="C169" s="93">
        <f t="shared" si="67"/>
        <v>0</v>
      </c>
      <c r="D169" s="93">
        <f t="shared" si="93"/>
        <v>23.05525340127987</v>
      </c>
      <c r="E169" s="96">
        <v>0</v>
      </c>
      <c r="F169" s="90">
        <f>IF(OR(計算過程!$CJ$4&lt;=4,計算過程!$CJ$4=8),G169+H169+I169,0)</f>
        <v>0.16985980164930556</v>
      </c>
      <c r="G169" s="90">
        <f>IF(AND($CJ$4&gt;4,$CJ$4&lt;&gt;8),0,((VLOOKUP(入力データと計算結果!$F$6,バックデータ一覧!$V$12:$AA$15,2)*CB169+VLOOKUP(入力データと計算結果!$F$6,バックデータ一覧!$V$12:$AA$15,3)*(BV169+BW169+BX169+BY169+CA169)+(VLOOKUP(入力データと計算結果!$F$6,バックデータ一覧!$V$12:$AA$15,4)))*10^3/3600))</f>
        <v>0.10893744212962964</v>
      </c>
      <c r="H169" s="90">
        <f>IF(AND(OR($CJ$4&gt;4,$CJ$4&lt;&gt;8),入力データと計算結果!$F$7&lt;&gt;バックデータ一覧!$A$20,BZ169&gt;0),0.07*10^3/3600,0)</f>
        <v>1.9444444444444445E-2</v>
      </c>
      <c r="I169" s="90">
        <f>IF(AND(OR($CJ$4&lt;=4),入力データと計算結果!$F$7=バックデータ一覧!$A$22,BU169&gt;0),(VLOOKUP(入力データと計算結果!$F$6,バックデータ一覧!$V$12:$AA$15,5,FALSE)*BU169+VLOOKUP(入力データと計算結果!$F$6,バックデータ一覧!$V$12:$AA$15,6,FALSE))*10^3/3600,0)</f>
        <v>4.1477915075231485E-2</v>
      </c>
      <c r="J169" s="90">
        <f>IF(OR(計算過程!$CJ$4&lt;=2,計算過程!$CJ$4=8),IF(入力データと計算結果!$F$7=バックデータ一覧!$A$20,BO169/L169+BP169/M169+BQ169/N169+BR169/O169+BT169/Q169,IF(入力データと計算結果!$F$7=バックデータ一覧!$A$21,BO169/L169+BP169/M169+BQ169/N169+BS169/P169+BT169/Q169,BO169/L169+BP169/M169+BQ169/N169+BS169/P169+BU169/R169)),0)</f>
        <v>0</v>
      </c>
      <c r="K169" s="90">
        <f>IF(OR(計算過程!$CJ$4=3,計算過程!$CJ$4=4),IF(入力データと計算結果!$F$7=バックデータ一覧!$A$20,BO169/L169+BP169/M169+BQ169/N169+BR169/O169+BT169/Q169,IF(入力データと計算結果!$F$7=バックデータ一覧!$A$21,BO169/L169+BP169/M169+BQ169/N169+BS169/P169+BT169/Q169,BO169/L169+BP169/M169+BQ169/N169+BS169/P169+BU169/R169)),0)</f>
        <v>23.05525340127987</v>
      </c>
      <c r="L169" s="167">
        <f>IFERROR(MIN(1,$CJ$6*CB169+計算過程!$CJ$13*(BO169+BQ169)+$CJ$20),"-")</f>
        <v>0.70854285252124638</v>
      </c>
      <c r="M169" s="167">
        <f t="shared" si="68"/>
        <v>0.81834304761968868</v>
      </c>
      <c r="N169" s="167">
        <f t="shared" si="69"/>
        <v>0.70854285252124638</v>
      </c>
      <c r="O169" s="134">
        <f t="shared" si="70"/>
        <v>0.90236153670854247</v>
      </c>
      <c r="P169" s="134">
        <f t="shared" si="71"/>
        <v>0.87193362171190436</v>
      </c>
      <c r="Q169" s="134">
        <f t="shared" si="72"/>
        <v>0.90236153670854247</v>
      </c>
      <c r="R169" s="134">
        <f t="shared" si="73"/>
        <v>0.58265773702991053</v>
      </c>
      <c r="S169" s="26">
        <f t="shared" si="74"/>
        <v>0</v>
      </c>
      <c r="T169" s="26">
        <f>'貼り付けシート（日別）'!P168</f>
        <v>16.862500000000001</v>
      </c>
      <c r="U169" s="26">
        <f t="shared" si="94"/>
        <v>1</v>
      </c>
      <c r="V169" s="26">
        <f t="shared" si="95"/>
        <v>1</v>
      </c>
      <c r="W169" s="26">
        <f t="shared" si="88"/>
        <v>18.00617818111667</v>
      </c>
      <c r="X169" s="26">
        <f t="shared" si="75"/>
        <v>0</v>
      </c>
      <c r="Y169" s="26">
        <f>IF(AND(入力データと計算結果!$F$6=バックデータ一覧!$A$7,入力データと計算結果!$F$27="種類を選択することで評価する"),MAX((($CJ$44*CB169+$CJ$45*SUM(BO169:BQ169,BS169)+$CJ$46)*Z169+(0.01723*BU169+0.06099))*10^3/3600,0),0)</f>
        <v>0</v>
      </c>
      <c r="Z169" s="26">
        <f t="shared" si="89"/>
        <v>1</v>
      </c>
      <c r="AA169" s="26">
        <f>IF(AND(入力データと計算結果!$F$6=バックデータ一覧!$A$7,入力データと計算結果!$F$27="種類を選択することで評価する"),MAX(($CJ$47*CB169+$CJ$48*SUM(BO169:BQ169,BS169)+$CJ$49)*AC169+BU169/AB169,0),0)</f>
        <v>0</v>
      </c>
      <c r="AB169" s="26">
        <f t="shared" si="76"/>
        <v>0.86639734374999999</v>
      </c>
      <c r="AC169" s="26">
        <f t="shared" si="90"/>
        <v>1</v>
      </c>
      <c r="AD169" s="91">
        <f>IF(AND(入力データと計算結果!$F$6=バックデータ一覧!$A$7,入力データと計算結果!$F$27="仕様を入力することで評価する"),AE169+AF169+AG169,0)</f>
        <v>0</v>
      </c>
      <c r="AE169" s="91">
        <f t="shared" si="91"/>
        <v>0.93952703483015731</v>
      </c>
      <c r="AF169" s="91">
        <f t="shared" si="77"/>
        <v>7.2949435266996168E-2</v>
      </c>
      <c r="AG169" s="190">
        <f>IF(AND(入力データと計算結果!$F$7&lt;&gt;バックデータ一覧!$A$22,CA169&gt;0),(0.000393*計算過程!CA169)*10^3/3600,IF(AND(入力データと計算結果!$F$7=バックデータ一覧!$A$22,AX169&gt;0),(0.01723*計算過程!AX169+0.06099)*10^3/3600,0))</f>
        <v>2.1677797815393519E-2</v>
      </c>
      <c r="AH169" s="91">
        <f>IF(OR(入力データと計算結果!$F$6&lt;&gt;バックデータ一覧!$A$7,入力データと計算結果!$F$27&lt;&gt;"仕様を入力することで評価する"),0,IF(入力データと計算結果!$F$7=バックデータ一覧!$A$20,計算過程!AR169/計算過程!AI169+計算過程!AS169/計算過程!AJ169+計算過程!AT169/計算過程!AK169+計算過程!AU169/計算過程!AL169+計算過程!AW169/計算過程!AN169,IF(入力データと計算結果!$F$7=バックデータ一覧!$A$21,計算過程!AR169/計算過程!AI169+計算過程!AS169/計算過程!AJ169+計算過程!AT169/計算過程!AK169+計算過程!AV169/計算過程!AM169+計算過程!AW169/計算過程!AN169,計算過程!AR169/計算過程!AI169+計算過程!AS169/計算過程!AJ169+計算過程!AT169/計算過程!AK169+計算過程!AV169/計算過程!AM169+計算過程!AX169/計算過程!AO169)))</f>
        <v>0</v>
      </c>
      <c r="AI169" s="191" t="str">
        <f>IF(AND(入力データと計算結果!$F$6=バックデータ一覧!$A$7,入力データと計算結果!$F$27="仕様を入力することで評価する"),$CJ$65*CB169+$CJ$72*(AR169+AT169)+$CJ$79,"-")</f>
        <v>-</v>
      </c>
      <c r="AJ169" s="191" t="str">
        <f>IF(AND(入力データと計算結果!$F$6=バックデータ一覧!$A$7,入力データと計算結果!$F$27="仕様を入力することで評価する"),$CJ$66*CB169+$CJ$73*AS169+$CJ$80,"-")</f>
        <v>-</v>
      </c>
      <c r="AK169" s="191" t="str">
        <f>IF(AND(入力データと計算結果!$F$6=バックデータ一覧!$A$7,入力データと計算結果!$F$27="仕様を入力することで評価する"),$CJ$67*CB169+$CJ$74*(AR169+AT169)+$CJ$81,"-")</f>
        <v>-</v>
      </c>
      <c r="AL169" s="191" t="str">
        <f>IF(AND(入力データと計算結果!$F$6=バックデータ一覧!$A$7,入力データと計算結果!$F$27="仕様を入力することで評価する"),$CJ$68*CB169+$CJ$75*AU169+$CJ$82,"-")</f>
        <v>-</v>
      </c>
      <c r="AM169" s="191" t="str">
        <f>IF(AND(入力データと計算結果!$F$6=バックデータ一覧!$A$7,入力データと計算結果!$F$27="仕様を入力することで評価する"),$CJ$69*CB169+$CJ$76*AV169+$CJ$83,"-")</f>
        <v>-</v>
      </c>
      <c r="AN169" s="191" t="str">
        <f>IF(AND(入力データと計算結果!$F$6=バックデータ一覧!$A$7,入力データと計算結果!$F$27="仕様を入力することで評価する"),$CJ$70*CB169+$CJ$77*AW169+$CJ$84,"-")</f>
        <v>-</v>
      </c>
      <c r="AO169" s="191" t="str">
        <f>IF(AND(入力データと計算結果!$F$6=バックデータ一覧!$A$7,入力データと計算結果!$F$27="仕様を入力することで評価する"),$CJ$71*CB169+$CJ$78*AX169+$CJ$85,"-")</f>
        <v>-</v>
      </c>
      <c r="AP169" s="91">
        <f t="shared" si="78"/>
        <v>19.686191613283725</v>
      </c>
      <c r="AQ169" s="91">
        <f t="shared" si="79"/>
        <v>5.8203610503172216</v>
      </c>
      <c r="AR169" s="91">
        <f t="shared" si="80"/>
        <v>0</v>
      </c>
      <c r="AS169" s="91">
        <f t="shared" si="81"/>
        <v>0</v>
      </c>
      <c r="AT169" s="91">
        <f t="shared" si="82"/>
        <v>0</v>
      </c>
      <c r="AU169" s="91">
        <f t="shared" si="83"/>
        <v>0</v>
      </c>
      <c r="AV169" s="91">
        <f t="shared" si="84"/>
        <v>0</v>
      </c>
      <c r="AW169" s="91">
        <f t="shared" si="85"/>
        <v>0</v>
      </c>
      <c r="AX169" s="91">
        <f t="shared" si="86"/>
        <v>0.98955729166666662</v>
      </c>
      <c r="AY169" s="158">
        <f t="shared" si="87"/>
        <v>17.016620889450003</v>
      </c>
      <c r="AZ169" s="91">
        <f t="shared" si="92"/>
        <v>17.016620889450003</v>
      </c>
      <c r="BA169" s="26">
        <f>IF(計算過程!$CJ$4=9,((BF169*CB169+BG169*(BO169+BP169+BQ169+BS169)+BH169*BN169+BI169)*BB169+(0.01723*BU169+0.06099))*10^3/3600,0)</f>
        <v>0</v>
      </c>
      <c r="BB169" s="26">
        <f>IF(7&lt;='貼り付けシート（日別）'!O168,1,1+(7-'貼り付けシート（日別）'!O168)*0.0091)</f>
        <v>1</v>
      </c>
      <c r="BC169" s="26">
        <f>IF(計算過程!$CJ$4=9,((BJ169*計算過程!CB169+BK169*(BO169+BP169+BQ169+BS169)+BL169*BN169+BM169)*BE169+BU169/BD169),0)</f>
        <v>0</v>
      </c>
      <c r="BD169" s="26">
        <f>計算過程!$CJ$88*'貼り付けシート（日別）'!O168+計算過程!$CJ$89*BU169+計算過程!$CJ$90</f>
        <v>0.86639734374999999</v>
      </c>
      <c r="BE169" s="26">
        <f>IF(7&lt;='貼り付けシート（日別）'!O168,1,1+(7-'貼り付けシート（日別）'!O168)*0.0205)</f>
        <v>1</v>
      </c>
      <c r="BF169" s="89">
        <f>IF($BN169&gt;0,バックデータ一覧!$S$4,バックデータ一覧!$T$4)</f>
        <v>-0.51375000000000004</v>
      </c>
      <c r="BG169" s="89">
        <f>IF($BN169&gt;0,バックデータ一覧!$S$5,バックデータ一覧!$T$5)</f>
        <v>-1.7819999999999999E-2</v>
      </c>
      <c r="BH169" s="89">
        <f>IF($BN169&gt;0,バックデータ一覧!$S$6,バックデータ一覧!$T$6)</f>
        <v>0.27639999999999998</v>
      </c>
      <c r="BI169" s="89">
        <f>IF($BN169&gt;0,バックデータ一覧!$S$7,バックデータ一覧!$T$7)</f>
        <v>9.4067100000000003</v>
      </c>
      <c r="BJ169" s="89">
        <f>IF($BN169&gt;0,バックデータ一覧!$S$12,バックデータ一覧!$T$12)</f>
        <v>-0.19841</v>
      </c>
      <c r="BK169" s="89">
        <f>IF($BN169&gt;0,バックデータ一覧!$S$13,バックデータ一覧!$T$13)</f>
        <v>1.10632</v>
      </c>
      <c r="BL169" s="89">
        <f>IF($BN169&gt;0,バックデータ一覧!$S$14,バックデータ一覧!$T$14)</f>
        <v>0.19306999999999999</v>
      </c>
      <c r="BM169" s="132">
        <f>IF($BN169&gt;0,バックデータ一覧!$S$15,バックデータ一覧!$T$15)</f>
        <v>-10.36669</v>
      </c>
      <c r="BN169" s="26">
        <f>SUMIF('貼り付けシート（時刻別）'!$A$6:$A$8765,$A169,'貼り付けシート（時刻別）'!$C$6:$C$8765)</f>
        <v>2400</v>
      </c>
      <c r="BO169" s="91">
        <f>'貼り付けシート（日別）'!B168</f>
        <v>3.7058418825913337</v>
      </c>
      <c r="BP169" s="91">
        <f>'貼り付けシート（日別）'!C168</f>
        <v>4.5377655705200004</v>
      </c>
      <c r="BQ169" s="91">
        <f>'貼り付けシート（日別）'!D168</f>
        <v>1.9663650805586668</v>
      </c>
      <c r="BR169" s="91">
        <f>'貼り付けシート（日別）'!E168</f>
        <v>0</v>
      </c>
      <c r="BS169" s="91">
        <f>'貼り付けシート（日別）'!F168</f>
        <v>6.8066483557800002</v>
      </c>
      <c r="BT169" s="91">
        <f>'貼り付けシート（日別）'!G168</f>
        <v>0</v>
      </c>
      <c r="BU169" s="91">
        <f>'貼り付けシート（日別）'!H168</f>
        <v>0.98955729166666662</v>
      </c>
      <c r="BV169" s="91">
        <f>'貼り付けシート（日別）'!I168</f>
        <v>49</v>
      </c>
      <c r="BW169" s="91">
        <f>'貼り付けシート（日別）'!J168</f>
        <v>60</v>
      </c>
      <c r="BX169" s="91">
        <f>'貼り付けシート（日別）'!K168</f>
        <v>26</v>
      </c>
      <c r="BY169" s="91">
        <f>'貼り付けシート（日別）'!L168</f>
        <v>0</v>
      </c>
      <c r="BZ169" s="91">
        <f>'貼り付けシート（日別）'!M168</f>
        <v>90</v>
      </c>
      <c r="CA169" s="91">
        <f>'貼り付けシート（日別）'!N168</f>
        <v>0</v>
      </c>
      <c r="CB169" s="91">
        <f>'貼り付けシート（日別）'!O168</f>
        <v>22.095833333333331</v>
      </c>
      <c r="CC169" s="91">
        <f>'貼り付けシート（日別）'!Q168</f>
        <v>0</v>
      </c>
      <c r="CD169" s="126"/>
    </row>
    <row r="170" spans="1:82" x14ac:dyDescent="0.15">
      <c r="A170" s="30">
        <v>41803</v>
      </c>
      <c r="B170" s="93">
        <f t="shared" si="66"/>
        <v>0.10992829861111111</v>
      </c>
      <c r="C170" s="93">
        <f t="shared" si="67"/>
        <v>0</v>
      </c>
      <c r="D170" s="93">
        <f t="shared" si="93"/>
        <v>13.816177879500463</v>
      </c>
      <c r="E170" s="96">
        <v>0</v>
      </c>
      <c r="F170" s="90">
        <f>IF(OR(計算過程!$CJ$4&lt;=4,計算過程!$CJ$4=8),G170+H170+I170,0)</f>
        <v>0.10992829861111111</v>
      </c>
      <c r="G170" s="90">
        <f>IF(AND($CJ$4&gt;4,$CJ$4&lt;&gt;8),0,((VLOOKUP(入力データと計算結果!$F$6,バックデータ一覧!$V$12:$AA$15,2)*CB170+VLOOKUP(入力データと計算結果!$F$6,バックデータ一覧!$V$12:$AA$15,3)*(BV170+BW170+BX170+BY170+CA170)+(VLOOKUP(入力データと計算結果!$F$6,バックデータ一覧!$V$12:$AA$15,4)))*10^3/3600))</f>
        <v>0.10992829861111111</v>
      </c>
      <c r="H170" s="90">
        <f>IF(AND(OR($CJ$4&gt;4,$CJ$4&lt;&gt;8),入力データと計算結果!$F$7&lt;&gt;バックデータ一覧!$A$20,BZ170&gt;0),0.07*10^3/3600,0)</f>
        <v>0</v>
      </c>
      <c r="I170" s="90">
        <f>IF(AND(OR($CJ$4&lt;=4),入力データと計算結果!$F$7=バックデータ一覧!$A$22,BU170&gt;0),(VLOOKUP(入力データと計算結果!$F$6,バックデータ一覧!$V$12:$AA$15,5,FALSE)*BU170+VLOOKUP(入力データと計算結果!$F$6,バックデータ一覧!$V$12:$AA$15,6,FALSE))*10^3/3600,0)</f>
        <v>0</v>
      </c>
      <c r="J170" s="90">
        <f>IF(OR(計算過程!$CJ$4&lt;=2,計算過程!$CJ$4=8),IF(入力データと計算結果!$F$7=バックデータ一覧!$A$20,BO170/L170+BP170/M170+BQ170/N170+BR170/O170+BT170/Q170,IF(入力データと計算結果!$F$7=バックデータ一覧!$A$21,BO170/L170+BP170/M170+BQ170/N170+BS170/P170+BT170/Q170,BO170/L170+BP170/M170+BQ170/N170+BS170/P170+BU170/R170)),0)</f>
        <v>0</v>
      </c>
      <c r="K170" s="90">
        <f>IF(OR(計算過程!$CJ$4=3,計算過程!$CJ$4=4),IF(入力データと計算結果!$F$7=バックデータ一覧!$A$20,BO170/L170+BP170/M170+BQ170/N170+BR170/O170+BT170/Q170,IF(入力データと計算結果!$F$7=バックデータ一覧!$A$21,BO170/L170+BP170/M170+BQ170/N170+BS170/P170+BT170/Q170,BO170/L170+BP170/M170+BQ170/N170+BS170/P170+BU170/R170)),0)</f>
        <v>13.816177879500463</v>
      </c>
      <c r="L170" s="167">
        <f>IFERROR(MIN(1,$CJ$6*CB170+計算過程!$CJ$13*(BO170+BQ170)+$CJ$20),"-")</f>
        <v>0.70446277800218648</v>
      </c>
      <c r="M170" s="167">
        <f t="shared" si="68"/>
        <v>0.82274893615127165</v>
      </c>
      <c r="N170" s="167">
        <f t="shared" si="69"/>
        <v>0.70446277800218648</v>
      </c>
      <c r="O170" s="134">
        <f t="shared" si="70"/>
        <v>0.90236153670854247</v>
      </c>
      <c r="P170" s="134">
        <f t="shared" si="71"/>
        <v>0.88826526187185906</v>
      </c>
      <c r="Q170" s="134">
        <f t="shared" si="72"/>
        <v>0.90236153670854247</v>
      </c>
      <c r="R170" s="134">
        <f t="shared" si="73"/>
        <v>0.53783036982820343</v>
      </c>
      <c r="S170" s="26">
        <f t="shared" si="74"/>
        <v>0</v>
      </c>
      <c r="T170" s="26">
        <f>'貼り付けシート（日別）'!P169</f>
        <v>18.5625</v>
      </c>
      <c r="U170" s="26">
        <f t="shared" si="94"/>
        <v>1</v>
      </c>
      <c r="V170" s="26">
        <f t="shared" si="95"/>
        <v>1</v>
      </c>
      <c r="W170" s="26">
        <f t="shared" si="88"/>
        <v>10.663812200253334</v>
      </c>
      <c r="X170" s="26">
        <f t="shared" si="75"/>
        <v>0</v>
      </c>
      <c r="Y170" s="26">
        <f>IF(AND(入力データと計算結果!$F$6=バックデータ一覧!$A$7,入力データと計算結果!$F$27="種類を選択することで評価する"),MAX((($CJ$44*CB170+$CJ$45*SUM(BO170:BQ170,BS170)+$CJ$46)*Z170+(0.01723*BU170+0.06099))*10^3/3600,0),0)</f>
        <v>0</v>
      </c>
      <c r="Z170" s="26">
        <f t="shared" si="89"/>
        <v>1</v>
      </c>
      <c r="AA170" s="26">
        <f>IF(AND(入力データと計算結果!$F$6=バックデータ一覧!$A$7,入力データと計算結果!$F$27="種類を選択することで評価する"),MAX(($CJ$47*CB170+$CJ$48*SUM(BO170:BQ170,BS170)+$CJ$49)*AC170+BU170/AB170,0),0)</f>
        <v>0</v>
      </c>
      <c r="AB170" s="26">
        <f t="shared" si="76"/>
        <v>0.86113999999999991</v>
      </c>
      <c r="AC170" s="26">
        <f t="shared" si="90"/>
        <v>1</v>
      </c>
      <c r="AD170" s="91">
        <f>IF(AND(入力データと計算結果!$F$6=バックデータ一覧!$A$7,入力データと計算結果!$F$27="仕様を入力することで評価する"),AE170+AF170+AG170,0)</f>
        <v>0</v>
      </c>
      <c r="AE170" s="91">
        <f t="shared" si="91"/>
        <v>0.58751720118185946</v>
      </c>
      <c r="AF170" s="91">
        <f t="shared" si="77"/>
        <v>6.7668029642778613E-2</v>
      </c>
      <c r="AG170" s="190">
        <f>IF(AND(入力データと計算結果!$F$7&lt;&gt;バックデータ一覧!$A$22,CA170&gt;0),(0.000393*計算過程!CA170)*10^3/3600,IF(AND(入力データと計算結果!$F$7=バックデータ一覧!$A$22,AX170&gt;0),(0.01723*計算過程!AX170+0.06099)*10^3/3600,0))</f>
        <v>0</v>
      </c>
      <c r="AH170" s="91">
        <f>IF(OR(入力データと計算結果!$F$6&lt;&gt;バックデータ一覧!$A$7,入力データと計算結果!$F$27&lt;&gt;"仕様を入力することで評価する"),0,IF(入力データと計算結果!$F$7=バックデータ一覧!$A$20,計算過程!AR170/計算過程!AI170+計算過程!AS170/計算過程!AJ170+計算過程!AT170/計算過程!AK170+計算過程!AU170/計算過程!AL170+計算過程!AW170/計算過程!AN170,IF(入力データと計算結果!$F$7=バックデータ一覧!$A$21,計算過程!AR170/計算過程!AI170+計算過程!AS170/計算過程!AJ170+計算過程!AT170/計算過程!AK170+計算過程!AV170/計算過程!AM170+計算過程!AW170/計算過程!AN170,計算過程!AR170/計算過程!AI170+計算過程!AS170/計算過程!AJ170+計算過程!AT170/計算過程!AK170+計算過程!AV170/計算過程!AM170+計算過程!AX170/計算過程!AO170)))</f>
        <v>0</v>
      </c>
      <c r="AI170" s="191" t="str">
        <f>IF(AND(入力データと計算結果!$F$6=バックデータ一覧!$A$7,入力データと計算結果!$F$27="仕様を入力することで評価する"),$CJ$65*CB170+$CJ$72*(AR170+AT170)+$CJ$79,"-")</f>
        <v>-</v>
      </c>
      <c r="AJ170" s="191" t="str">
        <f>IF(AND(入力データと計算結果!$F$6=バックデータ一覧!$A$7,入力データと計算結果!$F$27="仕様を入力することで評価する"),$CJ$66*CB170+$CJ$73*AS170+$CJ$80,"-")</f>
        <v>-</v>
      </c>
      <c r="AK170" s="191" t="str">
        <f>IF(AND(入力データと計算結果!$F$6=バックデータ一覧!$A$7,入力データと計算結果!$F$27="仕様を入力することで評価する"),$CJ$67*CB170+$CJ$74*(AR170+AT170)+$CJ$81,"-")</f>
        <v>-</v>
      </c>
      <c r="AL170" s="191" t="str">
        <f>IF(AND(入力データと計算結果!$F$6=バックデータ一覧!$A$7,入力データと計算結果!$F$27="仕様を入力することで評価する"),$CJ$68*CB170+$CJ$75*AU170+$CJ$82,"-")</f>
        <v>-</v>
      </c>
      <c r="AM170" s="191" t="str">
        <f>IF(AND(入力データと計算結果!$F$6=バックデータ一覧!$A$7,入力データと計算結果!$F$27="仕様を入力することで評価する"),$CJ$69*CB170+$CJ$76*AV170+$CJ$83,"-")</f>
        <v>-</v>
      </c>
      <c r="AN170" s="191" t="str">
        <f>IF(AND(入力データと計算結果!$F$6=バックデータ一覧!$A$7,入力データと計算結果!$F$27="仕様を入力することで評価する"),$CJ$70*CB170+$CJ$77*AW170+$CJ$84,"-")</f>
        <v>-</v>
      </c>
      <c r="AO170" s="191" t="str">
        <f>IF(AND(入力データと計算結果!$F$6=バックデータ一覧!$A$7,入力データと計算結果!$F$27="仕様を入力することで評価する"),$CJ$71*CB170+$CJ$78*AX170+$CJ$85,"-")</f>
        <v>-</v>
      </c>
      <c r="AP170" s="91">
        <f t="shared" si="78"/>
        <v>12.33675308782442</v>
      </c>
      <c r="AQ170" s="91">
        <f t="shared" si="79"/>
        <v>5.8328094068317391</v>
      </c>
      <c r="AR170" s="91">
        <f t="shared" si="80"/>
        <v>0</v>
      </c>
      <c r="AS170" s="91">
        <f t="shared" si="81"/>
        <v>0</v>
      </c>
      <c r="AT170" s="91">
        <f t="shared" si="82"/>
        <v>0</v>
      </c>
      <c r="AU170" s="91">
        <f t="shared" si="83"/>
        <v>0</v>
      </c>
      <c r="AV170" s="91">
        <f t="shared" si="84"/>
        <v>0</v>
      </c>
      <c r="AW170" s="91">
        <f t="shared" si="85"/>
        <v>0</v>
      </c>
      <c r="AX170" s="91">
        <f t="shared" si="86"/>
        <v>0</v>
      </c>
      <c r="AY170" s="158">
        <f t="shared" si="87"/>
        <v>10.663812200253334</v>
      </c>
      <c r="AZ170" s="91">
        <f t="shared" si="92"/>
        <v>10.663812200253334</v>
      </c>
      <c r="BA170" s="26">
        <f>IF(計算過程!$CJ$4=9,((BF170*CB170+BG170*(BO170+BP170+BQ170+BS170)+BH170*BN170+BI170)*BB170+(0.01723*BU170+0.06099))*10^3/3600,0)</f>
        <v>0</v>
      </c>
      <c r="BB170" s="26">
        <f>IF(7&lt;='貼り付けシート（日別）'!O169,1,1+(7-'貼り付けシート（日別）'!O169)*0.0091)</f>
        <v>1</v>
      </c>
      <c r="BC170" s="26">
        <f>IF(計算過程!$CJ$4=9,((BJ170*計算過程!CB170+BK170*(BO170+BP170+BQ170+BS170)+BL170*BN170+BM170)*BE170+BU170/BD170),0)</f>
        <v>0</v>
      </c>
      <c r="BD170" s="26">
        <f>計算過程!$CJ$88*'貼り付けシート（日別）'!O169+計算過程!$CJ$89*BU170+計算過程!$CJ$90</f>
        <v>0.86113999999999991</v>
      </c>
      <c r="BE170" s="26">
        <f>IF(7&lt;='貼り付けシート（日別）'!O169,1,1+(7-'貼り付けシート（日別）'!O169)*0.0205)</f>
        <v>1</v>
      </c>
      <c r="BF170" s="89">
        <f>IF($BN170&gt;0,バックデータ一覧!$S$4,バックデータ一覧!$T$4)</f>
        <v>-0.51375000000000004</v>
      </c>
      <c r="BG170" s="89">
        <f>IF($BN170&gt;0,バックデータ一覧!$S$5,バックデータ一覧!$T$5)</f>
        <v>-1.7819999999999999E-2</v>
      </c>
      <c r="BH170" s="89">
        <f>IF($BN170&gt;0,バックデータ一覧!$S$6,バックデータ一覧!$T$6)</f>
        <v>0.27639999999999998</v>
      </c>
      <c r="BI170" s="89">
        <f>IF($BN170&gt;0,バックデータ一覧!$S$7,バックデータ一覧!$T$7)</f>
        <v>9.4067100000000003</v>
      </c>
      <c r="BJ170" s="89">
        <f>IF($BN170&gt;0,バックデータ一覧!$S$12,バックデータ一覧!$T$12)</f>
        <v>-0.19841</v>
      </c>
      <c r="BK170" s="89">
        <f>IF($BN170&gt;0,バックデータ一覧!$S$13,バックデータ一覧!$T$13)</f>
        <v>1.10632</v>
      </c>
      <c r="BL170" s="89">
        <f>IF($BN170&gt;0,バックデータ一覧!$S$14,バックデータ一覧!$T$14)</f>
        <v>0.19306999999999999</v>
      </c>
      <c r="BM170" s="132">
        <f>IF($BN170&gt;0,バックデータ一覧!$S$15,バックデータ一覧!$T$15)</f>
        <v>-10.36669</v>
      </c>
      <c r="BN170" s="26">
        <f>SUMIF('貼り付けシート（時刻別）'!$A$6:$A$8765,$A170,'貼り付けシート（時刻別）'!$C$6:$C$8765)</f>
        <v>2400</v>
      </c>
      <c r="BO170" s="91">
        <f>'貼り付けシート（日別）'!B169</f>
        <v>2.9706333986420002</v>
      </c>
      <c r="BP170" s="91">
        <f>'貼り付けシート（日別）'!C169</f>
        <v>6.4744574072966667</v>
      </c>
      <c r="BQ170" s="91">
        <f>'貼り付けシート（日別）'!D169</f>
        <v>1.2187213943146666</v>
      </c>
      <c r="BR170" s="91">
        <f>'貼り付けシート（日別）'!E169</f>
        <v>0</v>
      </c>
      <c r="BS170" s="91">
        <f>'貼り付けシート（日別）'!F169</f>
        <v>0</v>
      </c>
      <c r="BT170" s="91">
        <f>'貼り付けシート（日別）'!G169</f>
        <v>0</v>
      </c>
      <c r="BU170" s="91">
        <f>'貼り付けシート（日別）'!H169</f>
        <v>0</v>
      </c>
      <c r="BV170" s="91">
        <f>'貼り付けシート（日別）'!I169</f>
        <v>39</v>
      </c>
      <c r="BW170" s="91">
        <f>'貼り付けシート（日別）'!J169</f>
        <v>85</v>
      </c>
      <c r="BX170" s="91">
        <f>'貼り付けシート（日別）'!K169</f>
        <v>16</v>
      </c>
      <c r="BY170" s="91">
        <f>'貼り付けシート（日別）'!L169</f>
        <v>0</v>
      </c>
      <c r="BZ170" s="91">
        <f>'貼り付けシート（日別）'!M169</f>
        <v>0</v>
      </c>
      <c r="CA170" s="91">
        <f>'貼り付けシート（日別）'!N169</f>
        <v>0</v>
      </c>
      <c r="CB170" s="91">
        <f>'貼り付けシート（日別）'!O169</f>
        <v>22.237500000000001</v>
      </c>
      <c r="CC170" s="91">
        <f>'貼り付けシート（日別）'!Q169</f>
        <v>0</v>
      </c>
      <c r="CD170" s="126"/>
    </row>
    <row r="171" spans="1:82" x14ac:dyDescent="0.15">
      <c r="A171" s="30">
        <v>41804</v>
      </c>
      <c r="B171" s="93">
        <f t="shared" si="66"/>
        <v>0.16812935503472221</v>
      </c>
      <c r="C171" s="93">
        <f t="shared" si="67"/>
        <v>0</v>
      </c>
      <c r="D171" s="93">
        <f t="shared" si="93"/>
        <v>31.192847637423988</v>
      </c>
      <c r="E171" s="96">
        <v>0</v>
      </c>
      <c r="F171" s="90">
        <f>IF(OR(計算過程!$CJ$4&lt;=4,計算過程!$CJ$4=8),G171+H171+I171,0)</f>
        <v>0.16812935503472221</v>
      </c>
      <c r="G171" s="90">
        <f>IF(AND($CJ$4&gt;4,$CJ$4&lt;&gt;8),0,((VLOOKUP(入力データと計算結果!$F$6,バックデータ一覧!$V$12:$AA$15,2)*CB171+VLOOKUP(入力データと計算結果!$F$6,バックデータ一覧!$V$12:$AA$15,3)*(BV171+BW171+BX171+BY171+CA171)+(VLOOKUP(入力データと計算結果!$F$6,バックデータ一覧!$V$12:$AA$15,4)))*10^3/3600))</f>
        <v>0.10738900462962962</v>
      </c>
      <c r="H171" s="90">
        <f>IF(AND(OR($CJ$4&gt;4,$CJ$4&lt;&gt;8),入力データと計算結果!$F$7&lt;&gt;バックデータ一覧!$A$20,BZ171&gt;0),0.07*10^3/3600,0)</f>
        <v>1.9444444444444445E-2</v>
      </c>
      <c r="I171" s="90">
        <f>IF(AND(OR($CJ$4&lt;=4),入力データと計算結果!$F$7=バックデータ一覧!$A$22,BU171&gt;0),(VLOOKUP(入力データと計算結果!$F$6,バックデータ一覧!$V$12:$AA$15,5,FALSE)*BU171+VLOOKUP(入力データと計算結果!$F$6,バックデータ一覧!$V$12:$AA$15,6,FALSE))*10^3/3600,0)</f>
        <v>4.1295905960648138E-2</v>
      </c>
      <c r="J171" s="90">
        <f>IF(OR(計算過程!$CJ$4&lt;=2,計算過程!$CJ$4=8),IF(入力データと計算結果!$F$7=バックデータ一覧!$A$20,BO171/L171+BP171/M171+BQ171/N171+BR171/O171+BT171/Q171,IF(入力データと計算結果!$F$7=バックデータ一覧!$A$21,BO171/L171+BP171/M171+BQ171/N171+BS171/P171+BT171/Q171,BO171/L171+BP171/M171+BQ171/N171+BS171/P171+BU171/R171)),0)</f>
        <v>0</v>
      </c>
      <c r="K171" s="90">
        <f>IF(OR(計算過程!$CJ$4=3,計算過程!$CJ$4=4),IF(入力データと計算結果!$F$7=バックデータ一覧!$A$20,BO171/L171+BP171/M171+BQ171/N171+BR171/O171+BT171/Q171,IF(入力データと計算結果!$F$7=バックデータ一覧!$A$21,BO171/L171+BP171/M171+BQ171/N171+BS171/P171+BT171/Q171,BO171/L171+BP171/M171+BQ171/N171+BS171/P171+BU171/R171)),0)</f>
        <v>31.192847637423988</v>
      </c>
      <c r="L171" s="167">
        <f>IFERROR(MIN(1,$CJ$6*CB171+計算過程!$CJ$13*(BO171+BQ171)+$CJ$20),"-")</f>
        <v>0.71128608246114156</v>
      </c>
      <c r="M171" s="167">
        <f t="shared" si="68"/>
        <v>0.81777810801318351</v>
      </c>
      <c r="N171" s="167">
        <f t="shared" si="69"/>
        <v>0.71128608246114156</v>
      </c>
      <c r="O171" s="134">
        <f t="shared" si="70"/>
        <v>0.90236153670854247</v>
      </c>
      <c r="P171" s="134">
        <f t="shared" si="71"/>
        <v>0.85511188010304795</v>
      </c>
      <c r="Q171" s="134">
        <f t="shared" si="72"/>
        <v>0.90236153670854247</v>
      </c>
      <c r="R171" s="134">
        <f t="shared" si="73"/>
        <v>0.58563430979853293</v>
      </c>
      <c r="S171" s="26">
        <f t="shared" si="74"/>
        <v>0</v>
      </c>
      <c r="T171" s="26">
        <f>'貼り付けシート（日別）'!P170</f>
        <v>20.137499999999999</v>
      </c>
      <c r="U171" s="26">
        <f t="shared" si="94"/>
        <v>1</v>
      </c>
      <c r="V171" s="26">
        <f t="shared" si="95"/>
        <v>1</v>
      </c>
      <c r="W171" s="26">
        <f t="shared" si="88"/>
        <v>24.755293640846666</v>
      </c>
      <c r="X171" s="26">
        <f t="shared" si="75"/>
        <v>0</v>
      </c>
      <c r="Y171" s="26">
        <f>IF(AND(入力データと計算結果!$F$6=バックデータ一覧!$A$7,入力データと計算結果!$F$27="種類を選択することで評価する"),MAX((($CJ$44*CB171+$CJ$45*SUM(BO171:BQ171,BS171)+$CJ$46)*Z171+(0.01723*BU171+0.06099))*10^3/3600,0),0)</f>
        <v>0</v>
      </c>
      <c r="Z171" s="26">
        <f t="shared" si="89"/>
        <v>1</v>
      </c>
      <c r="AA171" s="26">
        <f>IF(AND(入力データと計算結果!$F$6=バックデータ一覧!$A$7,入力データと計算結果!$F$27="種類を選択することで評価する"),MAX(($CJ$47*CB171+$CJ$48*SUM(BO171:BQ171,BS171)+$CJ$49)*AC171+BU171/AB171,0),0)</f>
        <v>0</v>
      </c>
      <c r="AB171" s="26">
        <f t="shared" si="76"/>
        <v>0.8696303125</v>
      </c>
      <c r="AC171" s="26">
        <f t="shared" si="90"/>
        <v>1</v>
      </c>
      <c r="AD171" s="91">
        <f>IF(AND(入力データと計算結果!$F$6=バックデータ一覧!$A$7,入力データと計算結果!$F$27="仕様を入力することで評価する"),AE171+AF171+AG171,0)</f>
        <v>0</v>
      </c>
      <c r="AE171" s="91">
        <f t="shared" si="91"/>
        <v>1.1897538265552365</v>
      </c>
      <c r="AF171" s="91">
        <f t="shared" si="77"/>
        <v>7.8586225136703755E-2</v>
      </c>
      <c r="AG171" s="190">
        <f>IF(AND(入力データと計算結果!$F$7&lt;&gt;バックデータ一覧!$A$22,CA171&gt;0),(0.000393*計算過程!CA171)*10^3/3600,IF(AND(入力データと計算結果!$F$7=バックデータ一覧!$A$22,AX171&gt;0),(0.01723*計算過程!AX171+0.06099)*10^3/3600,0))</f>
        <v>2.1528605758101851E-2</v>
      </c>
      <c r="AH171" s="91">
        <f>IF(OR(入力データと計算結果!$F$6&lt;&gt;バックデータ一覧!$A$7,入力データと計算結果!$F$27&lt;&gt;"仕様を入力することで評価する"),0,IF(入力データと計算結果!$F$7=バックデータ一覧!$A$20,計算過程!AR171/計算過程!AI171+計算過程!AS171/計算過程!AJ171+計算過程!AT171/計算過程!AK171+計算過程!AU171/計算過程!AL171+計算過程!AW171/計算過程!AN171,IF(入力データと計算結果!$F$7=バックデータ一覧!$A$21,計算過程!AR171/計算過程!AI171+計算過程!AS171/計算過程!AJ171+計算過程!AT171/計算過程!AK171+計算過程!AV171/計算過程!AM171+計算過程!AW171/計算過程!AN171,計算過程!AR171/計算過程!AI171+計算過程!AS171/計算過程!AJ171+計算過程!AT171/計算過程!AK171+計算過程!AV171/計算過程!AM171+計算過程!AX171/計算過程!AO171)))</f>
        <v>0</v>
      </c>
      <c r="AI171" s="191" t="str">
        <f>IF(AND(入力データと計算結果!$F$6=バックデータ一覧!$A$7,入力データと計算結果!$F$27="仕様を入力することで評価する"),$CJ$65*CB171+$CJ$72*(AR171+AT171)+$CJ$79,"-")</f>
        <v>-</v>
      </c>
      <c r="AJ171" s="191" t="str">
        <f>IF(AND(入力データと計算結果!$F$6=バックデータ一覧!$A$7,入力データと計算結果!$F$27="仕様を入力することで評価する"),$CJ$66*CB171+$CJ$73*AS171+$CJ$80,"-")</f>
        <v>-</v>
      </c>
      <c r="AK171" s="191" t="str">
        <f>IF(AND(入力データと計算結果!$F$6=バックデータ一覧!$A$7,入力データと計算結果!$F$27="仕様を入力することで評価する"),$CJ$67*CB171+$CJ$74*(AR171+AT171)+$CJ$81,"-")</f>
        <v>-</v>
      </c>
      <c r="AL171" s="191" t="str">
        <f>IF(AND(入力データと計算結果!$F$6=バックデータ一覧!$A$7,入力データと計算結果!$F$27="仕様を入力することで評価する"),$CJ$68*CB171+$CJ$75*AU171+$CJ$82,"-")</f>
        <v>-</v>
      </c>
      <c r="AM171" s="191" t="str">
        <f>IF(AND(入力データと計算結果!$F$6=バックデータ一覧!$A$7,入力データと計算結果!$F$27="仕様を入力することで評価する"),$CJ$69*CB171+$CJ$76*AV171+$CJ$83,"-")</f>
        <v>-</v>
      </c>
      <c r="AN171" s="191" t="str">
        <f>IF(AND(入力データと計算結果!$F$6=バックデータ一覧!$A$7,入力データと計算結果!$F$27="仕様を入力することで評価する"),$CJ$70*CB171+$CJ$77*AW171+$CJ$84,"-")</f>
        <v>-</v>
      </c>
      <c r="AO171" s="191" t="str">
        <f>IF(AND(入力データと計算結果!$F$6=バックデータ一覧!$A$7,入力データと計算結果!$F$27="仕様を入力することで評価する"),$CJ$71*CB171+$CJ$78*AX171+$CJ$85,"-")</f>
        <v>-</v>
      </c>
      <c r="AP171" s="91">
        <f t="shared" si="78"/>
        <v>25.197425398376307</v>
      </c>
      <c r="AQ171" s="91">
        <f t="shared" si="79"/>
        <v>5.8829689610225877</v>
      </c>
      <c r="AR171" s="91">
        <f t="shared" si="80"/>
        <v>0.39677771229294123</v>
      </c>
      <c r="AS171" s="91">
        <f t="shared" si="81"/>
        <v>0.2927048697243011</v>
      </c>
      <c r="AT171" s="91">
        <f t="shared" si="82"/>
        <v>0.15610926385296064</v>
      </c>
      <c r="AU171" s="91">
        <f t="shared" si="83"/>
        <v>0</v>
      </c>
      <c r="AV171" s="91">
        <f t="shared" si="84"/>
        <v>1.1708194788972044</v>
      </c>
      <c r="AW171" s="91">
        <f t="shared" si="85"/>
        <v>0</v>
      </c>
      <c r="AX171" s="91">
        <f t="shared" si="86"/>
        <v>0.95838541666666632</v>
      </c>
      <c r="AY171" s="158">
        <f t="shared" si="87"/>
        <v>21.780496899412594</v>
      </c>
      <c r="AZ171" s="91">
        <f t="shared" si="92"/>
        <v>23.796908224180001</v>
      </c>
      <c r="BA171" s="26">
        <f>IF(計算過程!$CJ$4=9,((BF171*CB171+BG171*(BO171+BP171+BQ171+BS171)+BH171*BN171+BI171)*BB171+(0.01723*BU171+0.06099))*10^3/3600,0)</f>
        <v>0</v>
      </c>
      <c r="BB171" s="26">
        <f>IF(7&lt;='貼り付けシート（日別）'!O170,1,1+(7-'貼り付けシート（日別）'!O170)*0.0091)</f>
        <v>1</v>
      </c>
      <c r="BC171" s="26">
        <f>IF(計算過程!$CJ$4=9,((BJ171*計算過程!CB171+BK171*(BO171+BP171+BQ171+BS171)+BL171*BN171+BM171)*BE171+BU171/BD171),0)</f>
        <v>0</v>
      </c>
      <c r="BD171" s="26">
        <f>計算過程!$CJ$88*'貼り付けシート（日別）'!O170+計算過程!$CJ$89*BU171+計算過程!$CJ$90</f>
        <v>0.8696303125</v>
      </c>
      <c r="BE171" s="26">
        <f>IF(7&lt;='貼り付けシート（日別）'!O170,1,1+(7-'貼り付けシート（日別）'!O170)*0.0205)</f>
        <v>1</v>
      </c>
      <c r="BF171" s="89">
        <f>IF($BN171&gt;0,バックデータ一覧!$S$4,バックデータ一覧!$T$4)</f>
        <v>-0.51375000000000004</v>
      </c>
      <c r="BG171" s="89">
        <f>IF($BN171&gt;0,バックデータ一覧!$S$5,バックデータ一覧!$T$5)</f>
        <v>-1.7819999999999999E-2</v>
      </c>
      <c r="BH171" s="89">
        <f>IF($BN171&gt;0,バックデータ一覧!$S$6,バックデータ一覧!$T$6)</f>
        <v>0.27639999999999998</v>
      </c>
      <c r="BI171" s="89">
        <f>IF($BN171&gt;0,バックデータ一覧!$S$7,バックデータ一覧!$T$7)</f>
        <v>9.4067100000000003</v>
      </c>
      <c r="BJ171" s="89">
        <f>IF($BN171&gt;0,バックデータ一覧!$S$12,バックデータ一覧!$T$12)</f>
        <v>-0.19841</v>
      </c>
      <c r="BK171" s="89">
        <f>IF($BN171&gt;0,バックデータ一覧!$S$13,バックデータ一覧!$T$13)</f>
        <v>1.10632</v>
      </c>
      <c r="BL171" s="89">
        <f>IF($BN171&gt;0,バックデータ一覧!$S$14,バックデータ一覧!$T$14)</f>
        <v>0.19306999999999999</v>
      </c>
      <c r="BM171" s="132">
        <f>IF($BN171&gt;0,バックデータ一覧!$S$15,バックデータ一覧!$T$15)</f>
        <v>-10.36669</v>
      </c>
      <c r="BN171" s="26">
        <f>SUMIF('貼り付けシート（時刻別）'!$A$6:$A$8765,$A171,'貼り付けシート（時刻別）'!$C$6:$C$8765)</f>
        <v>2400</v>
      </c>
      <c r="BO171" s="91">
        <f>'貼り付けシート（日別）'!B170</f>
        <v>4.6826174247579999</v>
      </c>
      <c r="BP171" s="91">
        <f>'貼り付けシート（日別）'!C170</f>
        <v>3.4543899035099996</v>
      </c>
      <c r="BQ171" s="91">
        <f>'貼り付けシート（日別）'!D170</f>
        <v>1.842341281872</v>
      </c>
      <c r="BR171" s="91">
        <f>'貼り付けシート（日別）'!E170</f>
        <v>0</v>
      </c>
      <c r="BS171" s="91">
        <f>'貼り付けシート（日別）'!F170</f>
        <v>13.81755961404</v>
      </c>
      <c r="BT171" s="91">
        <f>'貼り付けシート（日別）'!G170</f>
        <v>0</v>
      </c>
      <c r="BU171" s="91">
        <f>'貼り付けシート（日別）'!H170</f>
        <v>0.95838541666666632</v>
      </c>
      <c r="BV171" s="91">
        <f>'貼り付けシート（日別）'!I170</f>
        <v>61</v>
      </c>
      <c r="BW171" s="91">
        <f>'貼り付けシート（日別）'!J170</f>
        <v>45</v>
      </c>
      <c r="BX171" s="91">
        <f>'貼り付けシート（日別）'!K170</f>
        <v>24</v>
      </c>
      <c r="BY171" s="91">
        <f>'貼り付けシート（日別）'!L170</f>
        <v>0</v>
      </c>
      <c r="BZ171" s="91">
        <f>'貼り付けシート（日別）'!M170</f>
        <v>180</v>
      </c>
      <c r="CA171" s="91">
        <f>'貼り付けシート（日別）'!N170</f>
        <v>0</v>
      </c>
      <c r="CB171" s="91">
        <f>'貼り付けシート（日別）'!O170</f>
        <v>22.808333333333337</v>
      </c>
      <c r="CC171" s="91">
        <f>'貼り付けシート（日別）'!Q170</f>
        <v>0</v>
      </c>
      <c r="CD171" s="126"/>
    </row>
    <row r="172" spans="1:82" x14ac:dyDescent="0.15">
      <c r="A172" s="30">
        <v>41805</v>
      </c>
      <c r="B172" s="93">
        <f t="shared" si="66"/>
        <v>0.10940335648148147</v>
      </c>
      <c r="C172" s="93">
        <f t="shared" si="67"/>
        <v>0</v>
      </c>
      <c r="D172" s="93">
        <f t="shared" si="93"/>
        <v>14.004895694916854</v>
      </c>
      <c r="E172" s="96">
        <v>0</v>
      </c>
      <c r="F172" s="90">
        <f>IF(OR(計算過程!$CJ$4&lt;=4,計算過程!$CJ$4=8),G172+H172+I172,0)</f>
        <v>0.10940335648148147</v>
      </c>
      <c r="G172" s="90">
        <f>IF(AND($CJ$4&gt;4,$CJ$4&lt;&gt;8),0,((VLOOKUP(入力データと計算結果!$F$6,バックデータ一覧!$V$12:$AA$15,2)*CB172+VLOOKUP(入力データと計算結果!$F$6,バックデータ一覧!$V$12:$AA$15,3)*(BV172+BW172+BX172+BY172+CA172)+(VLOOKUP(入力データと計算結果!$F$6,バックデータ一覧!$V$12:$AA$15,4)))*10^3/3600))</f>
        <v>0.10940335648148147</v>
      </c>
      <c r="H172" s="90">
        <f>IF(AND(OR($CJ$4&gt;4,$CJ$4&lt;&gt;8),入力データと計算結果!$F$7&lt;&gt;バックデータ一覧!$A$20,BZ172&gt;0),0.07*10^3/3600,0)</f>
        <v>0</v>
      </c>
      <c r="I172" s="90">
        <f>IF(AND(OR($CJ$4&lt;=4),入力データと計算結果!$F$7=バックデータ一覧!$A$22,BU172&gt;0),(VLOOKUP(入力データと計算結果!$F$6,バックデータ一覧!$V$12:$AA$15,5,FALSE)*BU172+VLOOKUP(入力データと計算結果!$F$6,バックデータ一覧!$V$12:$AA$15,6,FALSE))*10^3/3600,0)</f>
        <v>0</v>
      </c>
      <c r="J172" s="90">
        <f>IF(OR(計算過程!$CJ$4&lt;=2,計算過程!$CJ$4=8),IF(入力データと計算結果!$F$7=バックデータ一覧!$A$20,BO172/L172+BP172/M172+BQ172/N172+BR172/O172+BT172/Q172,IF(入力データと計算結果!$F$7=バックデータ一覧!$A$21,BO172/L172+BP172/M172+BQ172/N172+BS172/P172+BT172/Q172,BO172/L172+BP172/M172+BQ172/N172+BS172/P172+BU172/R172)),0)</f>
        <v>0</v>
      </c>
      <c r="K172" s="90">
        <f>IF(OR(計算過程!$CJ$4=3,計算過程!$CJ$4=4),IF(入力データと計算結果!$F$7=バックデータ一覧!$A$20,BO172/L172+BP172/M172+BQ172/N172+BR172/O172+BT172/Q172,IF(入力データと計算結果!$F$7=バックデータ一覧!$A$21,BO172/L172+BP172/M172+BQ172/N172+BS172/P172+BT172/Q172,BO172/L172+BP172/M172+BQ172/N172+BS172/P172+BU172/R172)),0)</f>
        <v>14.004895694916854</v>
      </c>
      <c r="L172" s="167">
        <f>IFERROR(MIN(1,$CJ$6*CB172+計算過程!$CJ$13*(BO172+BQ172)+$CJ$20),"-")</f>
        <v>0.70504678498119888</v>
      </c>
      <c r="M172" s="167">
        <f t="shared" si="68"/>
        <v>0.82488941542572236</v>
      </c>
      <c r="N172" s="167">
        <f t="shared" si="69"/>
        <v>0.70504678498119888</v>
      </c>
      <c r="O172" s="134">
        <f t="shared" si="70"/>
        <v>0.90236153670854247</v>
      </c>
      <c r="P172" s="134">
        <f t="shared" si="71"/>
        <v>0.88826526187185906</v>
      </c>
      <c r="Q172" s="134">
        <f t="shared" si="72"/>
        <v>0.90236153670854247</v>
      </c>
      <c r="R172" s="134">
        <f t="shared" si="73"/>
        <v>0.54281488592441363</v>
      </c>
      <c r="S172" s="26">
        <f t="shared" si="74"/>
        <v>0</v>
      </c>
      <c r="T172" s="26">
        <f>'貼り付けシート（日別）'!P171</f>
        <v>21.174999999999997</v>
      </c>
      <c r="U172" s="26">
        <f t="shared" si="94"/>
        <v>1</v>
      </c>
      <c r="V172" s="26">
        <f t="shared" si="95"/>
        <v>1</v>
      </c>
      <c r="W172" s="26">
        <f t="shared" si="88"/>
        <v>10.82933763548</v>
      </c>
      <c r="X172" s="26">
        <f t="shared" si="75"/>
        <v>0</v>
      </c>
      <c r="Y172" s="26">
        <f>IF(AND(入力データと計算結果!$F$6=バックデータ一覧!$A$7,入力データと計算結果!$F$27="種類を選択することで評価する"),MAX((($CJ$44*CB172+$CJ$45*SUM(BO172:BQ172,BS172)+$CJ$46)*Z172+(0.01723*BU172+0.06099))*10^3/3600,0),0)</f>
        <v>0</v>
      </c>
      <c r="Z172" s="26">
        <f t="shared" si="89"/>
        <v>1</v>
      </c>
      <c r="AA172" s="26">
        <f>IF(AND(入力データと計算結果!$F$6=バックデータ一覧!$A$7,入力データと計算結果!$F$27="種類を選択することで評価する"),MAX(($CJ$47*CB172+$CJ$48*SUM(BO172:BQ172,BS172)+$CJ$49)*AC172+BU172/AB172,0),0)</f>
        <v>0</v>
      </c>
      <c r="AB172" s="26">
        <f t="shared" si="76"/>
        <v>0.86499999999999999</v>
      </c>
      <c r="AC172" s="26">
        <f t="shared" si="90"/>
        <v>1</v>
      </c>
      <c r="AD172" s="91">
        <f>IF(AND(入力データと計算結果!$F$6=バックデータ一覧!$A$7,入力データと計算結果!$F$27="仕様を入力することで評価する"),AE172+AF172+AG172,0)</f>
        <v>0</v>
      </c>
      <c r="AE172" s="91">
        <f t="shared" si="91"/>
        <v>0.58949518253569888</v>
      </c>
      <c r="AF172" s="91">
        <f t="shared" si="77"/>
        <v>6.7805639164381842E-2</v>
      </c>
      <c r="AG172" s="190">
        <f>IF(AND(入力データと計算結果!$F$7&lt;&gt;バックデータ一覧!$A$22,CA172&gt;0),(0.000393*計算過程!CA172)*10^3/3600,IF(AND(入力データと計算結果!$F$7=バックデータ一覧!$A$22,AX172&gt;0),(0.01723*計算過程!AX172+0.06099)*10^3/3600,0))</f>
        <v>0</v>
      </c>
      <c r="AH172" s="91">
        <f>IF(OR(入力データと計算結果!$F$6&lt;&gt;バックデータ一覧!$A$7,入力データと計算結果!$F$27&lt;&gt;"仕様を入力することで評価する"),0,IF(入力データと計算結果!$F$7=バックデータ一覧!$A$20,計算過程!AR172/計算過程!AI172+計算過程!AS172/計算過程!AJ172+計算過程!AT172/計算過程!AK172+計算過程!AU172/計算過程!AL172+計算過程!AW172/計算過程!AN172,IF(入力データと計算結果!$F$7=バックデータ一覧!$A$21,計算過程!AR172/計算過程!AI172+計算過程!AS172/計算過程!AJ172+計算過程!AT172/計算過程!AK172+計算過程!AV172/計算過程!AM172+計算過程!AW172/計算過程!AN172,計算過程!AR172/計算過程!AI172+計算過程!AS172/計算過程!AJ172+計算過程!AT172/計算過程!AK172+計算過程!AV172/計算過程!AM172+計算過程!AX172/計算過程!AO172)))</f>
        <v>0</v>
      </c>
      <c r="AI172" s="191" t="str">
        <f>IF(AND(入力データと計算結果!$F$6=バックデータ一覧!$A$7,入力データと計算結果!$F$27="仕様を入力することで評価する"),$CJ$65*CB172+$CJ$72*(AR172+AT172)+$CJ$79,"-")</f>
        <v>-</v>
      </c>
      <c r="AJ172" s="191" t="str">
        <f>IF(AND(入力データと計算結果!$F$6=バックデータ一覧!$A$7,入力データと計算結果!$F$27="仕様を入力することで評価する"),$CJ$66*CB172+$CJ$73*AS172+$CJ$80,"-")</f>
        <v>-</v>
      </c>
      <c r="AK172" s="191" t="str">
        <f>IF(AND(入力データと計算結果!$F$6=バックデータ一覧!$A$7,入力データと計算結果!$F$27="仕様を入力することで評価する"),$CJ$67*CB172+$CJ$74*(AR172+AT172)+$CJ$81,"-")</f>
        <v>-</v>
      </c>
      <c r="AL172" s="191" t="str">
        <f>IF(AND(入力データと計算結果!$F$6=バックデータ一覧!$A$7,入力データと計算結果!$F$27="仕様を入力することで評価する"),$CJ$68*CB172+$CJ$75*AU172+$CJ$82,"-")</f>
        <v>-</v>
      </c>
      <c r="AM172" s="191" t="str">
        <f>IF(AND(入力データと計算結果!$F$6=バックデータ一覧!$A$7,入力データと計算結果!$F$27="仕様を入力することで評価する"),$CJ$69*CB172+$CJ$76*AV172+$CJ$83,"-")</f>
        <v>-</v>
      </c>
      <c r="AN172" s="191" t="str">
        <f>IF(AND(入力データと計算結果!$F$6=バックデータ一覧!$A$7,入力データと計算結果!$F$27="仕様を入力することで評価する"),$CJ$70*CB172+$CJ$77*AW172+$CJ$84,"-")</f>
        <v>-</v>
      </c>
      <c r="AO172" s="191" t="str">
        <f>IF(AND(入力データと計算結果!$F$6=バックデータ一覧!$A$7,入力データと計算結果!$F$27="仕様を入力することで評価する"),$CJ$71*CB172+$CJ$78*AX172+$CJ$85,"-")</f>
        <v>-</v>
      </c>
      <c r="AP172" s="91">
        <f t="shared" si="78"/>
        <v>12.528246184833154</v>
      </c>
      <c r="AQ172" s="91">
        <f t="shared" si="79"/>
        <v>5.9034721364582632</v>
      </c>
      <c r="AR172" s="91">
        <f t="shared" si="80"/>
        <v>0</v>
      </c>
      <c r="AS172" s="91">
        <f t="shared" si="81"/>
        <v>0</v>
      </c>
      <c r="AT172" s="91">
        <f t="shared" si="82"/>
        <v>0</v>
      </c>
      <c r="AU172" s="91">
        <f t="shared" si="83"/>
        <v>0</v>
      </c>
      <c r="AV172" s="91">
        <f t="shared" si="84"/>
        <v>0</v>
      </c>
      <c r="AW172" s="91">
        <f t="shared" si="85"/>
        <v>0</v>
      </c>
      <c r="AX172" s="91">
        <f t="shared" si="86"/>
        <v>0</v>
      </c>
      <c r="AY172" s="158">
        <f t="shared" si="87"/>
        <v>10.82933763548</v>
      </c>
      <c r="AZ172" s="91">
        <f t="shared" si="92"/>
        <v>10.82933763548</v>
      </c>
      <c r="BA172" s="26">
        <f>IF(計算過程!$CJ$4=9,((BF172*CB172+BG172*(BO172+BP172+BQ172+BS172)+BH172*BN172+BI172)*BB172+(0.01723*BU172+0.06099))*10^3/3600,0)</f>
        <v>0</v>
      </c>
      <c r="BB172" s="26">
        <f>IF(7&lt;='貼り付けシート（日別）'!O171,1,1+(7-'貼り付けシート（日別）'!O171)*0.0091)</f>
        <v>1</v>
      </c>
      <c r="BC172" s="26">
        <f>IF(計算過程!$CJ$4=9,((BJ172*計算過程!CB172+BK172*(BO172+BP172+BQ172+BS172)+BL172*BN172+BM172)*BE172+BU172/BD172),0)</f>
        <v>0</v>
      </c>
      <c r="BD172" s="26">
        <f>計算過程!$CJ$88*'貼り付けシート（日別）'!O171+計算過程!$CJ$89*BU172+計算過程!$CJ$90</f>
        <v>0.86499999999999999</v>
      </c>
      <c r="BE172" s="26">
        <f>IF(7&lt;='貼り付けシート（日別）'!O171,1,1+(7-'貼り付けシート（日別）'!O171)*0.0205)</f>
        <v>1</v>
      </c>
      <c r="BF172" s="89">
        <f>IF($BN172&gt;0,バックデータ一覧!$S$4,バックデータ一覧!$T$4)</f>
        <v>-0.51375000000000004</v>
      </c>
      <c r="BG172" s="89">
        <f>IF($BN172&gt;0,バックデータ一覧!$S$5,バックデータ一覧!$T$5)</f>
        <v>-1.7819999999999999E-2</v>
      </c>
      <c r="BH172" s="89">
        <f>IF($BN172&gt;0,バックデータ一覧!$S$6,バックデータ一覧!$T$6)</f>
        <v>0.27639999999999998</v>
      </c>
      <c r="BI172" s="89">
        <f>IF($BN172&gt;0,バックデータ一覧!$S$7,バックデータ一覧!$T$7)</f>
        <v>9.4067100000000003</v>
      </c>
      <c r="BJ172" s="89">
        <f>IF($BN172&gt;0,バックデータ一覧!$S$12,バックデータ一覧!$T$12)</f>
        <v>-0.19841</v>
      </c>
      <c r="BK172" s="89">
        <f>IF($BN172&gt;0,バックデータ一覧!$S$13,バックデータ一覧!$T$13)</f>
        <v>1.10632</v>
      </c>
      <c r="BL172" s="89">
        <f>IF($BN172&gt;0,バックデータ一覧!$S$14,バックデータ一覧!$T$14)</f>
        <v>0.19306999999999999</v>
      </c>
      <c r="BM172" s="132">
        <f>IF($BN172&gt;0,バックデータ一覧!$S$15,バックデータ一覧!$T$15)</f>
        <v>-10.36669</v>
      </c>
      <c r="BN172" s="26">
        <f>SUMIF('貼り付けシート（時刻別）'!$A$6:$A$8765,$A172,'貼り付けシート（時刻別）'!$C$6:$C$8765)</f>
        <v>2400</v>
      </c>
      <c r="BO172" s="91">
        <f>'貼り付けシート（日別）'!B171</f>
        <v>3.0167440555980001</v>
      </c>
      <c r="BP172" s="91">
        <f>'貼り付けシート（日別）'!C171</f>
        <v>6.5749549929700004</v>
      </c>
      <c r="BQ172" s="91">
        <f>'貼り付けシート（日別）'!D171</f>
        <v>1.2376385869120001</v>
      </c>
      <c r="BR172" s="91">
        <f>'貼り付けシート（日別）'!E171</f>
        <v>0</v>
      </c>
      <c r="BS172" s="91">
        <f>'貼り付けシート（日別）'!F171</f>
        <v>0</v>
      </c>
      <c r="BT172" s="91">
        <f>'貼り付けシート（日別）'!G171</f>
        <v>0</v>
      </c>
      <c r="BU172" s="91">
        <f>'貼り付けシート（日別）'!H171</f>
        <v>0</v>
      </c>
      <c r="BV172" s="91">
        <f>'貼り付けシート（日別）'!I171</f>
        <v>39</v>
      </c>
      <c r="BW172" s="91">
        <f>'貼り付けシート（日別）'!J171</f>
        <v>85</v>
      </c>
      <c r="BX172" s="91">
        <f>'貼り付けシート（日別）'!K171</f>
        <v>16</v>
      </c>
      <c r="BY172" s="91">
        <f>'貼り付けシート（日別）'!L171</f>
        <v>0</v>
      </c>
      <c r="BZ172" s="91">
        <f>'貼り付けシート（日別）'!M171</f>
        <v>0</v>
      </c>
      <c r="CA172" s="91">
        <f>'貼り付けシート（日別）'!N171</f>
        <v>0</v>
      </c>
      <c r="CB172" s="91">
        <f>'貼り付けシート（日別）'!O171</f>
        <v>23.041666666666671</v>
      </c>
      <c r="CC172" s="91">
        <f>'貼り付けシート（日別）'!Q171</f>
        <v>0</v>
      </c>
      <c r="CD172" s="126"/>
    </row>
    <row r="173" spans="1:82" x14ac:dyDescent="0.15">
      <c r="A173" s="30">
        <v>41806</v>
      </c>
      <c r="B173" s="93">
        <f t="shared" si="66"/>
        <v>0.17170653428819441</v>
      </c>
      <c r="C173" s="93">
        <f t="shared" si="67"/>
        <v>0</v>
      </c>
      <c r="D173" s="93">
        <f t="shared" si="93"/>
        <v>23.778307144347142</v>
      </c>
      <c r="E173" s="96">
        <v>0</v>
      </c>
      <c r="F173" s="90">
        <f>IF(OR(計算過程!$CJ$4&lt;=4,計算過程!$CJ$4=8),G173+H173+I173,0)</f>
        <v>0.17170653428819441</v>
      </c>
      <c r="G173" s="90">
        <f>IF(AND($CJ$4&gt;4,$CJ$4&lt;&gt;8),0,((VLOOKUP(入力データと計算結果!$F$6,バックデータ一覧!$V$12:$AA$15,2)*CB173+VLOOKUP(入力データと計算結果!$F$6,バックデータ一覧!$V$12:$AA$15,3)*(BV173+BW173+BX173+BY173+CA173)+(VLOOKUP(入力データと計算結果!$F$6,バックデータ一覧!$V$12:$AA$15,4)))*10^3/3600))</f>
        <v>0.11026475694444443</v>
      </c>
      <c r="H173" s="90">
        <f>IF(AND(OR($CJ$4&gt;4,$CJ$4&lt;&gt;8),入力データと計算結果!$F$7&lt;&gt;バックデータ一覧!$A$20,BZ173&gt;0),0.07*10^3/3600,0)</f>
        <v>1.9444444444444445E-2</v>
      </c>
      <c r="I173" s="90">
        <f>IF(AND(OR($CJ$4&lt;=4),入力データと計算結果!$F$7=バックデータ一覧!$A$22,BU173&gt;0),(VLOOKUP(入力データと計算結果!$F$6,バックデータ一覧!$V$12:$AA$15,5,FALSE)*BU173+VLOOKUP(入力データと計算結果!$F$6,バックデータ一覧!$V$12:$AA$15,6,FALSE))*10^3/3600,0)</f>
        <v>4.1997332899305552E-2</v>
      </c>
      <c r="J173" s="90">
        <f>IF(OR(計算過程!$CJ$4&lt;=2,計算過程!$CJ$4=8),IF(入力データと計算結果!$F$7=バックデータ一覧!$A$20,BO173/L173+BP173/M173+BQ173/N173+BR173/O173+BT173/Q173,IF(入力データと計算結果!$F$7=バックデータ一覧!$A$21,BO173/L173+BP173/M173+BQ173/N173+BS173/P173+BT173/Q173,BO173/L173+BP173/M173+BQ173/N173+BS173/P173+BU173/R173)),0)</f>
        <v>0</v>
      </c>
      <c r="K173" s="90">
        <f>IF(OR(計算過程!$CJ$4=3,計算過程!$CJ$4=4),IF(入力データと計算結果!$F$7=バックデータ一覧!$A$20,BO173/L173+BP173/M173+BQ173/N173+BR173/O173+BT173/Q173,IF(入力データと計算結果!$F$7=バックデータ一覧!$A$21,BO173/L173+BP173/M173+BQ173/N173+BS173/P173+BT173/Q173,BO173/L173+BP173/M173+BQ173/N173+BS173/P173+BU173/R173)),0)</f>
        <v>23.778307144347142</v>
      </c>
      <c r="L173" s="167">
        <f>IFERROR(MIN(1,$CJ$6*CB173+計算過程!$CJ$13*(BO173+BQ173)+$CJ$20),"-")</f>
        <v>0.70789785277584205</v>
      </c>
      <c r="M173" s="167">
        <f t="shared" si="68"/>
        <v>0.8136871758892803</v>
      </c>
      <c r="N173" s="167">
        <f t="shared" si="69"/>
        <v>0.70789785277584205</v>
      </c>
      <c r="O173" s="134">
        <f t="shared" si="70"/>
        <v>0.90236153670854247</v>
      </c>
      <c r="P173" s="134">
        <f t="shared" si="71"/>
        <v>0.87155161200925912</v>
      </c>
      <c r="Q173" s="134">
        <f t="shared" si="72"/>
        <v>0.90236153670854247</v>
      </c>
      <c r="R173" s="134">
        <f t="shared" si="73"/>
        <v>0.57416319018144424</v>
      </c>
      <c r="S173" s="26">
        <f t="shared" si="74"/>
        <v>0</v>
      </c>
      <c r="T173" s="26">
        <f>'貼り付けシート（日別）'!P172</f>
        <v>19.375</v>
      </c>
      <c r="U173" s="26">
        <f t="shared" si="94"/>
        <v>1</v>
      </c>
      <c r="V173" s="26">
        <f t="shared" si="95"/>
        <v>1</v>
      </c>
      <c r="W173" s="26">
        <f t="shared" si="88"/>
        <v>18.493168446474996</v>
      </c>
      <c r="X173" s="26">
        <f t="shared" si="75"/>
        <v>0</v>
      </c>
      <c r="Y173" s="26">
        <f>IF(AND(入力データと計算結果!$F$6=バックデータ一覧!$A$7,入力データと計算結果!$F$27="種類を選択することで評価する"),MAX((($CJ$44*CB173+$CJ$45*SUM(BO173:BQ173,BS173)+$CJ$46)*Z173+(0.01723*BU173+0.06099))*10^3/3600,0),0)</f>
        <v>0</v>
      </c>
      <c r="Z173" s="26">
        <f t="shared" si="89"/>
        <v>1</v>
      </c>
      <c r="AA173" s="26">
        <f>IF(AND(入力データと計算結果!$F$6=バックデータ一覧!$A$7,入力データと計算結果!$F$27="種類を選択することで評価する"),MAX(($CJ$47*CB173+$CJ$48*SUM(BO173:BQ173,BS173)+$CJ$49)*AC173+BU173/AB173,0),0)</f>
        <v>0</v>
      </c>
      <c r="AB173" s="26">
        <f t="shared" si="76"/>
        <v>0.85717109375</v>
      </c>
      <c r="AC173" s="26">
        <f t="shared" si="90"/>
        <v>1</v>
      </c>
      <c r="AD173" s="91">
        <f>IF(AND(入力データと計算結果!$F$6=バックデータ一覧!$A$7,入力データと計算結果!$F$27="仕様を入力することで評価する"),AE173+AF173+AG173,0)</f>
        <v>0</v>
      </c>
      <c r="AE173" s="91">
        <f t="shared" si="91"/>
        <v>0.99195380029903979</v>
      </c>
      <c r="AF173" s="91">
        <f t="shared" si="77"/>
        <v>7.3280338995923164E-2</v>
      </c>
      <c r="AG173" s="190">
        <f>IF(AND(入力データと計算結果!$F$7&lt;&gt;バックデータ一覧!$A$22,CA173&gt;0),(0.000393*計算過程!CA173)*10^3/3600,IF(AND(入力データと計算結果!$F$7=バックデータ一覧!$A$22,AX173&gt;0),(0.01723*計算過程!AX173+0.06099)*10^3/3600,0))</f>
        <v>2.2103562282986107E-2</v>
      </c>
      <c r="AH173" s="91">
        <f>IF(OR(入力データと計算結果!$F$6&lt;&gt;バックデータ一覧!$A$7,入力データと計算結果!$F$27&lt;&gt;"仕様を入力することで評価する"),0,IF(入力データと計算結果!$F$7=バックデータ一覧!$A$20,計算過程!AR173/計算過程!AI173+計算過程!AS173/計算過程!AJ173+計算過程!AT173/計算過程!AK173+計算過程!AU173/計算過程!AL173+計算過程!AW173/計算過程!AN173,IF(入力データと計算結果!$F$7=バックデータ一覧!$A$21,計算過程!AR173/計算過程!AI173+計算過程!AS173/計算過程!AJ173+計算過程!AT173/計算過程!AK173+計算過程!AV173/計算過程!AM173+計算過程!AW173/計算過程!AN173,計算過程!AR173/計算過程!AI173+計算過程!AS173/計算過程!AJ173+計算過程!AT173/計算過程!AK173+計算過程!AV173/計算過程!AM173+計算過程!AX173/計算過程!AO173)))</f>
        <v>0</v>
      </c>
      <c r="AI173" s="191" t="str">
        <f>IF(AND(入力データと計算結果!$F$6=バックデータ一覧!$A$7,入力データと計算結果!$F$27="仕様を入力することで評価する"),$CJ$65*CB173+$CJ$72*(AR173+AT173)+$CJ$79,"-")</f>
        <v>-</v>
      </c>
      <c r="AJ173" s="191" t="str">
        <f>IF(AND(入力データと計算結果!$F$6=バックデータ一覧!$A$7,入力データと計算結果!$F$27="仕様を入力することで評価する"),$CJ$66*CB173+$CJ$73*AS173+$CJ$80,"-")</f>
        <v>-</v>
      </c>
      <c r="AK173" s="191" t="str">
        <f>IF(AND(入力データと計算結果!$F$6=バックデータ一覧!$A$7,入力データと計算結果!$F$27="仕様を入力することで評価する"),$CJ$67*CB173+$CJ$74*(AR173+AT173)+$CJ$81,"-")</f>
        <v>-</v>
      </c>
      <c r="AL173" s="191" t="str">
        <f>IF(AND(入力データと計算結果!$F$6=バックデータ一覧!$A$7,入力データと計算結果!$F$27="仕様を入力することで評価する"),$CJ$68*CB173+$CJ$75*AU173+$CJ$82,"-")</f>
        <v>-</v>
      </c>
      <c r="AM173" s="191" t="str">
        <f>IF(AND(入力データと計算結果!$F$6=バックデータ一覧!$A$7,入力データと計算結果!$F$27="仕様を入力することで評価する"),$CJ$69*CB173+$CJ$76*AV173+$CJ$83,"-")</f>
        <v>-</v>
      </c>
      <c r="AN173" s="191" t="str">
        <f>IF(AND(入力データと計算結果!$F$6=バックデータ一覧!$A$7,入力データと計算結果!$F$27="仕様を入力することで評価する"),$CJ$70*CB173+$CJ$77*AW173+$CJ$84,"-")</f>
        <v>-</v>
      </c>
      <c r="AO173" s="191" t="str">
        <f>IF(AND(入力データと計算結果!$F$6=バックデータ一覧!$A$7,入力データと計算結果!$F$27="仕様を入力することで評価する"),$CJ$71*CB173+$CJ$78*AX173+$CJ$85,"-")</f>
        <v>-</v>
      </c>
      <c r="AP173" s="91">
        <f t="shared" si="78"/>
        <v>20.146666870560427</v>
      </c>
      <c r="AQ173" s="91">
        <f t="shared" si="79"/>
        <v>5.641690521520621</v>
      </c>
      <c r="AR173" s="91">
        <f t="shared" si="80"/>
        <v>0</v>
      </c>
      <c r="AS173" s="91">
        <f t="shared" si="81"/>
        <v>0</v>
      </c>
      <c r="AT173" s="91">
        <f t="shared" si="82"/>
        <v>0</v>
      </c>
      <c r="AU173" s="91">
        <f t="shared" si="83"/>
        <v>0</v>
      </c>
      <c r="AV173" s="91">
        <f t="shared" si="84"/>
        <v>0</v>
      </c>
      <c r="AW173" s="91">
        <f t="shared" si="85"/>
        <v>0</v>
      </c>
      <c r="AX173" s="91">
        <f t="shared" si="86"/>
        <v>1.0785156249999996</v>
      </c>
      <c r="AY173" s="158">
        <f t="shared" si="87"/>
        <v>17.414652821474998</v>
      </c>
      <c r="AZ173" s="91">
        <f t="shared" si="92"/>
        <v>17.414652821474998</v>
      </c>
      <c r="BA173" s="26">
        <f>IF(計算過程!$CJ$4=9,((BF173*CB173+BG173*(BO173+BP173+BQ173+BS173)+BH173*BN173+BI173)*BB173+(0.01723*BU173+0.06099))*10^3/3600,0)</f>
        <v>0</v>
      </c>
      <c r="BB173" s="26">
        <f>IF(7&lt;='貼り付けシート（日別）'!O172,1,1+(7-'貼り付けシート（日別）'!O172)*0.0091)</f>
        <v>1</v>
      </c>
      <c r="BC173" s="26">
        <f>IF(計算過程!$CJ$4=9,((BJ173*計算過程!CB173+BK173*(BO173+BP173+BQ173+BS173)+BL173*BN173+BM173)*BE173+BU173/BD173),0)</f>
        <v>0</v>
      </c>
      <c r="BD173" s="26">
        <f>計算過程!$CJ$88*'貼り付けシート（日別）'!O172+計算過程!$CJ$89*BU173+計算過程!$CJ$90</f>
        <v>0.85717109375</v>
      </c>
      <c r="BE173" s="26">
        <f>IF(7&lt;='貼り付けシート（日別）'!O172,1,1+(7-'貼り付けシート（日別）'!O172)*0.0205)</f>
        <v>1</v>
      </c>
      <c r="BF173" s="89">
        <f>IF($BN173&gt;0,バックデータ一覧!$S$4,バックデータ一覧!$T$4)</f>
        <v>-0.51375000000000004</v>
      </c>
      <c r="BG173" s="89">
        <f>IF($BN173&gt;0,バックデータ一覧!$S$5,バックデータ一覧!$T$5)</f>
        <v>-1.7819999999999999E-2</v>
      </c>
      <c r="BH173" s="89">
        <f>IF($BN173&gt;0,バックデータ一覧!$S$6,バックデータ一覧!$T$6)</f>
        <v>0.27639999999999998</v>
      </c>
      <c r="BI173" s="89">
        <f>IF($BN173&gt;0,バックデータ一覧!$S$7,バックデータ一覧!$T$7)</f>
        <v>9.4067100000000003</v>
      </c>
      <c r="BJ173" s="89">
        <f>IF($BN173&gt;0,バックデータ一覧!$S$12,バックデータ一覧!$T$12)</f>
        <v>-0.19841</v>
      </c>
      <c r="BK173" s="89">
        <f>IF($BN173&gt;0,バックデータ一覧!$S$13,バックデータ一覧!$T$13)</f>
        <v>1.10632</v>
      </c>
      <c r="BL173" s="89">
        <f>IF($BN173&gt;0,バックデータ一覧!$S$14,バックデータ一覧!$T$14)</f>
        <v>0.19306999999999999</v>
      </c>
      <c r="BM173" s="132">
        <f>IF($BN173&gt;0,バックデータ一覧!$S$15,バックデータ一覧!$T$15)</f>
        <v>-10.36669</v>
      </c>
      <c r="BN173" s="26">
        <f>SUMIF('貼り付けシート（時刻別）'!$A$6:$A$8765,$A173,'貼り付けシート（時刻別）'!$C$6:$C$8765)</f>
        <v>2400</v>
      </c>
      <c r="BO173" s="91">
        <f>'貼り付けシート（日別）'!B172</f>
        <v>3.7925243922323331</v>
      </c>
      <c r="BP173" s="91">
        <f>'貼り付けシート（日別）'!C172</f>
        <v>4.6439074190599996</v>
      </c>
      <c r="BQ173" s="91">
        <f>'貼り付けシート（日別）'!D172</f>
        <v>2.0123598815926664</v>
      </c>
      <c r="BR173" s="91">
        <f>'貼り付けシート（日別）'!E172</f>
        <v>0</v>
      </c>
      <c r="BS173" s="91">
        <f>'貼り付けシート（日別）'!F172</f>
        <v>6.9658611285899985</v>
      </c>
      <c r="BT173" s="91">
        <f>'貼り付けシート（日別）'!G172</f>
        <v>0</v>
      </c>
      <c r="BU173" s="91">
        <f>'貼り付けシート（日別）'!H172</f>
        <v>1.0785156249999996</v>
      </c>
      <c r="BV173" s="91">
        <f>'貼り付けシート（日別）'!I172</f>
        <v>49</v>
      </c>
      <c r="BW173" s="91">
        <f>'貼り付けシート（日別）'!J172</f>
        <v>60</v>
      </c>
      <c r="BX173" s="91">
        <f>'貼り付けシート（日別）'!K172</f>
        <v>26</v>
      </c>
      <c r="BY173" s="91">
        <f>'貼り付けシート（日別）'!L172</f>
        <v>0</v>
      </c>
      <c r="BZ173" s="91">
        <f>'貼り付けシート（日別）'!M172</f>
        <v>90</v>
      </c>
      <c r="CA173" s="91">
        <f>'貼り付けシート（日別）'!N172</f>
        <v>0</v>
      </c>
      <c r="CB173" s="91">
        <f>'貼り付けシート（日別）'!O172</f>
        <v>20.062500000000004</v>
      </c>
      <c r="CC173" s="91">
        <f>'貼り付けシート（日別）'!Q172</f>
        <v>0</v>
      </c>
      <c r="CD173" s="126"/>
    </row>
    <row r="174" spans="1:82" x14ac:dyDescent="0.15">
      <c r="A174" s="30">
        <v>41807</v>
      </c>
      <c r="B174" s="93">
        <f t="shared" si="66"/>
        <v>0.16830721657986111</v>
      </c>
      <c r="C174" s="93">
        <f t="shared" si="67"/>
        <v>0</v>
      </c>
      <c r="D174" s="93">
        <f t="shared" si="93"/>
        <v>31.455443096284522</v>
      </c>
      <c r="E174" s="96">
        <v>0</v>
      </c>
      <c r="F174" s="90">
        <f>IF(OR(計算過程!$CJ$4&lt;=4,計算過程!$CJ$4=8),G174+H174+I174,0)</f>
        <v>0.16830721657986111</v>
      </c>
      <c r="G174" s="90">
        <f>IF(AND($CJ$4&gt;4,$CJ$4&lt;&gt;8),0,((VLOOKUP(入力データと計算結果!$F$6,バックデータ一覧!$V$12:$AA$15,2)*CB174+VLOOKUP(入力データと計算結果!$F$6,バックデータ一覧!$V$12:$AA$15,3)*(BV174+BW174+BX174+BY174+CA174)+(VLOOKUP(入力データと計算結果!$F$6,バックデータ一覧!$V$12:$AA$15,4)))*10^3/3600))</f>
        <v>0.10751684027777778</v>
      </c>
      <c r="H174" s="90">
        <f>IF(AND(OR($CJ$4&gt;4,$CJ$4&lt;&gt;8),入力データと計算結果!$F$7&lt;&gt;バックデータ一覧!$A$20,BZ174&gt;0),0.07*10^3/3600,0)</f>
        <v>1.9444444444444445E-2</v>
      </c>
      <c r="I174" s="90">
        <f>IF(AND(OR($CJ$4&lt;=4),入力データと計算結果!$F$7=バックデータ一覧!$A$22,BU174&gt;0),(VLOOKUP(入力データと計算結果!$F$6,バックデータ一覧!$V$12:$AA$15,5,FALSE)*BU174+VLOOKUP(入力データと計算結果!$F$6,バックデータ一覧!$V$12:$AA$15,6,FALSE))*10^3/3600,0)</f>
        <v>4.1345931857638886E-2</v>
      </c>
      <c r="J174" s="90">
        <f>IF(OR(計算過程!$CJ$4&lt;=2,計算過程!$CJ$4=8),IF(入力データと計算結果!$F$7=バックデータ一覧!$A$20,BO174/L174+BP174/M174+BQ174/N174+BR174/O174+BT174/Q174,IF(入力データと計算結果!$F$7=バックデータ一覧!$A$21,BO174/L174+BP174/M174+BQ174/N174+BS174/P174+BT174/Q174,BO174/L174+BP174/M174+BQ174/N174+BS174/P174+BU174/R174)),0)</f>
        <v>0</v>
      </c>
      <c r="K174" s="90">
        <f>IF(OR(計算過程!$CJ$4=3,計算過程!$CJ$4=4),IF(入力データと計算結果!$F$7=バックデータ一覧!$A$20,BO174/L174+BP174/M174+BQ174/N174+BR174/O174+BT174/Q174,IF(入力データと計算結果!$F$7=バックデータ一覧!$A$21,BO174/L174+BP174/M174+BQ174/N174+BS174/P174+BT174/Q174,BO174/L174+BP174/M174+BQ174/N174+BS174/P174+BU174/R174)),0)</f>
        <v>31.455443096284522</v>
      </c>
      <c r="L174" s="167">
        <f>IFERROR(MIN(1,$CJ$6*CB174+計算過程!$CJ$13*(BO174+BQ174)+$CJ$20),"-")</f>
        <v>0.71133591942611896</v>
      </c>
      <c r="M174" s="167">
        <f t="shared" si="68"/>
        <v>0.81736688879685682</v>
      </c>
      <c r="N174" s="167">
        <f t="shared" si="69"/>
        <v>0.71133591942611896</v>
      </c>
      <c r="O174" s="134">
        <f t="shared" si="70"/>
        <v>0.90236153670854247</v>
      </c>
      <c r="P174" s="134">
        <f t="shared" si="71"/>
        <v>0.85484373559304683</v>
      </c>
      <c r="Q174" s="134">
        <f t="shared" si="72"/>
        <v>0.90236153670854247</v>
      </c>
      <c r="R174" s="134">
        <f t="shared" si="73"/>
        <v>0.58481618745861919</v>
      </c>
      <c r="S174" s="26">
        <f t="shared" si="74"/>
        <v>0</v>
      </c>
      <c r="T174" s="26">
        <f>'貼り付けシート（日別）'!P173</f>
        <v>21.712499999999999</v>
      </c>
      <c r="U174" s="26">
        <f t="shared" si="94"/>
        <v>1</v>
      </c>
      <c r="V174" s="26">
        <f t="shared" si="95"/>
        <v>1</v>
      </c>
      <c r="W174" s="26">
        <f t="shared" si="88"/>
        <v>24.956330712933326</v>
      </c>
      <c r="X174" s="26">
        <f t="shared" si="75"/>
        <v>0</v>
      </c>
      <c r="Y174" s="26">
        <f>IF(AND(入力データと計算結果!$F$6=バックデータ一覧!$A$7,入力データと計算結果!$F$27="種類を選択することで評価する"),MAX((($CJ$44*CB174+$CJ$45*SUM(BO174:BQ174,BS174)+$CJ$46)*Z174+(0.01723*BU174+0.06099))*10^3/3600,0),0)</f>
        <v>0</v>
      </c>
      <c r="Z174" s="26">
        <f t="shared" si="89"/>
        <v>1</v>
      </c>
      <c r="AA174" s="26">
        <f>IF(AND(入力データと計算結果!$F$6=バックデータ一覧!$A$7,入力データと計算結果!$F$27="種類を選択することで評価する"),MAX(($CJ$47*CB174+$CJ$48*SUM(BO174:BQ174,BS174)+$CJ$49)*AC174+BU174/AB174,0),0)</f>
        <v>0</v>
      </c>
      <c r="AB174" s="26">
        <f t="shared" si="76"/>
        <v>0.86874171874999995</v>
      </c>
      <c r="AC174" s="26">
        <f t="shared" si="90"/>
        <v>1</v>
      </c>
      <c r="AD174" s="91">
        <f>IF(AND(入力データと計算結果!$F$6=バックデータ一覧!$A$7,入力データと計算結果!$F$27="仕様を入力することで評価する"),AE174+AF174+AG174,0)</f>
        <v>0</v>
      </c>
      <c r="AE174" s="91">
        <f t="shared" si="91"/>
        <v>1.1982287016686131</v>
      </c>
      <c r="AF174" s="91">
        <f t="shared" si="77"/>
        <v>7.8746234485315966E-2</v>
      </c>
      <c r="AG174" s="190">
        <f>IF(AND(入力データと計算結果!$F$7&lt;&gt;バックデータ一覧!$A$22,CA174&gt;0),(0.000393*計算過程!CA174)*10^3/3600,IF(AND(入力データと計算結果!$F$7=バックデータ一覧!$A$22,AX174&gt;0),(0.01723*計算過程!AX174+0.06099)*10^3/3600,0))</f>
        <v>2.1569611762152777E-2</v>
      </c>
      <c r="AH174" s="91">
        <f>IF(OR(入力データと計算結果!$F$6&lt;&gt;バックデータ一覧!$A$7,入力データと計算結果!$F$27&lt;&gt;"仕様を入力することで評価する"),0,IF(入力データと計算結果!$F$7=バックデータ一覧!$A$20,計算過程!AR174/計算過程!AI174+計算過程!AS174/計算過程!AJ174+計算過程!AT174/計算過程!AK174+計算過程!AU174/計算過程!AL174+計算過程!AW174/計算過程!AN174,IF(入力データと計算結果!$F$7=バックデータ一覧!$A$21,計算過程!AR174/計算過程!AI174+計算過程!AS174/計算過程!AJ174+計算過程!AT174/計算過程!AK174+計算過程!AV174/計算過程!AM174+計算過程!AW174/計算過程!AN174,計算過程!AR174/計算過程!AI174+計算過程!AS174/計算過程!AJ174+計算過程!AT174/計算過程!AK174+計算過程!AV174/計算過程!AM174+計算過程!AX174/計算過程!AO174)))</f>
        <v>0</v>
      </c>
      <c r="AI174" s="191" t="str">
        <f>IF(AND(入力データと計算結果!$F$6=バックデータ一覧!$A$7,入力データと計算結果!$F$27="仕様を入力することで評価する"),$CJ$65*CB174+$CJ$72*(AR174+AT174)+$CJ$79,"-")</f>
        <v>-</v>
      </c>
      <c r="AJ174" s="191" t="str">
        <f>IF(AND(入力データと計算結果!$F$6=バックデータ一覧!$A$7,入力データと計算結果!$F$27="仕様を入力することで評価する"),$CJ$66*CB174+$CJ$73*AS174+$CJ$80,"-")</f>
        <v>-</v>
      </c>
      <c r="AK174" s="191" t="str">
        <f>IF(AND(入力データと計算結果!$F$6=バックデータ一覧!$A$7,入力データと計算結果!$F$27="仕様を入力することで評価する"),$CJ$67*CB174+$CJ$74*(AR174+AT174)+$CJ$81,"-")</f>
        <v>-</v>
      </c>
      <c r="AL174" s="191" t="str">
        <f>IF(AND(入力データと計算結果!$F$6=バックデータ一覧!$A$7,入力データと計算結果!$F$27="仕様を入力することで評価する"),$CJ$68*CB174+$CJ$75*AU174+$CJ$82,"-")</f>
        <v>-</v>
      </c>
      <c r="AM174" s="191" t="str">
        <f>IF(AND(入力データと計算結果!$F$6=バックデータ一覧!$A$7,入力データと計算結果!$F$27="仕様を入力することで評価する"),$CJ$69*CB174+$CJ$76*AV174+$CJ$83,"-")</f>
        <v>-</v>
      </c>
      <c r="AN174" s="191" t="str">
        <f>IF(AND(入力データと計算結果!$F$6=バックデータ一覧!$A$7,入力データと計算結果!$F$27="仕様を入力することで評価する"),$CJ$70*CB174+$CJ$77*AW174+$CJ$84,"-")</f>
        <v>-</v>
      </c>
      <c r="AO174" s="191" t="str">
        <f>IF(AND(入力データと計算結果!$F$6=バックデータ一覧!$A$7,入力データと計算結果!$F$27="仕様を入力することで評価する"),$CJ$71*CB174+$CJ$78*AX174+$CJ$85,"-")</f>
        <v>-</v>
      </c>
      <c r="AP174" s="91">
        <f t="shared" si="78"/>
        <v>25.302683210310498</v>
      </c>
      <c r="AQ174" s="91">
        <f t="shared" si="79"/>
        <v>5.8657609387819312</v>
      </c>
      <c r="AR174" s="91">
        <f t="shared" si="80"/>
        <v>0.41674737468356415</v>
      </c>
      <c r="AS174" s="91">
        <f t="shared" si="81"/>
        <v>0.30743658788131789</v>
      </c>
      <c r="AT174" s="91">
        <f t="shared" si="82"/>
        <v>0.16396618020336939</v>
      </c>
      <c r="AU174" s="91">
        <f t="shared" si="83"/>
        <v>0</v>
      </c>
      <c r="AV174" s="91">
        <f t="shared" si="84"/>
        <v>1.2297463515252698</v>
      </c>
      <c r="AW174" s="91">
        <f t="shared" si="85"/>
        <v>0</v>
      </c>
      <c r="AX174" s="91">
        <f t="shared" si="86"/>
        <v>0.96695312499999975</v>
      </c>
      <c r="AY174" s="158">
        <f t="shared" si="87"/>
        <v>21.871481093639805</v>
      </c>
      <c r="AZ174" s="91">
        <f t="shared" si="92"/>
        <v>23.989377587933326</v>
      </c>
      <c r="BA174" s="26">
        <f>IF(計算過程!$CJ$4=9,((BF174*CB174+BG174*(BO174+BP174+BQ174+BS174)+BH174*BN174+BI174)*BB174+(0.01723*BU174+0.06099))*10^3/3600,0)</f>
        <v>0</v>
      </c>
      <c r="BB174" s="26">
        <f>IF(7&lt;='貼り付けシート（日別）'!O173,1,1+(7-'貼り付けシート（日別）'!O173)*0.0091)</f>
        <v>1</v>
      </c>
      <c r="BC174" s="26">
        <f>IF(計算過程!$CJ$4=9,((BJ174*計算過程!CB174+BK174*(BO174+BP174+BQ174+BS174)+BL174*BN174+BM174)*BE174+BU174/BD174),0)</f>
        <v>0</v>
      </c>
      <c r="BD174" s="26">
        <f>計算過程!$CJ$88*'貼り付けシート（日別）'!O173+計算過程!$CJ$89*BU174+計算過程!$CJ$90</f>
        <v>0.86874171874999995</v>
      </c>
      <c r="BE174" s="26">
        <f>IF(7&lt;='貼り付けシート（日別）'!O173,1,1+(7-'貼り付けシート（日別）'!O173)*0.0205)</f>
        <v>1</v>
      </c>
      <c r="BF174" s="89">
        <f>IF($BN174&gt;0,バックデータ一覧!$S$4,バックデータ一覧!$T$4)</f>
        <v>-0.51375000000000004</v>
      </c>
      <c r="BG174" s="89">
        <f>IF($BN174&gt;0,バックデータ一覧!$S$5,バックデータ一覧!$T$5)</f>
        <v>-1.7819999999999999E-2</v>
      </c>
      <c r="BH174" s="89">
        <f>IF($BN174&gt;0,バックデータ一覧!$S$6,バックデータ一覧!$T$6)</f>
        <v>0.27639999999999998</v>
      </c>
      <c r="BI174" s="89">
        <f>IF($BN174&gt;0,バックデータ一覧!$S$7,バックデータ一覧!$T$7)</f>
        <v>9.4067100000000003</v>
      </c>
      <c r="BJ174" s="89">
        <f>IF($BN174&gt;0,バックデータ一覧!$S$12,バックデータ一覧!$T$12)</f>
        <v>-0.19841</v>
      </c>
      <c r="BK174" s="89">
        <f>IF($BN174&gt;0,バックデータ一覧!$S$13,バックデータ一覧!$T$13)</f>
        <v>1.10632</v>
      </c>
      <c r="BL174" s="89">
        <f>IF($BN174&gt;0,バックデータ一覧!$S$14,バックデータ一覧!$T$14)</f>
        <v>0.19306999999999999</v>
      </c>
      <c r="BM174" s="132">
        <f>IF($BN174&gt;0,バックデータ一覧!$S$15,バックデータ一覧!$T$15)</f>
        <v>-10.36669</v>
      </c>
      <c r="BN174" s="26">
        <f>SUMIF('貼り付けシート（時刻別）'!$A$6:$A$8765,$A174,'貼り付けシート（時刻別）'!$C$6:$C$8765)</f>
        <v>2400</v>
      </c>
      <c r="BO174" s="91">
        <f>'貼り付けシート（日別）'!B173</f>
        <v>4.7204904285933322</v>
      </c>
      <c r="BP174" s="91">
        <f>'貼り付けシート（日別）'!C173</f>
        <v>3.4823290046999995</v>
      </c>
      <c r="BQ174" s="91">
        <f>'貼り付けシート（日別）'!D173</f>
        <v>1.8572421358399995</v>
      </c>
      <c r="BR174" s="91">
        <f>'貼り付けシート（日別）'!E173</f>
        <v>0</v>
      </c>
      <c r="BS174" s="91">
        <f>'貼り付けシート（日別）'!F173</f>
        <v>13.929316018799996</v>
      </c>
      <c r="BT174" s="91">
        <f>'貼り付けシート（日別）'!G173</f>
        <v>0</v>
      </c>
      <c r="BU174" s="91">
        <f>'貼り付けシート（日別）'!H173</f>
        <v>0.96695312499999975</v>
      </c>
      <c r="BV174" s="91">
        <f>'貼り付けシート（日別）'!I173</f>
        <v>61</v>
      </c>
      <c r="BW174" s="91">
        <f>'貼り付けシート（日別）'!J173</f>
        <v>45</v>
      </c>
      <c r="BX174" s="91">
        <f>'貼り付けシート（日別）'!K173</f>
        <v>24</v>
      </c>
      <c r="BY174" s="91">
        <f>'貼り付けシート（日別）'!L173</f>
        <v>0</v>
      </c>
      <c r="BZ174" s="91">
        <f>'貼り付けシート（日別）'!M173</f>
        <v>180</v>
      </c>
      <c r="CA174" s="91">
        <f>'貼り付けシート（日別）'!N173</f>
        <v>0</v>
      </c>
      <c r="CB174" s="91">
        <f>'貼り付けシート（日別）'!O173</f>
        <v>22.612500000000001</v>
      </c>
      <c r="CC174" s="91">
        <f>'貼り付けシート（日別）'!Q173</f>
        <v>0</v>
      </c>
      <c r="CD174" s="126"/>
    </row>
    <row r="175" spans="1:82" x14ac:dyDescent="0.15">
      <c r="A175" s="30">
        <v>41808</v>
      </c>
      <c r="B175" s="93">
        <f t="shared" si="66"/>
        <v>0.18566428255208331</v>
      </c>
      <c r="C175" s="93">
        <f t="shared" si="67"/>
        <v>0</v>
      </c>
      <c r="D175" s="93">
        <f t="shared" si="93"/>
        <v>39.154366398908259</v>
      </c>
      <c r="E175" s="96">
        <v>0</v>
      </c>
      <c r="F175" s="90">
        <f>IF(OR(計算過程!$CJ$4&lt;=4,計算過程!$CJ$4=8),G175+H175+I175,0)</f>
        <v>0.18566428255208331</v>
      </c>
      <c r="G175" s="90">
        <f>IF(AND($CJ$4&gt;4,$CJ$4&lt;&gt;8),0,((VLOOKUP(入力データと計算結果!$F$6,バックデータ一覧!$V$12:$AA$15,2)*CB175+VLOOKUP(入力データと計算結果!$F$6,バックデータ一覧!$V$12:$AA$15,3)*(BV175+BW175+BX175+BY175+CA175)+(VLOOKUP(入力データと計算結果!$F$6,バックデータ一覧!$V$12:$AA$15,4)))*10^3/3600))</f>
        <v>0.12517193287037037</v>
      </c>
      <c r="H175" s="90">
        <f>IF(AND(OR($CJ$4&gt;4,$CJ$4&lt;&gt;8),入力データと計算結果!$F$7&lt;&gt;バックデータ一覧!$A$20,BZ175&gt;0),0.07*10^3/3600,0)</f>
        <v>1.9444444444444445E-2</v>
      </c>
      <c r="I175" s="90">
        <f>IF(AND(OR($CJ$4&lt;=4),入力データと計算結果!$F$7=バックデータ一覧!$A$22,BU175&gt;0),(VLOOKUP(入力データと計算結果!$F$6,バックデータ一覧!$V$12:$AA$15,5,FALSE)*BU175+VLOOKUP(入力データと計算結果!$F$6,バックデータ一覧!$V$12:$AA$15,6,FALSE))*10^3/3600,0)</f>
        <v>4.1047905237268513E-2</v>
      </c>
      <c r="J175" s="90">
        <f>IF(OR(計算過程!$CJ$4&lt;=2,計算過程!$CJ$4=8),IF(入力データと計算結果!$F$7=バックデータ一覧!$A$20,BO175/L175+BP175/M175+BQ175/N175+BR175/O175+BT175/Q175,IF(入力データと計算結果!$F$7=バックデータ一覧!$A$21,BO175/L175+BP175/M175+BQ175/N175+BS175/P175+BT175/Q175,BO175/L175+BP175/M175+BQ175/N175+BS175/P175+BU175/R175)),0)</f>
        <v>0</v>
      </c>
      <c r="K175" s="90">
        <f>IF(OR(計算過程!$CJ$4=3,計算過程!$CJ$4=4),IF(入力データと計算結果!$F$7=バックデータ一覧!$A$20,BO175/L175+BP175/M175+BQ175/N175+BR175/O175+BT175/Q175,IF(入力データと計算結果!$F$7=バックデータ一覧!$A$21,BO175/L175+BP175/M175+BQ175/N175+BS175/P175+BT175/Q175,BO175/L175+BP175/M175+BQ175/N175+BS175/P175+BU175/R175)),0)</f>
        <v>39.154366398908259</v>
      </c>
      <c r="L175" s="167">
        <f>IFERROR(MIN(1,$CJ$6*CB175+計算過程!$CJ$13*(BO175+BQ175)+$CJ$20),"-")</f>
        <v>0.71711463285815125</v>
      </c>
      <c r="M175" s="167">
        <f t="shared" si="68"/>
        <v>0.82975660074296465</v>
      </c>
      <c r="N175" s="167">
        <f t="shared" si="69"/>
        <v>0.71711463285815125</v>
      </c>
      <c r="O175" s="134">
        <f t="shared" si="70"/>
        <v>0.90236153670854247</v>
      </c>
      <c r="P175" s="134">
        <f t="shared" si="71"/>
        <v>0.85515229422776107</v>
      </c>
      <c r="Q175" s="134">
        <f t="shared" si="72"/>
        <v>0.90236153670854247</v>
      </c>
      <c r="R175" s="134">
        <f t="shared" si="73"/>
        <v>0.58969010778150965</v>
      </c>
      <c r="S175" s="26">
        <f t="shared" si="74"/>
        <v>0</v>
      </c>
      <c r="T175" s="26">
        <f>'貼り付けシート（日別）'!P174</f>
        <v>20.787500000000001</v>
      </c>
      <c r="U175" s="26">
        <f t="shared" si="94"/>
        <v>1</v>
      </c>
      <c r="V175" s="26">
        <f t="shared" si="95"/>
        <v>1</v>
      </c>
      <c r="W175" s="26">
        <f t="shared" si="88"/>
        <v>31.200815894028327</v>
      </c>
      <c r="X175" s="26">
        <f t="shared" si="75"/>
        <v>0</v>
      </c>
      <c r="Y175" s="26">
        <f>IF(AND(入力データと計算結果!$F$6=バックデータ一覧!$A$7,入力データと計算結果!$F$27="種類を選択することで評価する"),MAX((($CJ$44*CB175+$CJ$45*SUM(BO175:BQ175,BS175)+$CJ$46)*Z175+(0.01723*BU175+0.06099))*10^3/3600,0),0)</f>
        <v>0</v>
      </c>
      <c r="Z175" s="26">
        <f t="shared" si="89"/>
        <v>1</v>
      </c>
      <c r="AA175" s="26">
        <f>IF(AND(入力データと計算結果!$F$6=バックデータ一覧!$A$7,入力データと計算結果!$F$27="種類を選択することで評価する"),MAX(($CJ$47*CB175+$CJ$48*SUM(BO175:BQ175,BS175)+$CJ$49)*AC175+BU175/AB175,0),0)</f>
        <v>0</v>
      </c>
      <c r="AB175" s="26">
        <f t="shared" si="76"/>
        <v>0.87403546874999993</v>
      </c>
      <c r="AC175" s="26">
        <f t="shared" si="90"/>
        <v>1</v>
      </c>
      <c r="AD175" s="91">
        <f>IF(AND(入力データと計算結果!$F$6=バックデータ一覧!$A$7,入力データと計算結果!$F$27="仕様を入力することで評価する"),AE175+AF175+AG175,0)</f>
        <v>0</v>
      </c>
      <c r="AE175" s="91">
        <f t="shared" si="91"/>
        <v>1.33788786102249</v>
      </c>
      <c r="AF175" s="91">
        <f t="shared" si="77"/>
        <v>8.3980018867603978E-2</v>
      </c>
      <c r="AG175" s="190">
        <f>IF(AND(入力データと計算結果!$F$7&lt;&gt;バックデータ一覧!$A$22,CA175&gt;0),(0.000393*計算過程!CA175)*10^3/3600,IF(AND(入力データと計算結果!$F$7=バックデータ一覧!$A$22,AX175&gt;0),(0.01723*計算過程!AX175+0.06099)*10^3/3600,0))</f>
        <v>2.132532067418981E-2</v>
      </c>
      <c r="AH175" s="91">
        <f>IF(OR(入力データと計算結果!$F$6&lt;&gt;バックデータ一覧!$A$7,入力データと計算結果!$F$27&lt;&gt;"仕様を入力することで評価する"),0,IF(入力データと計算結果!$F$7=バックデータ一覧!$A$20,計算過程!AR175/計算過程!AI175+計算過程!AS175/計算過程!AJ175+計算過程!AT175/計算過程!AK175+計算過程!AU175/計算過程!AL175+計算過程!AW175/計算過程!AN175,IF(入力データと計算結果!$F$7=バックデータ一覧!$A$21,計算過程!AR175/計算過程!AI175+計算過程!AS175/計算過程!AJ175+計算過程!AT175/計算過程!AK175+計算過程!AV175/計算過程!AM175+計算過程!AW175/計算過程!AN175,計算過程!AR175/計算過程!AI175+計算過程!AS175/計算過程!AJ175+計算過程!AT175/計算過程!AK175+計算過程!AV175/計算過程!AM175+計算過程!AX175/計算過程!AO175)))</f>
        <v>0</v>
      </c>
      <c r="AI175" s="191" t="str">
        <f>IF(AND(入力データと計算結果!$F$6=バックデータ一覧!$A$7,入力データと計算結果!$F$27="仕様を入力することで評価する"),$CJ$65*CB175+$CJ$72*(AR175+AT175)+$CJ$79,"-")</f>
        <v>-</v>
      </c>
      <c r="AJ175" s="191" t="str">
        <f>IF(AND(入力データと計算結果!$F$6=バックデータ一覧!$A$7,入力データと計算結果!$F$27="仕様を入力することで評価する"),$CJ$66*CB175+$CJ$73*AS175+$CJ$80,"-")</f>
        <v>-</v>
      </c>
      <c r="AK175" s="191" t="str">
        <f>IF(AND(入力データと計算結果!$F$6=バックデータ一覧!$A$7,入力データと計算結果!$F$27="仕様を入力することで評価する"),$CJ$67*CB175+$CJ$74*(AR175+AT175)+$CJ$81,"-")</f>
        <v>-</v>
      </c>
      <c r="AL175" s="191" t="str">
        <f>IF(AND(入力データと計算結果!$F$6=バックデータ一覧!$A$7,入力データと計算結果!$F$27="仕様を入力することで評価する"),$CJ$68*CB175+$CJ$75*AU175+$CJ$82,"-")</f>
        <v>-</v>
      </c>
      <c r="AM175" s="191" t="str">
        <f>IF(AND(入力データと計算結果!$F$6=バックデータ一覧!$A$7,入力データと計算結果!$F$27="仕様を入力することで評価する"),$CJ$69*CB175+$CJ$76*AV175+$CJ$83,"-")</f>
        <v>-</v>
      </c>
      <c r="AN175" s="191" t="str">
        <f>IF(AND(入力データと計算結果!$F$6=バックデータ一覧!$A$7,入力データと計算結果!$F$27="仕様を入力することで評価する"),$CJ$70*CB175+$CJ$77*AW175+$CJ$84,"-")</f>
        <v>-</v>
      </c>
      <c r="AO175" s="191" t="str">
        <f>IF(AND(入力データと計算結果!$F$6=バックデータ一覧!$A$7,入力データと計算結果!$F$27="仕様を入力することで評価する"),$CJ$71*CB175+$CJ$78*AX175+$CJ$85,"-")</f>
        <v>-</v>
      </c>
      <c r="AP175" s="91">
        <f t="shared" si="78"/>
        <v>28.745586371862917</v>
      </c>
      <c r="AQ175" s="91">
        <f t="shared" si="79"/>
        <v>5.9682768159603086</v>
      </c>
      <c r="AR175" s="91">
        <f t="shared" si="80"/>
        <v>1.0737143089877152</v>
      </c>
      <c r="AS175" s="91">
        <f t="shared" si="81"/>
        <v>1.4453846467142304</v>
      </c>
      <c r="AT175" s="91">
        <f t="shared" si="82"/>
        <v>0.44049817804624203</v>
      </c>
      <c r="AU175" s="91">
        <f t="shared" si="83"/>
        <v>0</v>
      </c>
      <c r="AV175" s="91">
        <f t="shared" si="84"/>
        <v>2.477802251510111</v>
      </c>
      <c r="AW175" s="91">
        <f t="shared" si="85"/>
        <v>0</v>
      </c>
      <c r="AX175" s="91">
        <f t="shared" si="86"/>
        <v>0.91591145833333298</v>
      </c>
      <c r="AY175" s="158">
        <f t="shared" si="87"/>
        <v>24.847505050436695</v>
      </c>
      <c r="AZ175" s="91">
        <f t="shared" si="92"/>
        <v>30.284904435694994</v>
      </c>
      <c r="BA175" s="26">
        <f>IF(計算過程!$CJ$4=9,((BF175*CB175+BG175*(BO175+BP175+BQ175+BS175)+BH175*BN175+BI175)*BB175+(0.01723*BU175+0.06099))*10^3/3600,0)</f>
        <v>0</v>
      </c>
      <c r="BB175" s="26">
        <f>IF(7&lt;='貼り付けシート（日別）'!O174,1,1+(7-'貼り付けシート（日別）'!O174)*0.0091)</f>
        <v>1</v>
      </c>
      <c r="BC175" s="26">
        <f>IF(計算過程!$CJ$4=9,((BJ175*計算過程!CB175+BK175*(BO175+BP175+BQ175+BS175)+BL175*BN175+BM175)*BE175+BU175/BD175),0)</f>
        <v>0</v>
      </c>
      <c r="BD175" s="26">
        <f>計算過程!$CJ$88*'貼り付けシート（日別）'!O174+計算過程!$CJ$89*BU175+計算過程!$CJ$90</f>
        <v>0.87403546874999993</v>
      </c>
      <c r="BE175" s="26">
        <f>IF(7&lt;='貼り付けシート（日別）'!O174,1,1+(7-'貼り付けシート（日別）'!O174)*0.0205)</f>
        <v>1</v>
      </c>
      <c r="BF175" s="89">
        <f>IF($BN175&gt;0,バックデータ一覧!$S$4,バックデータ一覧!$T$4)</f>
        <v>-0.51375000000000004</v>
      </c>
      <c r="BG175" s="89">
        <f>IF($BN175&gt;0,バックデータ一覧!$S$5,バックデータ一覧!$T$5)</f>
        <v>-1.7819999999999999E-2</v>
      </c>
      <c r="BH175" s="89">
        <f>IF($BN175&gt;0,バックデータ一覧!$S$6,バックデータ一覧!$T$6)</f>
        <v>0.27639999999999998</v>
      </c>
      <c r="BI175" s="89">
        <f>IF($BN175&gt;0,バックデータ一覧!$S$7,バックデータ一覧!$T$7)</f>
        <v>9.4067100000000003</v>
      </c>
      <c r="BJ175" s="89">
        <f>IF($BN175&gt;0,バックデータ一覧!$S$12,バックデータ一覧!$T$12)</f>
        <v>-0.19841</v>
      </c>
      <c r="BK175" s="89">
        <f>IF($BN175&gt;0,バックデータ一覧!$S$13,バックデータ一覧!$T$13)</f>
        <v>1.10632</v>
      </c>
      <c r="BL175" s="89">
        <f>IF($BN175&gt;0,バックデータ一覧!$S$14,バックデータ一覧!$T$14)</f>
        <v>0.19306999999999999</v>
      </c>
      <c r="BM175" s="132">
        <f>IF($BN175&gt;0,バックデータ一覧!$S$15,バックデータ一覧!$T$15)</f>
        <v>-10.36669</v>
      </c>
      <c r="BN175" s="26">
        <f>SUMIF('貼り付けシート（時刻別）'!$A$6:$A$8765,$A175,'貼り付けシート（時刻別）'!$C$6:$C$8765)</f>
        <v>2400</v>
      </c>
      <c r="BO175" s="91">
        <f>'貼り付けシート（日別）'!B174</f>
        <v>5.9803102429979988</v>
      </c>
      <c r="BP175" s="91">
        <f>'貼り付けシート（日別）'!C174</f>
        <v>8.0504176348049974</v>
      </c>
      <c r="BQ175" s="91">
        <f>'貼り付けシート（日別）'!D174</f>
        <v>2.4534606125119995</v>
      </c>
      <c r="BR175" s="91">
        <f>'貼り付けシート（日別）'!E174</f>
        <v>0</v>
      </c>
      <c r="BS175" s="91">
        <f>'貼り付けシート（日別）'!F174</f>
        <v>13.800715945379999</v>
      </c>
      <c r="BT175" s="91">
        <f>'貼り付けシート（日別）'!G174</f>
        <v>0</v>
      </c>
      <c r="BU175" s="91">
        <f>'貼り付けシート（日別）'!H174</f>
        <v>0.91591145833333298</v>
      </c>
      <c r="BV175" s="91">
        <f>'貼り付けシート（日別）'!I174</f>
        <v>78</v>
      </c>
      <c r="BW175" s="91">
        <f>'貼り付けシート（日別）'!J174</f>
        <v>105</v>
      </c>
      <c r="BX175" s="91">
        <f>'貼り付けシート（日別）'!K174</f>
        <v>32</v>
      </c>
      <c r="BY175" s="91">
        <f>'貼り付けシート（日別）'!L174</f>
        <v>0</v>
      </c>
      <c r="BZ175" s="91">
        <f>'貼り付けシート（日別）'!M174</f>
        <v>180</v>
      </c>
      <c r="CA175" s="91">
        <f>'貼り付けシート（日別）'!N174</f>
        <v>0</v>
      </c>
      <c r="CB175" s="91">
        <f>'貼り付けシート（日別）'!O174</f>
        <v>23.779166666666669</v>
      </c>
      <c r="CC175" s="91">
        <f>'貼り付けシート（日別）'!Q174</f>
        <v>0</v>
      </c>
      <c r="CD175" s="126"/>
    </row>
    <row r="176" spans="1:82" x14ac:dyDescent="0.15">
      <c r="A176" s="30">
        <v>41809</v>
      </c>
      <c r="B176" s="93">
        <f t="shared" si="66"/>
        <v>0.16722593706597225</v>
      </c>
      <c r="C176" s="93">
        <f t="shared" si="67"/>
        <v>0</v>
      </c>
      <c r="D176" s="93">
        <f t="shared" si="93"/>
        <v>22.75965023552088</v>
      </c>
      <c r="E176" s="96">
        <v>0</v>
      </c>
      <c r="F176" s="90">
        <f>IF(OR(計算過程!$CJ$4&lt;=4,計算過程!$CJ$4=8),G176+H176+I176,0)</f>
        <v>0.16722593706597225</v>
      </c>
      <c r="G176" s="90">
        <f>IF(AND($CJ$4&gt;4,$CJ$4&lt;&gt;8),0,((VLOOKUP(入力データと計算結果!$F$6,バックデータ一覧!$V$12:$AA$15,2)*CB176+VLOOKUP(入力データと計算結果!$F$6,バックデータ一覧!$V$12:$AA$15,3)*(BV176+BW176+BX176+BY176+CA176)+(VLOOKUP(入力データと計算結果!$F$6,バックデータ一覧!$V$12:$AA$15,4)))*10^3/3600))</f>
        <v>0.10704438657407409</v>
      </c>
      <c r="H176" s="90">
        <f>IF(AND(OR($CJ$4&gt;4,$CJ$4&lt;&gt;8),入力データと計算結果!$F$7&lt;&gt;バックデータ一覧!$A$20,BZ176&gt;0),0.07*10^3/3600,0)</f>
        <v>1.9444444444444445E-2</v>
      </c>
      <c r="I176" s="90">
        <f>IF(AND(OR($CJ$4&lt;=4),入力データと計算結果!$F$7=バックデータ一覧!$A$22,BU176&gt;0),(VLOOKUP(入力データと計算結果!$F$6,バックデータ一覧!$V$12:$AA$15,5,FALSE)*BU176+VLOOKUP(入力データと計算結果!$F$6,バックデータ一覧!$V$12:$AA$15,6,FALSE))*10^3/3600,0)</f>
        <v>4.0737106047453696E-2</v>
      </c>
      <c r="J176" s="90">
        <f>IF(OR(計算過程!$CJ$4&lt;=2,計算過程!$CJ$4=8),IF(入力データと計算結果!$F$7=バックデータ一覧!$A$20,BO176/L176+BP176/M176+BQ176/N176+BR176/O176+BT176/Q176,IF(入力データと計算結果!$F$7=バックデータ一覧!$A$21,BO176/L176+BP176/M176+BQ176/N176+BS176/P176+BT176/Q176,BO176/L176+BP176/M176+BQ176/N176+BS176/P176+BU176/R176)),0)</f>
        <v>0</v>
      </c>
      <c r="K176" s="90">
        <f>IF(OR(計算過程!$CJ$4=3,計算過程!$CJ$4=4),IF(入力データと計算結果!$F$7=バックデータ一覧!$A$20,BO176/L176+BP176/M176+BQ176/N176+BR176/O176+BT176/Q176,IF(入力データと計算結果!$F$7=バックデータ一覧!$A$21,BO176/L176+BP176/M176+BQ176/N176+BS176/P176+BT176/Q176,BO176/L176+BP176/M176+BQ176/N176+BS176/P176+BU176/R176)),0)</f>
        <v>22.75965023552088</v>
      </c>
      <c r="L176" s="167">
        <f>IFERROR(MIN(1,$CJ$6*CB176+計算過程!$CJ$13*(BO176+BQ176)+$CJ$20),"-")</f>
        <v>0.71000400742021119</v>
      </c>
      <c r="M176" s="167">
        <f t="shared" si="68"/>
        <v>0.82530813160554994</v>
      </c>
      <c r="N176" s="167">
        <f t="shared" si="69"/>
        <v>0.71000400742021119</v>
      </c>
      <c r="O176" s="134">
        <f t="shared" si="70"/>
        <v>0.90236153670854247</v>
      </c>
      <c r="P176" s="134">
        <f t="shared" si="71"/>
        <v>0.87192175407210759</v>
      </c>
      <c r="Q176" s="134">
        <f t="shared" si="72"/>
        <v>0.90236153670854247</v>
      </c>
      <c r="R176" s="134">
        <f t="shared" si="73"/>
        <v>0.59477291040395253</v>
      </c>
      <c r="S176" s="26">
        <f t="shared" si="74"/>
        <v>0</v>
      </c>
      <c r="T176" s="26">
        <f>'貼り付けシート（日別）'!P175</f>
        <v>21.237500000000001</v>
      </c>
      <c r="U176" s="26">
        <f t="shared" si="94"/>
        <v>1</v>
      </c>
      <c r="V176" s="26">
        <f t="shared" si="95"/>
        <v>1</v>
      </c>
      <c r="W176" s="26">
        <f t="shared" si="88"/>
        <v>17.891668572791666</v>
      </c>
      <c r="X176" s="26">
        <f t="shared" si="75"/>
        <v>0</v>
      </c>
      <c r="Y176" s="26">
        <f>IF(AND(入力データと計算結果!$F$6=バックデータ一覧!$A$7,入力データと計算結果!$F$27="種類を選択することで評価する"),MAX((($CJ$44*CB176+$CJ$45*SUM(BO176:BQ176,BS176)+$CJ$46)*Z176+(0.01723*BU176+0.06099))*10^3/3600,0),0)</f>
        <v>0</v>
      </c>
      <c r="Z176" s="26">
        <f t="shared" si="89"/>
        <v>1</v>
      </c>
      <c r="AA176" s="26">
        <f>IF(AND(入力データと計算結果!$F$6=バックデータ一覧!$A$7,入力データと計算結果!$F$27="種類を選択することで評価する"),MAX(($CJ$47*CB176+$CJ$48*SUM(BO176:BQ176,BS176)+$CJ$49)*AC176+BU176/AB176,0),0)</f>
        <v>0</v>
      </c>
      <c r="AB176" s="26">
        <f t="shared" si="76"/>
        <v>0.87955609374999999</v>
      </c>
      <c r="AC176" s="26">
        <f t="shared" si="90"/>
        <v>1</v>
      </c>
      <c r="AD176" s="91">
        <f>IF(AND(入力データと計算結果!$F$6=バックデータ一覧!$A$7,入力データと計算結果!$F$27="仕様を入力することで評価する"),AE176+AF176+AG176,0)</f>
        <v>0</v>
      </c>
      <c r="AE176" s="91">
        <f t="shared" si="91"/>
        <v>0.90077242727605911</v>
      </c>
      <c r="AF176" s="91">
        <f t="shared" si="77"/>
        <v>7.2959715231706745E-2</v>
      </c>
      <c r="AG176" s="190">
        <f>IF(AND(入力データと計算結果!$F$7&lt;&gt;バックデータ一覧!$A$22,CA176&gt;0),(0.000393*計算過程!CA176)*10^3/3600,IF(AND(入力データと計算結果!$F$7=バックデータ一覧!$A$22,AX176&gt;0),(0.01723*計算過程!AX176+0.06099)*10^3/3600,0))</f>
        <v>2.1070559968171299E-2</v>
      </c>
      <c r="AH176" s="91">
        <f>IF(OR(入力データと計算結果!$F$6&lt;&gt;バックデータ一覧!$A$7,入力データと計算結果!$F$27&lt;&gt;"仕様を入力することで評価する"),0,IF(入力データと計算結果!$F$7=バックデータ一覧!$A$20,計算過程!AR176/計算過程!AI176+計算過程!AS176/計算過程!AJ176+計算過程!AT176/計算過程!AK176+計算過程!AU176/計算過程!AL176+計算過程!AW176/計算過程!AN176,IF(入力データと計算結果!$F$7=バックデータ一覧!$A$21,計算過程!AR176/計算過程!AI176+計算過程!AS176/計算過程!AJ176+計算過程!AT176/計算過程!AK176+計算過程!AV176/計算過程!AM176+計算過程!AW176/計算過程!AN176,計算過程!AR176/計算過程!AI176+計算過程!AS176/計算過程!AJ176+計算過程!AT176/計算過程!AK176+計算過程!AV176/計算過程!AM176+計算過程!AX176/計算過程!AO176)))</f>
        <v>0</v>
      </c>
      <c r="AI176" s="191" t="str">
        <f>IF(AND(入力データと計算結果!$F$6=バックデータ一覧!$A$7,入力データと計算結果!$F$27="仕様を入力することで評価する"),$CJ$65*CB176+$CJ$72*(AR176+AT176)+$CJ$79,"-")</f>
        <v>-</v>
      </c>
      <c r="AJ176" s="191" t="str">
        <f>IF(AND(入力データと計算結果!$F$6=バックデータ一覧!$A$7,入力データと計算結果!$F$27="仕様を入力することで評価する"),$CJ$66*CB176+$CJ$73*AS176+$CJ$80,"-")</f>
        <v>-</v>
      </c>
      <c r="AK176" s="191" t="str">
        <f>IF(AND(入力データと計算結果!$F$6=バックデータ一覧!$A$7,入力データと計算結果!$F$27="仕様を入力することで評価する"),$CJ$67*CB176+$CJ$74*(AR176+AT176)+$CJ$81,"-")</f>
        <v>-</v>
      </c>
      <c r="AL176" s="191" t="str">
        <f>IF(AND(入力データと計算結果!$F$6=バックデータ一覧!$A$7,入力データと計算結果!$F$27="仕様を入力することで評価する"),$CJ$68*CB176+$CJ$75*AU176+$CJ$82,"-")</f>
        <v>-</v>
      </c>
      <c r="AM176" s="191" t="str">
        <f>IF(AND(入力データと計算結果!$F$6=バックデータ一覧!$A$7,入力データと計算結果!$F$27="仕様を入力することで評価する"),$CJ$69*CB176+$CJ$76*AV176+$CJ$83,"-")</f>
        <v>-</v>
      </c>
      <c r="AN176" s="191" t="str">
        <f>IF(AND(入力データと計算結果!$F$6=バックデータ一覧!$A$7,入力データと計算結果!$F$27="仕様を入力することで評価する"),$CJ$70*CB176+$CJ$77*AW176+$CJ$84,"-")</f>
        <v>-</v>
      </c>
      <c r="AO176" s="191" t="str">
        <f>IF(AND(入力データと計算結果!$F$6=バックデータ一覧!$A$7,入力データと計算結果!$F$27="仕様を入力することで評価する"),$CJ$71*CB176+$CJ$78*AX176+$CJ$85,"-")</f>
        <v>-</v>
      </c>
      <c r="AP176" s="91">
        <f t="shared" si="78"/>
        <v>19.700496889958146</v>
      </c>
      <c r="AQ176" s="91">
        <f t="shared" si="79"/>
        <v>6.0751862307320446</v>
      </c>
      <c r="AR176" s="91">
        <f t="shared" si="80"/>
        <v>0</v>
      </c>
      <c r="AS176" s="91">
        <f t="shared" si="81"/>
        <v>0</v>
      </c>
      <c r="AT176" s="91">
        <f t="shared" si="82"/>
        <v>0</v>
      </c>
      <c r="AU176" s="91">
        <f t="shared" si="83"/>
        <v>0</v>
      </c>
      <c r="AV176" s="91">
        <f t="shared" si="84"/>
        <v>0</v>
      </c>
      <c r="AW176" s="91">
        <f t="shared" si="85"/>
        <v>0</v>
      </c>
      <c r="AX176" s="91">
        <f t="shared" si="86"/>
        <v>0.86268229166666677</v>
      </c>
      <c r="AY176" s="158">
        <f t="shared" si="87"/>
        <v>17.028986281125</v>
      </c>
      <c r="AZ176" s="91">
        <f t="shared" si="92"/>
        <v>17.028986281125</v>
      </c>
      <c r="BA176" s="26">
        <f>IF(計算過程!$CJ$4=9,((BF176*CB176+BG176*(BO176+BP176+BQ176+BS176)+BH176*BN176+BI176)*BB176+(0.01723*BU176+0.06099))*10^3/3600,0)</f>
        <v>0</v>
      </c>
      <c r="BB176" s="26">
        <f>IF(7&lt;='貼り付けシート（日別）'!O175,1,1+(7-'貼り付けシート（日別）'!O175)*0.0091)</f>
        <v>1</v>
      </c>
      <c r="BC176" s="26">
        <f>IF(計算過程!$CJ$4=9,((BJ176*計算過程!CB176+BK176*(BO176+BP176+BQ176+BS176)+BL176*BN176+BM176)*BE176+BU176/BD176),0)</f>
        <v>0</v>
      </c>
      <c r="BD176" s="26">
        <f>計算過程!$CJ$88*'貼り付けシート（日別）'!O175+計算過程!$CJ$89*BU176+計算過程!$CJ$90</f>
        <v>0.87955609374999999</v>
      </c>
      <c r="BE176" s="26">
        <f>IF(7&lt;='貼り付けシート（日別）'!O175,1,1+(7-'貼り付けシート（日別）'!O175)*0.0205)</f>
        <v>1</v>
      </c>
      <c r="BF176" s="89">
        <f>IF($BN176&gt;0,バックデータ一覧!$S$4,バックデータ一覧!$T$4)</f>
        <v>-0.51375000000000004</v>
      </c>
      <c r="BG176" s="89">
        <f>IF($BN176&gt;0,バックデータ一覧!$S$5,バックデータ一覧!$T$5)</f>
        <v>-1.7819999999999999E-2</v>
      </c>
      <c r="BH176" s="89">
        <f>IF($BN176&gt;0,バックデータ一覧!$S$6,バックデータ一覧!$T$6)</f>
        <v>0.27639999999999998</v>
      </c>
      <c r="BI176" s="89">
        <f>IF($BN176&gt;0,バックデータ一覧!$S$7,バックデータ一覧!$T$7)</f>
        <v>9.4067100000000003</v>
      </c>
      <c r="BJ176" s="89">
        <f>IF($BN176&gt;0,バックデータ一覧!$S$12,バックデータ一覧!$T$12)</f>
        <v>-0.19841</v>
      </c>
      <c r="BK176" s="89">
        <f>IF($BN176&gt;0,バックデータ一覧!$S$13,バックデータ一覧!$T$13)</f>
        <v>1.10632</v>
      </c>
      <c r="BL176" s="89">
        <f>IF($BN176&gt;0,バックデータ一覧!$S$14,バックデータ一覧!$T$14)</f>
        <v>0.19306999999999999</v>
      </c>
      <c r="BM176" s="132">
        <f>IF($BN176&gt;0,バックデータ一覧!$S$15,バックデータ一覧!$T$15)</f>
        <v>-10.36669</v>
      </c>
      <c r="BN176" s="26">
        <f>SUMIF('貼り付けシート（時刻別）'!$A$6:$A$8765,$A176,'貼り付けシート（時刻別）'!$C$6:$C$8765)</f>
        <v>2400</v>
      </c>
      <c r="BO176" s="91">
        <f>'貼り付けシート（日別）'!B175</f>
        <v>3.708534790111667</v>
      </c>
      <c r="BP176" s="91">
        <f>'貼り付けシート（日別）'!C175</f>
        <v>4.5410630083000001</v>
      </c>
      <c r="BQ176" s="91">
        <f>'貼り付けシート（日別）'!D175</f>
        <v>1.9677939702633334</v>
      </c>
      <c r="BR176" s="91">
        <f>'貼り付けシート（日別）'!E175</f>
        <v>0</v>
      </c>
      <c r="BS176" s="91">
        <f>'貼り付けシート（日別）'!F175</f>
        <v>6.8115945124500001</v>
      </c>
      <c r="BT176" s="91">
        <f>'貼り付けシート（日別）'!G175</f>
        <v>0</v>
      </c>
      <c r="BU176" s="91">
        <f>'貼り付けシート（日別）'!H175</f>
        <v>0.86268229166666677</v>
      </c>
      <c r="BV176" s="91">
        <f>'貼り付けシート（日別）'!I175</f>
        <v>49</v>
      </c>
      <c r="BW176" s="91">
        <f>'貼り付けシート（日別）'!J175</f>
        <v>60</v>
      </c>
      <c r="BX176" s="91">
        <f>'貼り付けシート（日別）'!K175</f>
        <v>26</v>
      </c>
      <c r="BY176" s="91">
        <f>'貼り付けシート（日別）'!L175</f>
        <v>0</v>
      </c>
      <c r="BZ176" s="91">
        <f>'貼り付けシート（日別）'!M175</f>
        <v>90</v>
      </c>
      <c r="CA176" s="91">
        <f>'貼り付けシート（日別）'!N175</f>
        <v>0</v>
      </c>
      <c r="CB176" s="91">
        <f>'貼り付けシート（日別）'!O175</f>
        <v>24.995833333333326</v>
      </c>
      <c r="CC176" s="91">
        <f>'貼り付けシート（日別）'!Q175</f>
        <v>0</v>
      </c>
      <c r="CD176" s="126"/>
    </row>
    <row r="177" spans="1:82" x14ac:dyDescent="0.15">
      <c r="A177" s="30">
        <v>41810</v>
      </c>
      <c r="B177" s="93">
        <f t="shared" si="66"/>
        <v>0.10827459490740741</v>
      </c>
      <c r="C177" s="93">
        <f t="shared" si="67"/>
        <v>0</v>
      </c>
      <c r="D177" s="93">
        <f t="shared" si="93"/>
        <v>13.594051311770871</v>
      </c>
      <c r="E177" s="96">
        <v>0</v>
      </c>
      <c r="F177" s="90">
        <f>IF(OR(計算過程!$CJ$4&lt;=4,計算過程!$CJ$4=8),G177+H177+I177,0)</f>
        <v>0.10827459490740741</v>
      </c>
      <c r="G177" s="90">
        <f>IF(AND($CJ$4&gt;4,$CJ$4&lt;&gt;8),0,((VLOOKUP(入力データと計算結果!$F$6,バックデータ一覧!$V$12:$AA$15,2)*CB177+VLOOKUP(入力データと計算結果!$F$6,バックデータ一覧!$V$12:$AA$15,3)*(BV177+BW177+BX177+BY177+CA177)+(VLOOKUP(入力データと計算結果!$F$6,バックデータ一覧!$V$12:$AA$15,4)))*10^3/3600))</f>
        <v>0.10827459490740741</v>
      </c>
      <c r="H177" s="90">
        <f>IF(AND(OR($CJ$4&gt;4,$CJ$4&lt;&gt;8),入力データと計算結果!$F$7&lt;&gt;バックデータ一覧!$A$20,BZ177&gt;0),0.07*10^3/3600,0)</f>
        <v>0</v>
      </c>
      <c r="I177" s="90">
        <f>IF(AND(OR($CJ$4&lt;=4),入力データと計算結果!$F$7=バックデータ一覧!$A$22,BU177&gt;0),(VLOOKUP(入力データと計算結果!$F$6,バックデータ一覧!$V$12:$AA$15,5,FALSE)*BU177+VLOOKUP(入力データと計算結果!$F$6,バックデータ一覧!$V$12:$AA$15,6,FALSE))*10^3/3600,0)</f>
        <v>0</v>
      </c>
      <c r="J177" s="90">
        <f>IF(OR(計算過程!$CJ$4&lt;=2,計算過程!$CJ$4=8),IF(入力データと計算結果!$F$7=バックデータ一覧!$A$20,BO177/L177+BP177/M177+BQ177/N177+BR177/O177+BT177/Q177,IF(入力データと計算結果!$F$7=バックデータ一覧!$A$21,BO177/L177+BP177/M177+BQ177/N177+BS177/P177+BT177/Q177,BO177/L177+BP177/M177+BQ177/N177+BS177/P177+BU177/R177)),0)</f>
        <v>0</v>
      </c>
      <c r="K177" s="90">
        <f>IF(OR(計算過程!$CJ$4=3,計算過程!$CJ$4=4),IF(入力データと計算結果!$F$7=バックデータ一覧!$A$20,BO177/L177+BP177/M177+BQ177/N177+BR177/O177+BT177/Q177,IF(入力データと計算結果!$F$7=バックデータ一覧!$A$21,BO177/L177+BP177/M177+BQ177/N177+BS177/P177+BT177/Q177,BO177/L177+BP177/M177+BQ177/N177+BS177/P177+BU177/R177)),0)</f>
        <v>13.594051311770871</v>
      </c>
      <c r="L177" s="167">
        <f>IFERROR(MIN(1,$CJ$6*CB177+計算過程!$CJ$13*(BO177+BQ177)+$CJ$20),"-")</f>
        <v>0.70559578914520815</v>
      </c>
      <c r="M177" s="167">
        <f t="shared" si="68"/>
        <v>0.82867279882504119</v>
      </c>
      <c r="N177" s="167">
        <f t="shared" si="69"/>
        <v>0.70559578914520815</v>
      </c>
      <c r="O177" s="134">
        <f t="shared" si="70"/>
        <v>0.90236153670854247</v>
      </c>
      <c r="P177" s="134">
        <f t="shared" si="71"/>
        <v>0.88826526187185906</v>
      </c>
      <c r="Q177" s="134">
        <f t="shared" si="72"/>
        <v>0.90236153670854247</v>
      </c>
      <c r="R177" s="134">
        <f t="shared" si="73"/>
        <v>0.55353288685667912</v>
      </c>
      <c r="S177" s="26">
        <f t="shared" si="74"/>
        <v>0</v>
      </c>
      <c r="T177" s="26">
        <f>'貼り付けシート（日別）'!P176</f>
        <v>21.212499999999999</v>
      </c>
      <c r="U177" s="26">
        <f t="shared" si="94"/>
        <v>1</v>
      </c>
      <c r="V177" s="26">
        <f t="shared" si="95"/>
        <v>1</v>
      </c>
      <c r="W177" s="26">
        <f t="shared" si="88"/>
        <v>10.542579375206666</v>
      </c>
      <c r="X177" s="26">
        <f t="shared" si="75"/>
        <v>0</v>
      </c>
      <c r="Y177" s="26">
        <f>IF(AND(入力データと計算結果!$F$6=バックデータ一覧!$A$7,入力データと計算結果!$F$27="種類を選択することで評価する"),MAX((($CJ$44*CB177+$CJ$45*SUM(BO177:BQ177,BS177)+$CJ$46)*Z177+(0.01723*BU177+0.06099))*10^3/3600,0),0)</f>
        <v>0</v>
      </c>
      <c r="Z177" s="26">
        <f t="shared" si="89"/>
        <v>1</v>
      </c>
      <c r="AA177" s="26">
        <f>IF(AND(入力データと計算結果!$F$6=バックデータ一覧!$A$7,入力データと計算結果!$F$27="種類を選択することで評価する"),MAX(($CJ$47*CB177+$CJ$48*SUM(BO177:BQ177,BS177)+$CJ$49)*AC177+BU177/AB177,0),0)</f>
        <v>0</v>
      </c>
      <c r="AB177" s="26">
        <f t="shared" si="76"/>
        <v>0.87329999999999997</v>
      </c>
      <c r="AC177" s="26">
        <f t="shared" si="90"/>
        <v>1</v>
      </c>
      <c r="AD177" s="91">
        <f>IF(AND(入力データと計算結果!$F$6=バックデータ一覧!$A$7,入力データと計算結果!$F$27="仕様を入力することで評価する"),AE177+AF177+AG177,0)</f>
        <v>0</v>
      </c>
      <c r="AE177" s="91">
        <f t="shared" si="91"/>
        <v>0.55948549111181056</v>
      </c>
      <c r="AF177" s="91">
        <f t="shared" si="77"/>
        <v>6.7567242769544095E-2</v>
      </c>
      <c r="AG177" s="190">
        <f>IF(AND(入力データと計算結果!$F$7&lt;&gt;バックデータ一覧!$A$22,CA177&gt;0),(0.000393*計算過程!CA177)*10^3/3600,IF(AND(入力データと計算結果!$F$7=バックデータ一覧!$A$22,AX177&gt;0),(0.01723*計算過程!AX177+0.06099)*10^3/3600,0))</f>
        <v>0</v>
      </c>
      <c r="AH177" s="91">
        <f>IF(OR(入力データと計算結果!$F$6&lt;&gt;バックデータ一覧!$A$7,入力データと計算結果!$F$27&lt;&gt;"仕様を入力することで評価する"),0,IF(入力データと計算結果!$F$7=バックデータ一覧!$A$20,計算過程!AR177/計算過程!AI177+計算過程!AS177/計算過程!AJ177+計算過程!AT177/計算過程!AK177+計算過程!AU177/計算過程!AL177+計算過程!AW177/計算過程!AN177,IF(入力データと計算結果!$F$7=バックデータ一覧!$A$21,計算過程!AR177/計算過程!AI177+計算過程!AS177/計算過程!AJ177+計算過程!AT177/計算過程!AK177+計算過程!AV177/計算過程!AM177+計算過程!AW177/計算過程!AN177,計算過程!AR177/計算過程!AI177+計算過程!AS177/計算過程!AJ177+計算過程!AT177/計算過程!AK177+計算過程!AV177/計算過程!AM177+計算過程!AX177/計算過程!AO177)))</f>
        <v>0</v>
      </c>
      <c r="AI177" s="191" t="str">
        <f>IF(AND(入力データと計算結果!$F$6=バックデータ一覧!$A$7,入力データと計算結果!$F$27="仕様を入力することで評価する"),$CJ$65*CB177+$CJ$72*(AR177+AT177)+$CJ$79,"-")</f>
        <v>-</v>
      </c>
      <c r="AJ177" s="191" t="str">
        <f>IF(AND(入力データと計算結果!$F$6=バックデータ一覧!$A$7,入力データと計算結果!$F$27="仕様を入力することで評価する"),$CJ$66*CB177+$CJ$73*AS177+$CJ$80,"-")</f>
        <v>-</v>
      </c>
      <c r="AK177" s="191" t="str">
        <f>IF(AND(入力データと計算結果!$F$6=バックデータ一覧!$A$7,入力データと計算結果!$F$27="仕様を入力することで評価する"),$CJ$67*CB177+$CJ$74*(AR177+AT177)+$CJ$81,"-")</f>
        <v>-</v>
      </c>
      <c r="AL177" s="191" t="str">
        <f>IF(AND(入力データと計算結果!$F$6=バックデータ一覧!$A$7,入力データと計算結果!$F$27="仕様を入力することで評価する"),$CJ$68*CB177+$CJ$75*AU177+$CJ$82,"-")</f>
        <v>-</v>
      </c>
      <c r="AM177" s="191" t="str">
        <f>IF(AND(入力データと計算結果!$F$6=バックデータ一覧!$A$7,入力データと計算結果!$F$27="仕様を入力することで評価する"),$CJ$69*CB177+$CJ$76*AV177+$CJ$83,"-")</f>
        <v>-</v>
      </c>
      <c r="AN177" s="191" t="str">
        <f>IF(AND(入力データと計算結果!$F$6=バックデータ一覧!$A$7,入力データと計算結果!$F$27="仕様を入力することで評価する"),$CJ$70*CB177+$CJ$77*AW177+$CJ$84,"-")</f>
        <v>-</v>
      </c>
      <c r="AO177" s="191" t="str">
        <f>IF(AND(入力データと計算結果!$F$6=バックデータ一覧!$A$7,入力データと計算結果!$F$27="仕様を入力することで評価する"),$CJ$71*CB177+$CJ$78*AX177+$CJ$85,"-")</f>
        <v>-</v>
      </c>
      <c r="AP177" s="91">
        <f t="shared" si="78"/>
        <v>12.196501234110732</v>
      </c>
      <c r="AQ177" s="91">
        <f t="shared" si="79"/>
        <v>6.0554153115619291</v>
      </c>
      <c r="AR177" s="91">
        <f t="shared" si="80"/>
        <v>0</v>
      </c>
      <c r="AS177" s="91">
        <f t="shared" si="81"/>
        <v>0</v>
      </c>
      <c r="AT177" s="91">
        <f t="shared" si="82"/>
        <v>0</v>
      </c>
      <c r="AU177" s="91">
        <f t="shared" si="83"/>
        <v>0</v>
      </c>
      <c r="AV177" s="91">
        <f t="shared" si="84"/>
        <v>0</v>
      </c>
      <c r="AW177" s="91">
        <f t="shared" si="85"/>
        <v>0</v>
      </c>
      <c r="AX177" s="91">
        <f t="shared" si="86"/>
        <v>0</v>
      </c>
      <c r="AY177" s="158">
        <f t="shared" si="87"/>
        <v>10.542579375206666</v>
      </c>
      <c r="AZ177" s="91">
        <f t="shared" si="92"/>
        <v>10.542579375206666</v>
      </c>
      <c r="BA177" s="26">
        <f>IF(計算過程!$CJ$4=9,((BF177*CB177+BG177*(BO177+BP177+BQ177+BS177)+BH177*BN177+BI177)*BB177+(0.01723*BU177+0.06099))*10^3/3600,0)</f>
        <v>0</v>
      </c>
      <c r="BB177" s="26">
        <f>IF(7&lt;='貼り付けシート（日別）'!O176,1,1+(7-'貼り付けシート（日別）'!O176)*0.0091)</f>
        <v>1</v>
      </c>
      <c r="BC177" s="26">
        <f>IF(計算過程!$CJ$4=9,((BJ177*計算過程!CB177+BK177*(BO177+BP177+BQ177+BS177)+BL177*BN177+BM177)*BE177+BU177/BD177),0)</f>
        <v>0</v>
      </c>
      <c r="BD177" s="26">
        <f>計算過程!$CJ$88*'貼り付けシート（日別）'!O176+計算過程!$CJ$89*BU177+計算過程!$CJ$90</f>
        <v>0.87329999999999997</v>
      </c>
      <c r="BE177" s="26">
        <f>IF(7&lt;='貼り付けシート（日別）'!O176,1,1+(7-'貼り付けシート（日別）'!O176)*0.0205)</f>
        <v>1</v>
      </c>
      <c r="BF177" s="89">
        <f>IF($BN177&gt;0,バックデータ一覧!$S$4,バックデータ一覧!$T$4)</f>
        <v>-0.51375000000000004</v>
      </c>
      <c r="BG177" s="89">
        <f>IF($BN177&gt;0,バックデータ一覧!$S$5,バックデータ一覧!$T$5)</f>
        <v>-1.7819999999999999E-2</v>
      </c>
      <c r="BH177" s="89">
        <f>IF($BN177&gt;0,バックデータ一覧!$S$6,バックデータ一覧!$T$6)</f>
        <v>0.27639999999999998</v>
      </c>
      <c r="BI177" s="89">
        <f>IF($BN177&gt;0,バックデータ一覧!$S$7,バックデータ一覧!$T$7)</f>
        <v>9.4067100000000003</v>
      </c>
      <c r="BJ177" s="89">
        <f>IF($BN177&gt;0,バックデータ一覧!$S$12,バックデータ一覧!$T$12)</f>
        <v>-0.19841</v>
      </c>
      <c r="BK177" s="89">
        <f>IF($BN177&gt;0,バックデータ一覧!$S$13,バックデータ一覧!$T$13)</f>
        <v>1.10632</v>
      </c>
      <c r="BL177" s="89">
        <f>IF($BN177&gt;0,バックデータ一覧!$S$14,バックデータ一覧!$T$14)</f>
        <v>0.19306999999999999</v>
      </c>
      <c r="BM177" s="132">
        <f>IF($BN177&gt;0,バックデータ一覧!$S$15,バックデータ一覧!$T$15)</f>
        <v>-10.36669</v>
      </c>
      <c r="BN177" s="26">
        <f>SUMIF('貼り付けシート（時刻別）'!$A$6:$A$8765,$A177,'貼り付けシート（時刻別）'!$C$6:$C$8765)</f>
        <v>2400</v>
      </c>
      <c r="BO177" s="91">
        <f>'貼り付けシート（日別）'!B176</f>
        <v>2.9368613973789994</v>
      </c>
      <c r="BP177" s="91">
        <f>'貼り付けシート（日別）'!C176</f>
        <v>6.4008517635183324</v>
      </c>
      <c r="BQ177" s="91">
        <f>'貼り付けシート（日別）'!D176</f>
        <v>1.2048662143093332</v>
      </c>
      <c r="BR177" s="91">
        <f>'貼り付けシート（日別）'!E176</f>
        <v>0</v>
      </c>
      <c r="BS177" s="91">
        <f>'貼り付けシート（日別）'!F176</f>
        <v>0</v>
      </c>
      <c r="BT177" s="91">
        <f>'貼り付けシート（日別）'!G176</f>
        <v>0</v>
      </c>
      <c r="BU177" s="91">
        <f>'貼り付けシート（日別）'!H176</f>
        <v>0</v>
      </c>
      <c r="BV177" s="91">
        <f>'貼り付けシート（日別）'!I176</f>
        <v>39</v>
      </c>
      <c r="BW177" s="91">
        <f>'貼り付けシート（日別）'!J176</f>
        <v>85</v>
      </c>
      <c r="BX177" s="91">
        <f>'貼り付けシート（日別）'!K176</f>
        <v>16</v>
      </c>
      <c r="BY177" s="91">
        <f>'貼り付けシート（日別）'!L176</f>
        <v>0</v>
      </c>
      <c r="BZ177" s="91">
        <f>'貼り付けシート（日別）'!M176</f>
        <v>0</v>
      </c>
      <c r="CA177" s="91">
        <f>'貼り付けシート（日別）'!N176</f>
        <v>0</v>
      </c>
      <c r="CB177" s="91">
        <f>'貼り付けシート（日別）'!O176</f>
        <v>24.770833333333332</v>
      </c>
      <c r="CC177" s="91">
        <f>'貼り付けシート（日別）'!Q176</f>
        <v>0</v>
      </c>
      <c r="CD177" s="126"/>
    </row>
    <row r="178" spans="1:82" x14ac:dyDescent="0.15">
      <c r="A178" s="30">
        <v>41811</v>
      </c>
      <c r="B178" s="93">
        <f t="shared" si="66"/>
        <v>0.16987493880208335</v>
      </c>
      <c r="C178" s="93">
        <f t="shared" si="67"/>
        <v>0</v>
      </c>
      <c r="D178" s="93">
        <f t="shared" si="93"/>
        <v>22.890056027654147</v>
      </c>
      <c r="E178" s="96">
        <v>0</v>
      </c>
      <c r="F178" s="90">
        <f>IF(OR(計算過程!$CJ$4&lt;=4,計算過程!$CJ$4=8),G178+H178+I178,0)</f>
        <v>0.16987493880208335</v>
      </c>
      <c r="G178" s="90">
        <f>IF(AND($CJ$4&gt;4,$CJ$4&lt;&gt;8),0,((VLOOKUP(入力データと計算結果!$F$6,バックデータ一覧!$V$12:$AA$15,2)*CB178+VLOOKUP(入力データと計算結果!$F$6,バックデータ一覧!$V$12:$AA$15,3)*(BV178+BW178+BX178+BY178+CA178)+(VLOOKUP(入力データと計算結果!$F$6,バックデータ一覧!$V$12:$AA$15,4)))*10^3/3600))</f>
        <v>0.10894832175925925</v>
      </c>
      <c r="H178" s="90">
        <f>IF(AND(OR($CJ$4&gt;4,$CJ$4&lt;&gt;8),入力データと計算結果!$F$7&lt;&gt;バックデータ一覧!$A$20,BZ178&gt;0),0.07*10^3/3600,0)</f>
        <v>1.9444444444444445E-2</v>
      </c>
      <c r="I178" s="90">
        <f>IF(AND(OR($CJ$4&lt;=4),入力データと計算結果!$F$7=バックデータ一覧!$A$22,BU178&gt;0),(VLOOKUP(入力データと計算結果!$F$6,バックデータ一覧!$V$12:$AA$15,5,FALSE)*BU178+VLOOKUP(入力データと計算結果!$F$6,バックデータ一覧!$V$12:$AA$15,6,FALSE))*10^3/3600,0)</f>
        <v>4.1482172598379635E-2</v>
      </c>
      <c r="J178" s="90">
        <f>IF(OR(計算過程!$CJ$4&lt;=2,計算過程!$CJ$4=8),IF(入力データと計算結果!$F$7=バックデータ一覧!$A$20,BO178/L178+BP178/M178+BQ178/N178+BR178/O178+BT178/Q178,IF(入力データと計算結果!$F$7=バックデータ一覧!$A$21,BO178/L178+BP178/M178+BQ178/N178+BS178/P178+BT178/Q178,BO178/L178+BP178/M178+BQ178/N178+BS178/P178+BU178/R178)),0)</f>
        <v>0</v>
      </c>
      <c r="K178" s="90">
        <f>IF(OR(計算過程!$CJ$4=3,計算過程!$CJ$4=4),IF(入力データと計算結果!$F$7=バックデータ一覧!$A$20,BO178/L178+BP178/M178+BQ178/N178+BR178/O178+BT178/Q178,IF(入力データと計算結果!$F$7=バックデータ一覧!$A$21,BO178/L178+BP178/M178+BQ178/N178+BS178/P178+BT178/Q178,BO178/L178+BP178/M178+BQ178/N178+BS178/P178+BU178/R178)),0)</f>
        <v>22.890056027654147</v>
      </c>
      <c r="L178" s="167">
        <f>IFERROR(MIN(1,$CJ$6*CB178+計算過程!$CJ$13*(BO178+BQ178)+$CJ$20),"-")</f>
        <v>0.70840978643672803</v>
      </c>
      <c r="M178" s="167">
        <f t="shared" si="68"/>
        <v>0.81822821721583694</v>
      </c>
      <c r="N178" s="167">
        <f t="shared" si="69"/>
        <v>0.70840978643672803</v>
      </c>
      <c r="O178" s="134">
        <f t="shared" si="70"/>
        <v>0.90236153670854247</v>
      </c>
      <c r="P178" s="134">
        <f t="shared" si="71"/>
        <v>0.87206192052051734</v>
      </c>
      <c r="Q178" s="134">
        <f t="shared" si="72"/>
        <v>0.90236153670854247</v>
      </c>
      <c r="R178" s="134">
        <f t="shared" si="73"/>
        <v>0.58258810959672636</v>
      </c>
      <c r="S178" s="26">
        <f t="shared" si="74"/>
        <v>0</v>
      </c>
      <c r="T178" s="26">
        <f>'貼り付けシート（日別）'!P177</f>
        <v>22.575000000000003</v>
      </c>
      <c r="U178" s="26">
        <f t="shared" si="94"/>
        <v>1</v>
      </c>
      <c r="V178" s="26">
        <f t="shared" si="95"/>
        <v>1</v>
      </c>
      <c r="W178" s="26">
        <f t="shared" si="88"/>
        <v>17.873227437783331</v>
      </c>
      <c r="X178" s="26">
        <f t="shared" si="75"/>
        <v>0</v>
      </c>
      <c r="Y178" s="26">
        <f>IF(AND(入力データと計算結果!$F$6=バックデータ一覧!$A$7,入力データと計算結果!$F$27="種類を選択することで評価する"),MAX((($CJ$44*CB178+$CJ$45*SUM(BO178:BQ178,BS178)+$CJ$46)*Z178+(0.01723*BU178+0.06099))*10^3/3600,0),0)</f>
        <v>0</v>
      </c>
      <c r="Z178" s="26">
        <f t="shared" si="89"/>
        <v>1</v>
      </c>
      <c r="AA178" s="26">
        <f>IF(AND(入力データと計算結果!$F$6=バックデータ一覧!$A$7,入力データと計算結果!$F$27="種類を選択することで評価する"),MAX(($CJ$47*CB178+$CJ$48*SUM(BO178:BQ178,BS178)+$CJ$49)*AC178+BU178/AB178,0),0)</f>
        <v>0</v>
      </c>
      <c r="AB178" s="26">
        <f t="shared" si="76"/>
        <v>0.86632171874999997</v>
      </c>
      <c r="AC178" s="26">
        <f t="shared" si="90"/>
        <v>1</v>
      </c>
      <c r="AD178" s="91">
        <f>IF(AND(入力データと計算結果!$F$6=バックデータ一覧!$A$7,入力データと計算結果!$F$27="仕様を入力することで評価する"),AE178+AF178+AG178,0)</f>
        <v>0</v>
      </c>
      <c r="AE178" s="91">
        <f t="shared" si="91"/>
        <v>0.93238086211060089</v>
      </c>
      <c r="AF178" s="91">
        <f t="shared" si="77"/>
        <v>7.2838300513368287E-2</v>
      </c>
      <c r="AG178" s="190">
        <f>IF(AND(入力データと計算結果!$F$7&lt;&gt;バックデータ一覧!$A$22,CA178&gt;0),(0.000393*計算過程!CA178)*10^3/3600,IF(AND(入力データと計算結果!$F$7=バックデータ一覧!$A$22,AX178&gt;0),(0.01723*計算過程!AX178+0.06099)*10^3/3600,0))</f>
        <v>2.1681287688078702E-2</v>
      </c>
      <c r="AH178" s="91">
        <f>IF(OR(入力データと計算結果!$F$6&lt;&gt;バックデータ一覧!$A$7,入力データと計算結果!$F$27&lt;&gt;"仕様を入力することで評価する"),0,IF(入力データと計算結果!$F$7=バックデータ一覧!$A$20,計算過程!AR178/計算過程!AI178+計算過程!AS178/計算過程!AJ178+計算過程!AT178/計算過程!AK178+計算過程!AU178/計算過程!AL178+計算過程!AW178/計算過程!AN178,IF(入力データと計算結果!$F$7=バックデータ一覧!$A$21,計算過程!AR178/計算過程!AI178+計算過程!AS178/計算過程!AJ178+計算過程!AT178/計算過程!AK178+計算過程!AV178/計算過程!AM178+計算過程!AW178/計算過程!AN178,計算過程!AR178/計算過程!AI178+計算過程!AS178/計算過程!AJ178+計算過程!AT178/計算過程!AK178+計算過程!AV178/計算過程!AM178+計算過程!AX178/計算過程!AO178)))</f>
        <v>0</v>
      </c>
      <c r="AI178" s="191" t="str">
        <f>IF(AND(入力データと計算結果!$F$6=バックデータ一覧!$A$7,入力データと計算結果!$F$27="仕様を入力することで評価する"),$CJ$65*CB178+$CJ$72*(AR178+AT178)+$CJ$79,"-")</f>
        <v>-</v>
      </c>
      <c r="AJ178" s="191" t="str">
        <f>IF(AND(入力データと計算結果!$F$6=バックデータ一覧!$A$7,入力データと計算結果!$F$27="仕様を入力することで評価する"),$CJ$66*CB178+$CJ$73*AS178+$CJ$80,"-")</f>
        <v>-</v>
      </c>
      <c r="AK178" s="191" t="str">
        <f>IF(AND(入力データと計算結果!$F$6=バックデータ一覧!$A$7,入力データと計算結果!$F$27="仕様を入力することで評価する"),$CJ$67*CB178+$CJ$74*(AR178+AT178)+$CJ$81,"-")</f>
        <v>-</v>
      </c>
      <c r="AL178" s="191" t="str">
        <f>IF(AND(入力データと計算結果!$F$6=バックデータ一覧!$A$7,入力データと計算結果!$F$27="仕様を入力することで評価する"),$CJ$68*CB178+$CJ$75*AU178+$CJ$82,"-")</f>
        <v>-</v>
      </c>
      <c r="AM178" s="191" t="str">
        <f>IF(AND(入力データと計算結果!$F$6=バックデータ一覧!$A$7,入力データと計算結果!$F$27="仕様を入力することで評価する"),$CJ$69*CB178+$CJ$76*AV178+$CJ$83,"-")</f>
        <v>-</v>
      </c>
      <c r="AN178" s="191" t="str">
        <f>IF(AND(入力データと計算結果!$F$6=バックデータ一覧!$A$7,入力データと計算結果!$F$27="仕様を入力することで評価する"),$CJ$70*CB178+$CJ$77*AW178+$CJ$84,"-")</f>
        <v>-</v>
      </c>
      <c r="AO178" s="191" t="str">
        <f>IF(AND(入力データと計算結果!$F$6=バックデータ一覧!$A$7,入力データと計算結果!$F$27="仕様を入力することで評価する"),$CJ$71*CB178+$CJ$78*AX178+$CJ$85,"-")</f>
        <v>-</v>
      </c>
      <c r="AP178" s="91">
        <f t="shared" si="78"/>
        <v>19.531539973560225</v>
      </c>
      <c r="AQ178" s="91">
        <f t="shared" si="79"/>
        <v>5.8188965377861015</v>
      </c>
      <c r="AR178" s="91">
        <f t="shared" si="80"/>
        <v>0</v>
      </c>
      <c r="AS178" s="91">
        <f t="shared" si="81"/>
        <v>0</v>
      </c>
      <c r="AT178" s="91">
        <f t="shared" si="82"/>
        <v>0</v>
      </c>
      <c r="AU178" s="91">
        <f t="shared" si="83"/>
        <v>0</v>
      </c>
      <c r="AV178" s="91">
        <f t="shared" si="84"/>
        <v>0</v>
      </c>
      <c r="AW178" s="91">
        <f t="shared" si="85"/>
        <v>0</v>
      </c>
      <c r="AX178" s="91">
        <f t="shared" si="86"/>
        <v>0.99028645833333329</v>
      </c>
      <c r="AY178" s="158">
        <f t="shared" si="87"/>
        <v>16.882940979449998</v>
      </c>
      <c r="AZ178" s="91">
        <f t="shared" si="92"/>
        <v>16.882940979449998</v>
      </c>
      <c r="BA178" s="26">
        <f>IF(計算過程!$CJ$4=9,((BF178*CB178+BG178*(BO178+BP178+BQ178+BS178)+BH178*BN178+BI178)*BB178+(0.01723*BU178+0.06099))*10^3/3600,0)</f>
        <v>0</v>
      </c>
      <c r="BB178" s="26">
        <f>IF(7&lt;='貼り付けシート（日別）'!O177,1,1+(7-'貼り付けシート（日別）'!O177)*0.0091)</f>
        <v>1</v>
      </c>
      <c r="BC178" s="26">
        <f>IF(計算過程!$CJ$4=9,((BJ178*計算過程!CB178+BK178*(BO178+BP178+BQ178+BS178)+BL178*BN178+BM178)*BE178+BU178/BD178),0)</f>
        <v>0</v>
      </c>
      <c r="BD178" s="26">
        <f>計算過程!$CJ$88*'貼り付けシート（日別）'!O177+計算過程!$CJ$89*BU178+計算過程!$CJ$90</f>
        <v>0.86632171874999997</v>
      </c>
      <c r="BE178" s="26">
        <f>IF(7&lt;='貼り付けシート（日別）'!O177,1,1+(7-'貼り付けシート（日別）'!O177)*0.0205)</f>
        <v>1</v>
      </c>
      <c r="BF178" s="89">
        <f>IF($BN178&gt;0,バックデータ一覧!$S$4,バックデータ一覧!$T$4)</f>
        <v>-0.51375000000000004</v>
      </c>
      <c r="BG178" s="89">
        <f>IF($BN178&gt;0,バックデータ一覧!$S$5,バックデータ一覧!$T$5)</f>
        <v>-1.7819999999999999E-2</v>
      </c>
      <c r="BH178" s="89">
        <f>IF($BN178&gt;0,バックデータ一覧!$S$6,バックデータ一覧!$T$6)</f>
        <v>0.27639999999999998</v>
      </c>
      <c r="BI178" s="89">
        <f>IF($BN178&gt;0,バックデータ一覧!$S$7,バックデータ一覧!$T$7)</f>
        <v>9.4067100000000003</v>
      </c>
      <c r="BJ178" s="89">
        <f>IF($BN178&gt;0,バックデータ一覧!$S$12,バックデータ一覧!$T$12)</f>
        <v>-0.19841</v>
      </c>
      <c r="BK178" s="89">
        <f>IF($BN178&gt;0,バックデータ一覧!$S$13,バックデータ一覧!$T$13)</f>
        <v>1.10632</v>
      </c>
      <c r="BL178" s="89">
        <f>IF($BN178&gt;0,バックデータ一覧!$S$14,バックデータ一覧!$T$14)</f>
        <v>0.19306999999999999</v>
      </c>
      <c r="BM178" s="132">
        <f>IF($BN178&gt;0,バックデータ一覧!$S$15,バックデータ一覧!$T$15)</f>
        <v>-10.36669</v>
      </c>
      <c r="BN178" s="26">
        <f>SUMIF('貼り付けシート（時刻別）'!$A$6:$A$8765,$A178,'貼り付けシート（時刻別）'!$C$6:$C$8765)</f>
        <v>2400</v>
      </c>
      <c r="BO178" s="91">
        <f>'貼り付けシート（日別）'!B177</f>
        <v>3.6767293688579992</v>
      </c>
      <c r="BP178" s="91">
        <f>'貼り付けシート（日別）'!C177</f>
        <v>4.5021175945199996</v>
      </c>
      <c r="BQ178" s="91">
        <f>'貼り付けシート（日別）'!D177</f>
        <v>1.9509176242919997</v>
      </c>
      <c r="BR178" s="91">
        <f>'貼り付けシート（日別）'!E177</f>
        <v>0</v>
      </c>
      <c r="BS178" s="91">
        <f>'貼り付けシート（日別）'!F177</f>
        <v>6.7531763917799994</v>
      </c>
      <c r="BT178" s="91">
        <f>'貼り付けシート（日別）'!G177</f>
        <v>0</v>
      </c>
      <c r="BU178" s="91">
        <f>'貼り付けシート（日別）'!H177</f>
        <v>0.99028645833333329</v>
      </c>
      <c r="BV178" s="91">
        <f>'貼り付けシート（日別）'!I177</f>
        <v>49</v>
      </c>
      <c r="BW178" s="91">
        <f>'貼り付けシート（日別）'!J177</f>
        <v>60</v>
      </c>
      <c r="BX178" s="91">
        <f>'貼り付けシート（日別）'!K177</f>
        <v>26</v>
      </c>
      <c r="BY178" s="91">
        <f>'貼り付けシート（日別）'!L177</f>
        <v>0</v>
      </c>
      <c r="BZ178" s="91">
        <f>'貼り付けシート（日別）'!M177</f>
        <v>90</v>
      </c>
      <c r="CA178" s="91">
        <f>'貼り付けシート（日別）'!N177</f>
        <v>0</v>
      </c>
      <c r="CB178" s="91">
        <f>'貼り付けシート（日別）'!O177</f>
        <v>22.079166666666662</v>
      </c>
      <c r="CC178" s="91">
        <f>'貼り付けシート（日別）'!Q177</f>
        <v>0</v>
      </c>
      <c r="CD178" s="126"/>
    </row>
    <row r="179" spans="1:82" x14ac:dyDescent="0.15">
      <c r="A179" s="30">
        <v>41812</v>
      </c>
      <c r="B179" s="93">
        <f t="shared" si="66"/>
        <v>0.16946245138888888</v>
      </c>
      <c r="C179" s="93">
        <f t="shared" si="67"/>
        <v>0</v>
      </c>
      <c r="D179" s="93">
        <f t="shared" si="93"/>
        <v>23.010124872773964</v>
      </c>
      <c r="E179" s="96">
        <v>0</v>
      </c>
      <c r="F179" s="90">
        <f>IF(OR(計算過程!$CJ$4&lt;=4,計算過程!$CJ$4=8),G179+H179+I179,0)</f>
        <v>0.16946245138888888</v>
      </c>
      <c r="G179" s="90">
        <f>IF(AND($CJ$4&gt;4,$CJ$4&lt;&gt;8),0,((VLOOKUP(入力データと計算結果!$F$6,バックデータ一覧!$V$12:$AA$15,2)*CB179+VLOOKUP(入力データと計算結果!$F$6,バックデータ一覧!$V$12:$AA$15,3)*(BV179+BW179+BX179+BY179+CA179)+(VLOOKUP(入力データと計算結果!$F$6,バックデータ一覧!$V$12:$AA$15,4)))*10^3/3600))</f>
        <v>0.10865185185185185</v>
      </c>
      <c r="H179" s="90">
        <f>IF(AND(OR($CJ$4&gt;4,$CJ$4&lt;&gt;8),入力データと計算結果!$F$7&lt;&gt;バックデータ一覧!$A$20,BZ179&gt;0),0.07*10^3/3600,0)</f>
        <v>1.9444444444444445E-2</v>
      </c>
      <c r="I179" s="90">
        <f>IF(AND(OR($CJ$4&lt;=4),入力データと計算結果!$F$7=バックデータ一覧!$A$22,BU179&gt;0),(VLOOKUP(入力データと計算結果!$F$6,バックデータ一覧!$V$12:$AA$15,5,FALSE)*BU179+VLOOKUP(入力データと計算結果!$F$6,バックデータ一覧!$V$12:$AA$15,6,FALSE))*10^3/3600,0)</f>
        <v>4.1366155092592595E-2</v>
      </c>
      <c r="J179" s="90">
        <f>IF(OR(計算過程!$CJ$4&lt;=2,計算過程!$CJ$4=8),IF(入力データと計算結果!$F$7=バックデータ一覧!$A$20,BO179/L179+BP179/M179+BQ179/N179+BR179/O179+BT179/Q179,IF(入力データと計算結果!$F$7=バックデータ一覧!$A$21,BO179/L179+BP179/M179+BQ179/N179+BS179/P179+BT179/Q179,BO179/L179+BP179/M179+BQ179/N179+BS179/P179+BU179/R179)),0)</f>
        <v>0</v>
      </c>
      <c r="K179" s="90">
        <f>IF(OR(計算過程!$CJ$4=3,計算過程!$CJ$4=4),IF(入力データと計算結果!$F$7=バックデータ一覧!$A$20,BO179/L179+BP179/M179+BQ179/N179+BR179/O179+BT179/Q179,IF(入力データと計算結果!$F$7=バックデータ一覧!$A$21,BO179/L179+BP179/M179+BQ179/N179+BS179/P179+BT179/Q179,BO179/L179+BP179/M179+BQ179/N179+BS179/P179+BU179/R179)),0)</f>
        <v>23.010124872773964</v>
      </c>
      <c r="L179" s="167">
        <f>IFERROR(MIN(1,$CJ$6*CB179+計算過程!$CJ$13*(BO179+BQ179)+$CJ$20),"-")</f>
        <v>0.70876341575266799</v>
      </c>
      <c r="M179" s="167">
        <f t="shared" si="68"/>
        <v>0.81939389282848518</v>
      </c>
      <c r="N179" s="167">
        <f t="shared" si="69"/>
        <v>0.70876341575266799</v>
      </c>
      <c r="O179" s="134">
        <f t="shared" si="70"/>
        <v>0.90236153670854247</v>
      </c>
      <c r="P179" s="134">
        <f t="shared" si="71"/>
        <v>0.87193169722977515</v>
      </c>
      <c r="Q179" s="134">
        <f t="shared" si="72"/>
        <v>0.90236153670854247</v>
      </c>
      <c r="R179" s="134">
        <f t="shared" si="73"/>
        <v>0.58448545715099443</v>
      </c>
      <c r="S179" s="26">
        <f t="shared" si="74"/>
        <v>0</v>
      </c>
      <c r="T179" s="26">
        <f>'貼り付けシート（日別）'!P178</f>
        <v>19.799999999999997</v>
      </c>
      <c r="U179" s="26">
        <f t="shared" si="94"/>
        <v>1</v>
      </c>
      <c r="V179" s="26">
        <f t="shared" si="95"/>
        <v>1</v>
      </c>
      <c r="W179" s="26">
        <f t="shared" si="88"/>
        <v>17.989042754766665</v>
      </c>
      <c r="X179" s="26">
        <f t="shared" si="75"/>
        <v>0</v>
      </c>
      <c r="Y179" s="26">
        <f>IF(AND(入力データと計算結果!$F$6=バックデータ一覧!$A$7,入力データと計算結果!$F$27="種類を選択することで評価する"),MAX((($CJ$44*CB179+$CJ$45*SUM(BO179:BQ179,BS179)+$CJ$46)*Z179+(0.01723*BU179+0.06099))*10^3/3600,0),0)</f>
        <v>0</v>
      </c>
      <c r="Z179" s="26">
        <f t="shared" si="89"/>
        <v>1</v>
      </c>
      <c r="AA179" s="26">
        <f>IF(AND(入力データと計算結果!$F$6=バックデータ一覧!$A$7,入力データと計算結果!$F$27="種類を選択することで評価する"),MAX(($CJ$47*CB179+$CJ$48*SUM(BO179:BQ179,BS179)+$CJ$49)*AC179+BU179/AB179,0),0)</f>
        <v>0</v>
      </c>
      <c r="AB179" s="26">
        <f t="shared" si="76"/>
        <v>0.86838249999999995</v>
      </c>
      <c r="AC179" s="26">
        <f t="shared" si="90"/>
        <v>1</v>
      </c>
      <c r="AD179" s="91">
        <f>IF(AND(入力データと計算結果!$F$6=バックデータ一覧!$A$7,入力データと計算結果!$F$27="仕様を入力することで評価する"),AE179+AF179+AG179,0)</f>
        <v>0</v>
      </c>
      <c r="AE179" s="91">
        <f t="shared" si="91"/>
        <v>0.93347216776082831</v>
      </c>
      <c r="AF179" s="91">
        <f t="shared" si="77"/>
        <v>7.2951102288300582E-2</v>
      </c>
      <c r="AG179" s="190">
        <f>IF(AND(入力データと計算結果!$F$7&lt;&gt;バックデータ一覧!$A$22,CA179&gt;0),(0.000393*計算過程!CA179)*10^3/3600,IF(AND(入力データと計算結果!$F$7=バックデータ一覧!$A$22,AX179&gt;0),(0.01723*計算過程!AX179+0.06099)*10^3/3600,0))</f>
        <v>2.1586188657407409E-2</v>
      </c>
      <c r="AH179" s="91">
        <f>IF(OR(入力データと計算結果!$F$6&lt;&gt;バックデータ一覧!$A$7,入力データと計算結果!$F$27&lt;&gt;"仕様を入力することで評価する"),0,IF(入力データと計算結果!$F$7=バックデータ一覧!$A$20,計算過程!AR179/計算過程!AI179+計算過程!AS179/計算過程!AJ179+計算過程!AT179/計算過程!AK179+計算過程!AU179/計算過程!AL179+計算過程!AW179/計算過程!AN179,IF(入力データと計算結果!$F$7=バックデータ一覧!$A$21,計算過程!AR179/計算過程!AI179+計算過程!AS179/計算過程!AJ179+計算過程!AT179/計算過程!AK179+計算過程!AV179/計算過程!AM179+計算過程!AW179/計算過程!AN179,計算過程!AR179/計算過程!AI179+計算過程!AS179/計算過程!AJ179+計算過程!AT179/計算過程!AK179+計算過程!AV179/計算過程!AM179+計算過程!AX179/計算過程!AO179)))</f>
        <v>0</v>
      </c>
      <c r="AI179" s="191" t="str">
        <f>IF(AND(入力データと計算結果!$F$6=バックデータ一覧!$A$7,入力データと計算結果!$F$27="仕様を入力することで評価する"),$CJ$65*CB179+$CJ$72*(AR179+AT179)+$CJ$79,"-")</f>
        <v>-</v>
      </c>
      <c r="AJ179" s="191" t="str">
        <f>IF(AND(入力データと計算結果!$F$6=バックデータ一覧!$A$7,入力データと計算結果!$F$27="仕様を入力することで評価する"),$CJ$66*CB179+$CJ$73*AS179+$CJ$80,"-")</f>
        <v>-</v>
      </c>
      <c r="AK179" s="191" t="str">
        <f>IF(AND(入力データと計算結果!$F$6=バックデータ一覧!$A$7,入力データと計算結果!$F$27="仕様を入力することで評価する"),$CJ$67*CB179+$CJ$74*(AR179+AT179)+$CJ$81,"-")</f>
        <v>-</v>
      </c>
      <c r="AL179" s="191" t="str">
        <f>IF(AND(入力データと計算結果!$F$6=バックデータ一覧!$A$7,入力データと計算結果!$F$27="仕様を入力することで評価する"),$CJ$68*CB179+$CJ$75*AU179+$CJ$82,"-")</f>
        <v>-</v>
      </c>
      <c r="AM179" s="191" t="str">
        <f>IF(AND(入力データと計算結果!$F$6=バックデータ一覧!$A$7,入力データと計算結果!$F$27="仕様を入力することで評価する"),$CJ$69*CB179+$CJ$76*AV179+$CJ$83,"-")</f>
        <v>-</v>
      </c>
      <c r="AN179" s="191" t="str">
        <f>IF(AND(入力データと計算結果!$F$6=バックデータ一覧!$A$7,入力データと計算結果!$F$27="仕様を入力することで評価する"),$CJ$70*CB179+$CJ$77*AW179+$CJ$84,"-")</f>
        <v>-</v>
      </c>
      <c r="AO179" s="191" t="str">
        <f>IF(AND(入力データと計算結果!$F$6=バックデータ一覧!$A$7,入力データと計算結果!$F$27="仕様を入力することで評価する"),$CJ$71*CB179+$CJ$78*AX179+$CJ$85,"-")</f>
        <v>-</v>
      </c>
      <c r="AP179" s="91">
        <f t="shared" si="78"/>
        <v>19.688511387879572</v>
      </c>
      <c r="AQ179" s="91">
        <f t="shared" si="79"/>
        <v>5.8588045042591128</v>
      </c>
      <c r="AR179" s="91">
        <f t="shared" si="80"/>
        <v>0</v>
      </c>
      <c r="AS179" s="91">
        <f t="shared" si="81"/>
        <v>0</v>
      </c>
      <c r="AT179" s="91">
        <f t="shared" si="82"/>
        <v>0</v>
      </c>
      <c r="AU179" s="91">
        <f t="shared" si="83"/>
        <v>0</v>
      </c>
      <c r="AV179" s="91">
        <f t="shared" si="84"/>
        <v>0</v>
      </c>
      <c r="AW179" s="91">
        <f t="shared" si="85"/>
        <v>0</v>
      </c>
      <c r="AX179" s="91">
        <f t="shared" si="86"/>
        <v>0.97041666666666637</v>
      </c>
      <c r="AY179" s="158">
        <f t="shared" si="87"/>
        <v>17.0186260881</v>
      </c>
      <c r="AZ179" s="91">
        <f t="shared" si="92"/>
        <v>17.0186260881</v>
      </c>
      <c r="BA179" s="26">
        <f>IF(計算過程!$CJ$4=9,((BF179*CB179+BG179*(BO179+BP179+BQ179+BS179)+BH179*BN179+BI179)*BB179+(0.01723*BU179+0.06099))*10^3/3600,0)</f>
        <v>0</v>
      </c>
      <c r="BB179" s="26">
        <f>IF(7&lt;='貼り付けシート（日別）'!O178,1,1+(7-'貼り付けシート（日別）'!O178)*0.0091)</f>
        <v>1</v>
      </c>
      <c r="BC179" s="26">
        <f>IF(計算過程!$CJ$4=9,((BJ179*計算過程!CB179+BK179*(BO179+BP179+BQ179+BS179)+BL179*BN179+BM179)*BE179+BU179/BD179),0)</f>
        <v>0</v>
      </c>
      <c r="BD179" s="26">
        <f>計算過程!$CJ$88*'貼り付けシート（日別）'!O178+計算過程!$CJ$89*BU179+計算過程!$CJ$90</f>
        <v>0.86838249999999995</v>
      </c>
      <c r="BE179" s="26">
        <f>IF(7&lt;='貼り付けシート（日別）'!O178,1,1+(7-'貼り付けシート（日別）'!O178)*0.0205)</f>
        <v>1</v>
      </c>
      <c r="BF179" s="89">
        <f>IF($BN179&gt;0,バックデータ一覧!$S$4,バックデータ一覧!$T$4)</f>
        <v>-0.51375000000000004</v>
      </c>
      <c r="BG179" s="89">
        <f>IF($BN179&gt;0,バックデータ一覧!$S$5,バックデータ一覧!$T$5)</f>
        <v>-1.7819999999999999E-2</v>
      </c>
      <c r="BH179" s="89">
        <f>IF($BN179&gt;0,バックデータ一覧!$S$6,バックデータ一覧!$T$6)</f>
        <v>0.27639999999999998</v>
      </c>
      <c r="BI179" s="89">
        <f>IF($BN179&gt;0,バックデータ一覧!$S$7,バックデータ一覧!$T$7)</f>
        <v>9.4067100000000003</v>
      </c>
      <c r="BJ179" s="89">
        <f>IF($BN179&gt;0,バックデータ一覧!$S$12,バックデータ一覧!$T$12)</f>
        <v>-0.19841</v>
      </c>
      <c r="BK179" s="89">
        <f>IF($BN179&gt;0,バックデータ一覧!$S$13,バックデータ一覧!$T$13)</f>
        <v>1.10632</v>
      </c>
      <c r="BL179" s="89">
        <f>IF($BN179&gt;0,バックデータ一覧!$S$14,バックデータ一覧!$T$14)</f>
        <v>0.19306999999999999</v>
      </c>
      <c r="BM179" s="132">
        <f>IF($BN179&gt;0,バックデータ一覧!$S$15,バックデータ一覧!$T$15)</f>
        <v>-10.36669</v>
      </c>
      <c r="BN179" s="26">
        <f>SUMIF('貼り付けシート（時刻別）'!$A$6:$A$8765,$A179,'貼り付けシート（時刻別）'!$C$6:$C$8765)</f>
        <v>2400</v>
      </c>
      <c r="BO179" s="91">
        <f>'貼り付けシート（日別）'!B178</f>
        <v>3.7062785702973331</v>
      </c>
      <c r="BP179" s="91">
        <f>'貼り付けシート（日別）'!C178</f>
        <v>4.5383002901599996</v>
      </c>
      <c r="BQ179" s="91">
        <f>'貼り付けシート（日別）'!D178</f>
        <v>1.9665967924026664</v>
      </c>
      <c r="BR179" s="91">
        <f>'貼り付けシート（日別）'!E178</f>
        <v>0</v>
      </c>
      <c r="BS179" s="91">
        <f>'貼り付けシート（日別）'!F178</f>
        <v>6.8074504352399989</v>
      </c>
      <c r="BT179" s="91">
        <f>'貼り付けシート（日別）'!G178</f>
        <v>0</v>
      </c>
      <c r="BU179" s="91">
        <f>'貼り付けシート（日別）'!H178</f>
        <v>0.97041666666666637</v>
      </c>
      <c r="BV179" s="91">
        <f>'貼り付けシート（日別）'!I178</f>
        <v>49</v>
      </c>
      <c r="BW179" s="91">
        <f>'貼り付けシート（日別）'!J178</f>
        <v>60</v>
      </c>
      <c r="BX179" s="91">
        <f>'貼り付けシート（日別）'!K178</f>
        <v>26</v>
      </c>
      <c r="BY179" s="91">
        <f>'貼り付けシート（日別）'!L178</f>
        <v>0</v>
      </c>
      <c r="BZ179" s="91">
        <f>'貼り付けシート（日別）'!M178</f>
        <v>90</v>
      </c>
      <c r="CA179" s="91">
        <f>'貼り付けシート（日別）'!N178</f>
        <v>0</v>
      </c>
      <c r="CB179" s="91">
        <f>'貼り付けシート（日別）'!O178</f>
        <v>22.533333333333335</v>
      </c>
      <c r="CC179" s="91">
        <f>'貼り付けシート（日別）'!Q178</f>
        <v>0</v>
      </c>
      <c r="CD179" s="126"/>
    </row>
    <row r="180" spans="1:82" x14ac:dyDescent="0.15">
      <c r="A180" s="30">
        <v>41813</v>
      </c>
      <c r="B180" s="93">
        <f t="shared" si="66"/>
        <v>0.17046528776041664</v>
      </c>
      <c r="C180" s="93">
        <f t="shared" si="67"/>
        <v>0</v>
      </c>
      <c r="D180" s="93">
        <f t="shared" si="93"/>
        <v>23.086973120631988</v>
      </c>
      <c r="E180" s="96">
        <v>0</v>
      </c>
      <c r="F180" s="90">
        <f>IF(OR(計算過程!$CJ$4&lt;=4,計算過程!$CJ$4=8),G180+H180+I180,0)</f>
        <v>0.17046528776041664</v>
      </c>
      <c r="G180" s="90">
        <f>IF(AND($CJ$4&gt;4,$CJ$4&lt;&gt;8),0,((VLOOKUP(入力データと計算結果!$F$6,バックデータ一覧!$V$12:$AA$15,2)*CB180+VLOOKUP(入力データと計算結果!$F$6,バックデータ一覧!$V$12:$AA$15,3)*(BV180+BW180+BX180+BY180+CA180)+(VLOOKUP(入力データと計算結果!$F$6,バックデータ一覧!$V$12:$AA$15,4)))*10^3/3600))</f>
        <v>0.1093726273148148</v>
      </c>
      <c r="H180" s="90">
        <f>IF(AND(OR($CJ$4&gt;4,$CJ$4&lt;&gt;8),入力データと計算結果!$F$7&lt;&gt;バックデータ一覧!$A$20,BZ180&gt;0),0.07*10^3/3600,0)</f>
        <v>1.9444444444444445E-2</v>
      </c>
      <c r="I180" s="90">
        <f>IF(AND(OR($CJ$4&lt;=4),入力データと計算結果!$F$7=バックデータ一覧!$A$22,BU180&gt;0),(VLOOKUP(入力データと計算結果!$F$6,バックデータ一覧!$V$12:$AA$15,5,FALSE)*BU180+VLOOKUP(入力データと計算結果!$F$6,バックデータ一覧!$V$12:$AA$15,6,FALSE))*10^3/3600,0)</f>
        <v>4.1648216001157402E-2</v>
      </c>
      <c r="J180" s="90">
        <f>IF(OR(計算過程!$CJ$4&lt;=2,計算過程!$CJ$4=8),IF(入力データと計算結果!$F$7=バックデータ一覧!$A$20,BO180/L180+BP180/M180+BQ180/N180+BR180/O180+BT180/Q180,IF(入力データと計算結果!$F$7=バックデータ一覧!$A$21,BO180/L180+BP180/M180+BQ180/N180+BS180/P180+BT180/Q180,BO180/L180+BP180/M180+BQ180/N180+BS180/P180+BU180/R180)),0)</f>
        <v>0</v>
      </c>
      <c r="K180" s="90">
        <f>IF(OR(計算過程!$CJ$4=3,計算過程!$CJ$4=4),IF(入力データと計算結果!$F$7=バックデータ一覧!$A$20,BO180/L180+BP180/M180+BQ180/N180+BR180/O180+BT180/Q180,IF(入力データと計算結果!$F$7=バックデータ一覧!$A$21,BO180/L180+BP180/M180+BQ180/N180+BS180/P180+BT180/Q180,BO180/L180+BP180/M180+BQ180/N180+BS180/P180+BU180/R180)),0)</f>
        <v>23.086973120631988</v>
      </c>
      <c r="L180" s="167">
        <f>IFERROR(MIN(1,$CJ$6*CB180+計算過程!$CJ$13*(BO180+BQ180)+$CJ$20),"-")</f>
        <v>0.70817873535241715</v>
      </c>
      <c r="M180" s="167">
        <f t="shared" si="68"/>
        <v>0.81672494719276301</v>
      </c>
      <c r="N180" s="167">
        <f t="shared" si="69"/>
        <v>0.70817873535241715</v>
      </c>
      <c r="O180" s="134">
        <f t="shared" si="70"/>
        <v>0.90236153670854247</v>
      </c>
      <c r="P180" s="134">
        <f t="shared" si="71"/>
        <v>0.87196537566703602</v>
      </c>
      <c r="Q180" s="134">
        <f t="shared" si="72"/>
        <v>0.90236153670854247</v>
      </c>
      <c r="R180" s="134">
        <f t="shared" si="73"/>
        <v>0.57987263970254455</v>
      </c>
      <c r="S180" s="26">
        <f t="shared" si="74"/>
        <v>0</v>
      </c>
      <c r="T180" s="26">
        <f>'貼り付けシート（日別）'!P179</f>
        <v>20.924999999999997</v>
      </c>
      <c r="U180" s="26">
        <f t="shared" si="94"/>
        <v>1</v>
      </c>
      <c r="V180" s="26">
        <f t="shared" si="95"/>
        <v>1</v>
      </c>
      <c r="W180" s="26">
        <f t="shared" si="88"/>
        <v>18.002259070058329</v>
      </c>
      <c r="X180" s="26">
        <f t="shared" si="75"/>
        <v>0</v>
      </c>
      <c r="Y180" s="26">
        <f>IF(AND(入力データと計算結果!$F$6=バックデータ一覧!$A$7,入力データと計算結果!$F$27="種類を選択することで評価する"),MAX((($CJ$44*CB180+$CJ$45*SUM(BO180:BQ180,BS180)+$CJ$46)*Z180+(0.01723*BU180+0.06099))*10^3/3600,0),0)</f>
        <v>0</v>
      </c>
      <c r="Z180" s="26">
        <f t="shared" si="89"/>
        <v>1</v>
      </c>
      <c r="AA180" s="26">
        <f>IF(AND(入力データと計算結果!$F$6=バックデータ一覧!$A$7,入力データと計算結果!$F$27="種類を選択することで評価する"),MAX(($CJ$47*CB180+$CJ$48*SUM(BO180:BQ180,BS180)+$CJ$49)*AC180+BU180/AB180,0),0)</f>
        <v>0</v>
      </c>
      <c r="AB180" s="26">
        <f t="shared" si="76"/>
        <v>0.86337234374999994</v>
      </c>
      <c r="AC180" s="26">
        <f t="shared" si="90"/>
        <v>1</v>
      </c>
      <c r="AD180" s="91">
        <f>IF(AND(入力データと計算結果!$F$6=バックデータ一覧!$A$7,入力データと計算結果!$F$27="仕様を入力することで評価する"),AE180+AF180+AG180,0)</f>
        <v>0</v>
      </c>
      <c r="AE180" s="91">
        <f t="shared" si="91"/>
        <v>0.94723396917522462</v>
      </c>
      <c r="AF180" s="91">
        <f t="shared" si="77"/>
        <v>7.2921929415473263E-2</v>
      </c>
      <c r="AG180" s="190">
        <f>IF(AND(入力データと計算結果!$F$7&lt;&gt;バックデータ一覧!$A$22,CA180&gt;0),(0.000393*計算過程!CA180)*10^3/3600,IF(AND(入力データと計算結果!$F$7=バックデータ一覧!$A$22,AX180&gt;0),(0.01723*計算過程!AX180+0.06099)*10^3/3600,0))</f>
        <v>2.1817392722800925E-2</v>
      </c>
      <c r="AH180" s="91">
        <f>IF(OR(入力データと計算結果!$F$6&lt;&gt;バックデータ一覧!$A$7,入力データと計算結果!$F$27&lt;&gt;"仕様を入力することで評価する"),0,IF(入力データと計算結果!$F$7=バックデータ一覧!$A$20,計算過程!AR180/計算過程!AI180+計算過程!AS180/計算過程!AJ180+計算過程!AT180/計算過程!AK180+計算過程!AU180/計算過程!AL180+計算過程!AW180/計算過程!AN180,IF(入力データと計算結果!$F$7=バックデータ一覧!$A$21,計算過程!AR180/計算過程!AI180+計算過程!AS180/計算過程!AJ180+計算過程!AT180/計算過程!AK180+計算過程!AV180/計算過程!AM180+計算過程!AW180/計算過程!AN180,計算過程!AR180/計算過程!AI180+計算過程!AS180/計算過程!AJ180+計算過程!AT180/計算過程!AK180+計算過程!AV180/計算過程!AM180+計算過程!AX180/計算過程!AO180)))</f>
        <v>0</v>
      </c>
      <c r="AI180" s="191" t="str">
        <f>IF(AND(入力データと計算結果!$F$6=バックデータ一覧!$A$7,入力データと計算結果!$F$27="仕様を入力することで評価する"),$CJ$65*CB180+$CJ$72*(AR180+AT180)+$CJ$79,"-")</f>
        <v>-</v>
      </c>
      <c r="AJ180" s="191" t="str">
        <f>IF(AND(入力データと計算結果!$F$6=バックデータ一覧!$A$7,入力データと計算結果!$F$27="仕様を入力することで評価する"),$CJ$66*CB180+$CJ$73*AS180+$CJ$80,"-")</f>
        <v>-</v>
      </c>
      <c r="AK180" s="191" t="str">
        <f>IF(AND(入力データと計算結果!$F$6=バックデータ一覧!$A$7,入力データと計算結果!$F$27="仕様を入力することで評価する"),$CJ$67*CB180+$CJ$74*(AR180+AT180)+$CJ$81,"-")</f>
        <v>-</v>
      </c>
      <c r="AL180" s="191" t="str">
        <f>IF(AND(入力データと計算結果!$F$6=バックデータ一覧!$A$7,入力データと計算結果!$F$27="仕様を入力することで評価する"),$CJ$68*CB180+$CJ$75*AU180+$CJ$82,"-")</f>
        <v>-</v>
      </c>
      <c r="AM180" s="191" t="str">
        <f>IF(AND(入力データと計算結果!$F$6=バックデータ一覧!$A$7,入力データと計算結果!$F$27="仕様を入力することで評価する"),$CJ$69*CB180+$CJ$76*AV180+$CJ$83,"-")</f>
        <v>-</v>
      </c>
      <c r="AN180" s="191" t="str">
        <f>IF(AND(入力データと計算結果!$F$6=バックデータ一覧!$A$7,入力データと計算結果!$F$27="仕様を入力することで評価する"),$CJ$70*CB180+$CJ$77*AW180+$CJ$84,"-")</f>
        <v>-</v>
      </c>
      <c r="AO180" s="191" t="str">
        <f>IF(AND(入力データと計算結果!$F$6=バックデータ一覧!$A$7,入力データと計算結果!$F$27="仕様を入力することで評価する"),$CJ$71*CB180+$CJ$78*AX180+$CJ$85,"-")</f>
        <v>-</v>
      </c>
      <c r="AP180" s="91">
        <f t="shared" si="78"/>
        <v>19.647915332452154</v>
      </c>
      <c r="AQ180" s="91">
        <f t="shared" si="79"/>
        <v>5.7617805490724345</v>
      </c>
      <c r="AR180" s="91">
        <f t="shared" si="80"/>
        <v>0</v>
      </c>
      <c r="AS180" s="91">
        <f t="shared" si="81"/>
        <v>0</v>
      </c>
      <c r="AT180" s="91">
        <f t="shared" si="82"/>
        <v>0</v>
      </c>
      <c r="AU180" s="91">
        <f t="shared" si="83"/>
        <v>0</v>
      </c>
      <c r="AV180" s="91">
        <f t="shared" si="84"/>
        <v>0</v>
      </c>
      <c r="AW180" s="91">
        <f t="shared" si="85"/>
        <v>0</v>
      </c>
      <c r="AX180" s="91">
        <f t="shared" si="86"/>
        <v>1.018723958333333</v>
      </c>
      <c r="AY180" s="158">
        <f t="shared" si="87"/>
        <v>16.983535111724997</v>
      </c>
      <c r="AZ180" s="91">
        <f t="shared" si="92"/>
        <v>16.983535111724997</v>
      </c>
      <c r="BA180" s="26">
        <f>IF(計算過程!$CJ$4=9,((BF180*CB180+BG180*(BO180+BP180+BQ180+BS180)+BH180*BN180+BI180)*BB180+(0.01723*BU180+0.06099))*10^3/3600,0)</f>
        <v>0</v>
      </c>
      <c r="BB180" s="26">
        <f>IF(7&lt;='貼り付けシート（日別）'!O179,1,1+(7-'貼り付けシート（日別）'!O179)*0.0091)</f>
        <v>1</v>
      </c>
      <c r="BC180" s="26">
        <f>IF(計算過程!$CJ$4=9,((BJ180*計算過程!CB180+BK180*(BO180+BP180+BQ180+BS180)+BL180*BN180+BM180)*BE180+BU180/BD180),0)</f>
        <v>0</v>
      </c>
      <c r="BD180" s="26">
        <f>計算過程!$CJ$88*'貼り付けシート（日別）'!O179+計算過程!$CJ$89*BU180+計算過程!$CJ$90</f>
        <v>0.86337234374999994</v>
      </c>
      <c r="BE180" s="26">
        <f>IF(7&lt;='貼り付けシート（日別）'!O179,1,1+(7-'貼り付けシート（日別）'!O179)*0.0205)</f>
        <v>1</v>
      </c>
      <c r="BF180" s="89">
        <f>IF($BN180&gt;0,バックデータ一覧!$S$4,バックデータ一覧!$T$4)</f>
        <v>-0.51375000000000004</v>
      </c>
      <c r="BG180" s="89">
        <f>IF($BN180&gt;0,バックデータ一覧!$S$5,バックデータ一覧!$T$5)</f>
        <v>-1.7819999999999999E-2</v>
      </c>
      <c r="BH180" s="89">
        <f>IF($BN180&gt;0,バックデータ一覧!$S$6,バックデータ一覧!$T$6)</f>
        <v>0.27639999999999998</v>
      </c>
      <c r="BI180" s="89">
        <f>IF($BN180&gt;0,バックデータ一覧!$S$7,バックデータ一覧!$T$7)</f>
        <v>9.4067100000000003</v>
      </c>
      <c r="BJ180" s="89">
        <f>IF($BN180&gt;0,バックデータ一覧!$S$12,バックデータ一覧!$T$12)</f>
        <v>-0.19841</v>
      </c>
      <c r="BK180" s="89">
        <f>IF($BN180&gt;0,バックデータ一覧!$S$13,バックデータ一覧!$T$13)</f>
        <v>1.10632</v>
      </c>
      <c r="BL180" s="89">
        <f>IF($BN180&gt;0,バックデータ一覧!$S$14,バックデータ一覧!$T$14)</f>
        <v>0.19306999999999999</v>
      </c>
      <c r="BM180" s="132">
        <f>IF($BN180&gt;0,バックデータ一覧!$S$15,バックデータ一覧!$T$15)</f>
        <v>-10.36669</v>
      </c>
      <c r="BN180" s="26">
        <f>SUMIF('貼り付けシート（時刻別）'!$A$6:$A$8765,$A180,'貼り付けシート（時刻別）'!$C$6:$C$8765)</f>
        <v>2400</v>
      </c>
      <c r="BO180" s="91">
        <f>'貼り付けシート（日別）'!B179</f>
        <v>3.6986365354423336</v>
      </c>
      <c r="BP180" s="91">
        <f>'貼り付けシート（日別）'!C179</f>
        <v>4.5289426964599997</v>
      </c>
      <c r="BQ180" s="91">
        <f>'貼り付けシート（日別）'!D179</f>
        <v>1.9625418351326664</v>
      </c>
      <c r="BR180" s="91">
        <f>'貼り付けシート（日別）'!E179</f>
        <v>0</v>
      </c>
      <c r="BS180" s="91">
        <f>'貼り付けシート（日別）'!F179</f>
        <v>6.7934140446899995</v>
      </c>
      <c r="BT180" s="91">
        <f>'貼り付けシート（日別）'!G179</f>
        <v>0</v>
      </c>
      <c r="BU180" s="91">
        <f>'貼り付けシート（日別）'!H179</f>
        <v>1.018723958333333</v>
      </c>
      <c r="BV180" s="91">
        <f>'貼り付けシート（日別）'!I179</f>
        <v>49</v>
      </c>
      <c r="BW180" s="91">
        <f>'貼り付けシート（日別）'!J179</f>
        <v>60</v>
      </c>
      <c r="BX180" s="91">
        <f>'貼り付けシート（日別）'!K179</f>
        <v>26</v>
      </c>
      <c r="BY180" s="91">
        <f>'貼り付けシート（日別）'!L179</f>
        <v>0</v>
      </c>
      <c r="BZ180" s="91">
        <f>'貼り付けシート（日別）'!M179</f>
        <v>90</v>
      </c>
      <c r="CA180" s="91">
        <f>'貼り付けシート（日別）'!N179</f>
        <v>0</v>
      </c>
      <c r="CB180" s="91">
        <f>'貼り付けシート（日別）'!O179</f>
        <v>21.429166666666671</v>
      </c>
      <c r="CC180" s="91">
        <f>'貼り付けシート（日別）'!Q179</f>
        <v>0</v>
      </c>
      <c r="CD180" s="126"/>
    </row>
    <row r="181" spans="1:82" x14ac:dyDescent="0.15">
      <c r="A181" s="30">
        <v>41814</v>
      </c>
      <c r="B181" s="93">
        <f t="shared" si="66"/>
        <v>0.16747088888888889</v>
      </c>
      <c r="C181" s="93">
        <f t="shared" si="67"/>
        <v>0</v>
      </c>
      <c r="D181" s="93">
        <f t="shared" si="93"/>
        <v>30.729970094998919</v>
      </c>
      <c r="E181" s="96">
        <v>0</v>
      </c>
      <c r="F181" s="90">
        <f>IF(OR(計算過程!$CJ$4&lt;=4,計算過程!$CJ$4=8),G181+H181+I181,0)</f>
        <v>0.16747088888888889</v>
      </c>
      <c r="G181" s="90">
        <f>IF(AND($CJ$4&gt;4,$CJ$4&lt;&gt;8),0,((VLOOKUP(入力データと計算結果!$F$6,バックデータ一覧!$V$12:$AA$15,2)*CB181+VLOOKUP(入力データと計算結果!$F$6,バックデータ一覧!$V$12:$AA$15,3)*(BV181+BW181+BX181+BY181+CA181)+(VLOOKUP(入力データと計算結果!$F$6,バックデータ一覧!$V$12:$AA$15,4)))*10^3/3600))</f>
        <v>0.10691574074074074</v>
      </c>
      <c r="H181" s="90">
        <f>IF(AND(OR($CJ$4&gt;4,$CJ$4&lt;&gt;8),入力データと計算結果!$F$7&lt;&gt;バックデータ一覧!$A$20,BZ181&gt;0),0.07*10^3/3600,0)</f>
        <v>1.9444444444444445E-2</v>
      </c>
      <c r="I181" s="90">
        <f>IF(AND(OR($CJ$4&lt;=4),入力データと計算結果!$F$7=バックデータ一覧!$A$22,BU181&gt;0),(VLOOKUP(入力データと計算結果!$F$6,バックデータ一覧!$V$12:$AA$15,5,FALSE)*BU181+VLOOKUP(入力データと計算結果!$F$6,バックデータ一覧!$V$12:$AA$15,6,FALSE))*10^3/3600,0)</f>
        <v>4.1110703703703698E-2</v>
      </c>
      <c r="J181" s="90">
        <f>IF(OR(計算過程!$CJ$4&lt;=2,計算過程!$CJ$4=8),IF(入力データと計算結果!$F$7=バックデータ一覧!$A$20,BO181/L181+BP181/M181+BQ181/N181+BR181/O181+BT181/Q181,IF(入力データと計算結果!$F$7=バックデータ一覧!$A$21,BO181/L181+BP181/M181+BQ181/N181+BS181/P181+BT181/Q181,BO181/L181+BP181/M181+BQ181/N181+BS181/P181+BU181/R181)),0)</f>
        <v>0</v>
      </c>
      <c r="K181" s="90">
        <f>IF(OR(計算過程!$CJ$4=3,計算過程!$CJ$4=4),IF(入力データと計算結果!$F$7=バックデータ一覧!$A$20,BO181/L181+BP181/M181+BQ181/N181+BR181/O181+BT181/Q181,IF(入力データと計算結果!$F$7=バックデータ一覧!$A$21,BO181/L181+BP181/M181+BQ181/N181+BS181/P181+BT181/Q181,BO181/L181+BP181/M181+BQ181/N181+BS181/P181+BU181/R181)),0)</f>
        <v>30.729970094998919</v>
      </c>
      <c r="L181" s="167">
        <f>IFERROR(MIN(1,$CJ$6*CB181+計算過程!$CJ$13*(BO181+BQ181)+$CJ$20),"-")</f>
        <v>0.71141205158703202</v>
      </c>
      <c r="M181" s="167">
        <f t="shared" si="68"/>
        <v>0.81942376966831376</v>
      </c>
      <c r="N181" s="167">
        <f t="shared" si="69"/>
        <v>0.71141205158703202</v>
      </c>
      <c r="O181" s="134">
        <f t="shared" si="70"/>
        <v>0.90236153670854247</v>
      </c>
      <c r="P181" s="134">
        <f t="shared" si="71"/>
        <v>0.85554103961785843</v>
      </c>
      <c r="Q181" s="134">
        <f t="shared" si="72"/>
        <v>0.90236153670854247</v>
      </c>
      <c r="R181" s="134">
        <f t="shared" si="73"/>
        <v>0.5886631031420434</v>
      </c>
      <c r="S181" s="26">
        <f t="shared" si="74"/>
        <v>0</v>
      </c>
      <c r="T181" s="26">
        <f>'貼り付けシート（日別）'!P180</f>
        <v>21.95</v>
      </c>
      <c r="U181" s="26">
        <f t="shared" si="94"/>
        <v>1</v>
      </c>
      <c r="V181" s="26">
        <f t="shared" si="95"/>
        <v>1</v>
      </c>
      <c r="W181" s="26">
        <f t="shared" si="88"/>
        <v>24.415531818236666</v>
      </c>
      <c r="X181" s="26">
        <f t="shared" si="75"/>
        <v>0</v>
      </c>
      <c r="Y181" s="26">
        <f>IF(AND(入力データと計算結果!$F$6=バックデータ一覧!$A$7,入力データと計算結果!$F$27="種類を選択することで評価する"),MAX((($CJ$44*CB181+$CJ$45*SUM(BO181:BQ181,BS181)+$CJ$46)*Z181+(0.01723*BU181+0.06099))*10^3/3600,0),0)</f>
        <v>0</v>
      </c>
      <c r="Z181" s="26">
        <f t="shared" si="89"/>
        <v>1</v>
      </c>
      <c r="AA181" s="26">
        <f>IF(AND(入力データと計算結果!$F$6=バックデータ一覧!$A$7,入力データと計算結果!$F$27="種類を選択することで評価する"),MAX(($CJ$47*CB181+$CJ$48*SUM(BO181:BQ181,BS181)+$CJ$49)*AC181+BU181/AB181,0),0)</f>
        <v>0</v>
      </c>
      <c r="AB181" s="26">
        <f t="shared" si="76"/>
        <v>0.87291999999999992</v>
      </c>
      <c r="AC181" s="26">
        <f t="shared" si="90"/>
        <v>1</v>
      </c>
      <c r="AD181" s="91">
        <f>IF(AND(入力データと計算結果!$F$6=バックデータ一覧!$A$7,入力データと計算結果!$F$27="仕様を入力することで評価する"),AE181+AF181+AG181,0)</f>
        <v>0</v>
      </c>
      <c r="AE181" s="91">
        <f t="shared" si="91"/>
        <v>1.1691389379911259</v>
      </c>
      <c r="AF181" s="91">
        <f t="shared" si="77"/>
        <v>7.8330133619427256E-2</v>
      </c>
      <c r="AG181" s="190">
        <f>IF(AND(入力データと計算結果!$F$7&lt;&gt;バックデータ一覧!$A$22,CA181&gt;0),(0.000393*計算過程!CA181)*10^3/3600,IF(AND(入力データと計算結果!$F$7=バックデータ一覧!$A$22,AX181&gt;0),(0.01723*計算過程!AX181+0.06099)*10^3/3600,0))</f>
        <v>2.1376796296296297E-2</v>
      </c>
      <c r="AH181" s="91">
        <f>IF(OR(入力データと計算結果!$F$6&lt;&gt;バックデータ一覧!$A$7,入力データと計算結果!$F$27&lt;&gt;"仕様を入力することで評価する"),0,IF(入力データと計算結果!$F$7=バックデータ一覧!$A$20,計算過程!AR181/計算過程!AI181+計算過程!AS181/計算過程!AJ181+計算過程!AT181/計算過程!AK181+計算過程!AU181/計算過程!AL181+計算過程!AW181/計算過程!AN181,IF(入力データと計算結果!$F$7=バックデータ一覧!$A$21,計算過程!AR181/計算過程!AI181+計算過程!AS181/計算過程!AJ181+計算過程!AT181/計算過程!AK181+計算過程!AV181/計算過程!AM181+計算過程!AW181/計算過程!AN181,計算過程!AR181/計算過程!AI181+計算過程!AS181/計算過程!AJ181+計算過程!AT181/計算過程!AK181+計算過程!AV181/計算過程!AM181+計算過程!AX181/計算過程!AO181)))</f>
        <v>0</v>
      </c>
      <c r="AI181" s="191" t="str">
        <f>IF(AND(入力データと計算結果!$F$6=バックデータ一覧!$A$7,入力データと計算結果!$F$27="仕様を入力することで評価する"),$CJ$65*CB181+$CJ$72*(AR181+AT181)+$CJ$79,"-")</f>
        <v>-</v>
      </c>
      <c r="AJ181" s="191" t="str">
        <f>IF(AND(入力データと計算結果!$F$6=バックデータ一覧!$A$7,入力データと計算結果!$F$27="仕様を入力することで評価する"),$CJ$66*CB181+$CJ$73*AS181+$CJ$80,"-")</f>
        <v>-</v>
      </c>
      <c r="AK181" s="191" t="str">
        <f>IF(AND(入力データと計算結果!$F$6=バックデータ一覧!$A$7,入力データと計算結果!$F$27="仕様を入力することで評価する"),$CJ$67*CB181+$CJ$74*(AR181+AT181)+$CJ$81,"-")</f>
        <v>-</v>
      </c>
      <c r="AL181" s="191" t="str">
        <f>IF(AND(入力データと計算結果!$F$6=バックデータ一覧!$A$7,入力データと計算結果!$F$27="仕様を入力することで評価する"),$CJ$68*CB181+$CJ$75*AU181+$CJ$82,"-")</f>
        <v>-</v>
      </c>
      <c r="AM181" s="191" t="str">
        <f>IF(AND(入力データと計算結果!$F$6=バックデータ一覧!$A$7,入力データと計算結果!$F$27="仕様を入力することで評価する"),$CJ$69*CB181+$CJ$76*AV181+$CJ$83,"-")</f>
        <v>-</v>
      </c>
      <c r="AN181" s="191" t="str">
        <f>IF(AND(入力データと計算結果!$F$6=バックデータ一覧!$A$7,入力データと計算結果!$F$27="仕様を入力することで評価する"),$CJ$70*CB181+$CJ$77*AW181+$CJ$84,"-")</f>
        <v>-</v>
      </c>
      <c r="AO181" s="191" t="str">
        <f>IF(AND(入力データと計算結果!$F$6=バックデータ一覧!$A$7,入力データと計算結果!$F$27="仕様を入力することで評価する"),$CJ$71*CB181+$CJ$78*AX181+$CJ$85,"-")</f>
        <v>-</v>
      </c>
      <c r="AP181" s="91">
        <f t="shared" si="78"/>
        <v>25.028962536692166</v>
      </c>
      <c r="AQ181" s="91">
        <f t="shared" si="79"/>
        <v>5.9466752561262934</v>
      </c>
      <c r="AR181" s="91">
        <f t="shared" si="80"/>
        <v>0.36481669760555491</v>
      </c>
      <c r="AS181" s="91">
        <f t="shared" si="81"/>
        <v>0.26912707200409791</v>
      </c>
      <c r="AT181" s="91">
        <f t="shared" si="82"/>
        <v>0.14353443840218572</v>
      </c>
      <c r="AU181" s="91">
        <f t="shared" si="83"/>
        <v>0</v>
      </c>
      <c r="AV181" s="91">
        <f t="shared" si="84"/>
        <v>1.0765082880163916</v>
      </c>
      <c r="AW181" s="91">
        <f t="shared" si="85"/>
        <v>0</v>
      </c>
      <c r="AX181" s="91">
        <f t="shared" si="86"/>
        <v>0.92666666666666675</v>
      </c>
      <c r="AY181" s="158">
        <f t="shared" si="87"/>
        <v>21.634878655541769</v>
      </c>
      <c r="AZ181" s="91">
        <f t="shared" si="92"/>
        <v>23.48886515157</v>
      </c>
      <c r="BA181" s="26">
        <f>IF(計算過程!$CJ$4=9,((BF181*CB181+BG181*(BO181+BP181+BQ181+BS181)+BH181*BN181+BI181)*BB181+(0.01723*BU181+0.06099))*10^3/3600,0)</f>
        <v>0</v>
      </c>
      <c r="BB181" s="26">
        <f>IF(7&lt;='貼り付けシート（日別）'!O180,1,1+(7-'貼り付けシート（日別）'!O180)*0.0091)</f>
        <v>1</v>
      </c>
      <c r="BC181" s="26">
        <f>IF(計算過程!$CJ$4=9,((BJ181*計算過程!CB181+BK181*(BO181+BP181+BQ181+BS181)+BL181*BN181+BM181)*BE181+BU181/BD181),0)</f>
        <v>0</v>
      </c>
      <c r="BD181" s="26">
        <f>計算過程!$CJ$88*'貼り付けシート（日別）'!O180+計算過程!$CJ$89*BU181+計算過程!$CJ$90</f>
        <v>0.87291999999999992</v>
      </c>
      <c r="BE181" s="26">
        <f>IF(7&lt;='貼り付けシート（日別）'!O180,1,1+(7-'貼り付けシート（日別）'!O180)*0.0205)</f>
        <v>1</v>
      </c>
      <c r="BF181" s="89">
        <f>IF($BN181&gt;0,バックデータ一覧!$S$4,バックデータ一覧!$T$4)</f>
        <v>-0.51375000000000004</v>
      </c>
      <c r="BG181" s="89">
        <f>IF($BN181&gt;0,バックデータ一覧!$S$5,バックデータ一覧!$T$5)</f>
        <v>-1.7819999999999999E-2</v>
      </c>
      <c r="BH181" s="89">
        <f>IF($BN181&gt;0,バックデータ一覧!$S$6,バックデータ一覧!$T$6)</f>
        <v>0.27639999999999998</v>
      </c>
      <c r="BI181" s="89">
        <f>IF($BN181&gt;0,バックデータ一覧!$S$7,バックデータ一覧!$T$7)</f>
        <v>9.4067100000000003</v>
      </c>
      <c r="BJ181" s="89">
        <f>IF($BN181&gt;0,バックデータ一覧!$S$12,バックデータ一覧!$T$12)</f>
        <v>-0.19841</v>
      </c>
      <c r="BK181" s="89">
        <f>IF($BN181&gt;0,バックデータ一覧!$S$13,バックデータ一覧!$T$13)</f>
        <v>1.10632</v>
      </c>
      <c r="BL181" s="89">
        <f>IF($BN181&gt;0,バックデータ一覧!$S$14,バックデータ一覧!$T$14)</f>
        <v>0.19306999999999999</v>
      </c>
      <c r="BM181" s="132">
        <f>IF($BN181&gt;0,バックデータ一覧!$S$15,バックデータ一覧!$T$15)</f>
        <v>-10.36669</v>
      </c>
      <c r="BN181" s="26">
        <f>SUMIF('貼り付けシート（時刻別）'!$A$6:$A$8765,$A181,'貼り付けシート（時刻別）'!$C$6:$C$8765)</f>
        <v>2400</v>
      </c>
      <c r="BO181" s="91">
        <f>'貼り付けシート（日別）'!B180</f>
        <v>4.6220024975670002</v>
      </c>
      <c r="BP181" s="91">
        <f>'貼り付けシート（日別）'!C180</f>
        <v>3.4096739736149999</v>
      </c>
      <c r="BQ181" s="91">
        <f>'貼り付けシート（日別）'!D180</f>
        <v>1.8184927859280002</v>
      </c>
      <c r="BR181" s="91">
        <f>'貼り付けシート（日別）'!E180</f>
        <v>0</v>
      </c>
      <c r="BS181" s="91">
        <f>'貼り付けシート（日別）'!F180</f>
        <v>13.63869589446</v>
      </c>
      <c r="BT181" s="91">
        <f>'貼り付けシート（日別）'!G180</f>
        <v>0</v>
      </c>
      <c r="BU181" s="91">
        <f>'貼り付けシート（日別）'!H180</f>
        <v>0.92666666666666675</v>
      </c>
      <c r="BV181" s="91">
        <f>'貼り付けシート（日別）'!I180</f>
        <v>61</v>
      </c>
      <c r="BW181" s="91">
        <f>'貼り付けシート（日別）'!J180</f>
        <v>45</v>
      </c>
      <c r="BX181" s="91">
        <f>'貼り付けシート（日別）'!K180</f>
        <v>24</v>
      </c>
      <c r="BY181" s="91">
        <f>'貼り付けシート（日別）'!L180</f>
        <v>0</v>
      </c>
      <c r="BZ181" s="91">
        <f>'貼り付けシート（日別）'!M180</f>
        <v>180</v>
      </c>
      <c r="CA181" s="91">
        <f>'貼り付けシート（日別）'!N180</f>
        <v>0</v>
      </c>
      <c r="CB181" s="91">
        <f>'貼り付けシート（日別）'!O180</f>
        <v>23.533333333333328</v>
      </c>
      <c r="CC181" s="91">
        <f>'貼り付けシート（日別）'!Q180</f>
        <v>0</v>
      </c>
      <c r="CD181" s="126"/>
    </row>
    <row r="182" spans="1:82" x14ac:dyDescent="0.15">
      <c r="A182" s="30">
        <v>41815</v>
      </c>
      <c r="B182" s="93">
        <f t="shared" si="66"/>
        <v>9.0676620370370373E-2</v>
      </c>
      <c r="C182" s="93">
        <f t="shared" si="67"/>
        <v>0</v>
      </c>
      <c r="D182" s="93">
        <f t="shared" si="93"/>
        <v>5.6235950332038041</v>
      </c>
      <c r="E182" s="96">
        <v>0</v>
      </c>
      <c r="F182" s="90">
        <f>IF(OR(計算過程!$CJ$4&lt;=4,計算過程!$CJ$4=8),G182+H182+I182,0)</f>
        <v>9.0676620370370373E-2</v>
      </c>
      <c r="G182" s="90">
        <f>IF(AND($CJ$4&gt;4,$CJ$4&lt;&gt;8),0,((VLOOKUP(入力データと計算結果!$F$6,バックデータ一覧!$V$12:$AA$15,2)*CB182+VLOOKUP(入力データと計算結果!$F$6,バックデータ一覧!$V$12:$AA$15,3)*(BV182+BW182+BX182+BY182+CA182)+(VLOOKUP(入力データと計算結果!$F$6,バックデータ一覧!$V$12:$AA$15,4)))*10^3/3600))</f>
        <v>9.0676620370370373E-2</v>
      </c>
      <c r="H182" s="90">
        <f>IF(AND(OR($CJ$4&gt;4,$CJ$4&lt;&gt;8),入力データと計算結果!$F$7&lt;&gt;バックデータ一覧!$A$20,BZ182&gt;0),0.07*10^3/3600,0)</f>
        <v>0</v>
      </c>
      <c r="I182" s="90">
        <f>IF(AND(OR($CJ$4&lt;=4),入力データと計算結果!$F$7=バックデータ一覧!$A$22,BU182&gt;0),(VLOOKUP(入力データと計算結果!$F$6,バックデータ一覧!$V$12:$AA$15,5,FALSE)*BU182+VLOOKUP(入力データと計算結果!$F$6,バックデータ一覧!$V$12:$AA$15,6,FALSE))*10^3/3600,0)</f>
        <v>0</v>
      </c>
      <c r="J182" s="90">
        <f>IF(OR(計算過程!$CJ$4&lt;=2,計算過程!$CJ$4=8),IF(入力データと計算結果!$F$7=バックデータ一覧!$A$20,BO182/L182+BP182/M182+BQ182/N182+BR182/O182+BT182/Q182,IF(入力データと計算結果!$F$7=バックデータ一覧!$A$21,BO182/L182+BP182/M182+BQ182/N182+BS182/P182+BT182/Q182,BO182/L182+BP182/M182+BQ182/N182+BS182/P182+BU182/R182)),0)</f>
        <v>0</v>
      </c>
      <c r="K182" s="90">
        <f>IF(OR(計算過程!$CJ$4=3,計算過程!$CJ$4=4),IF(入力データと計算結果!$F$7=バックデータ一覧!$A$20,BO182/L182+BP182/M182+BQ182/N182+BR182/O182+BT182/Q182,IF(入力データと計算結果!$F$7=バックデータ一覧!$A$21,BO182/L182+BP182/M182+BQ182/N182+BS182/P182+BT182/Q182,BO182/L182+BP182/M182+BQ182/N182+BS182/P182+BU182/R182)),0)</f>
        <v>5.6235950332038041</v>
      </c>
      <c r="L182" s="167">
        <f>IFERROR(MIN(1,$CJ$6*CB182+計算過程!$CJ$13*(BO182+BQ182)+$CJ$20),"-")</f>
        <v>0.70077332723315022</v>
      </c>
      <c r="M182" s="167">
        <f t="shared" si="68"/>
        <v>0.81539602628522301</v>
      </c>
      <c r="N182" s="167">
        <f t="shared" si="69"/>
        <v>0.70077332723315022</v>
      </c>
      <c r="O182" s="134">
        <f t="shared" si="70"/>
        <v>0.90236153670854247</v>
      </c>
      <c r="P182" s="134">
        <f t="shared" si="71"/>
        <v>0.88826526187185906</v>
      </c>
      <c r="Q182" s="134">
        <f t="shared" si="72"/>
        <v>0.90236153670854247</v>
      </c>
      <c r="R182" s="134">
        <f t="shared" si="73"/>
        <v>0.54575910786725279</v>
      </c>
      <c r="S182" s="26">
        <f t="shared" si="74"/>
        <v>0</v>
      </c>
      <c r="T182" s="26">
        <f>'貼り付けシート（日別）'!P181</f>
        <v>21.475000000000001</v>
      </c>
      <c r="U182" s="26">
        <f t="shared" si="94"/>
        <v>1</v>
      </c>
      <c r="V182" s="26">
        <f t="shared" si="95"/>
        <v>1</v>
      </c>
      <c r="W182" s="26">
        <f t="shared" si="88"/>
        <v>4.1531646706550003</v>
      </c>
      <c r="X182" s="26">
        <f t="shared" si="75"/>
        <v>0</v>
      </c>
      <c r="Y182" s="26">
        <f>IF(AND(入力データと計算結果!$F$6=バックデータ一覧!$A$7,入力データと計算結果!$F$27="種類を選択することで評価する"),MAX((($CJ$44*CB182+$CJ$45*SUM(BO182:BQ182,BS182)+$CJ$46)*Z182+(0.01723*BU182+0.06099))*10^3/3600,0),0)</f>
        <v>0</v>
      </c>
      <c r="Z182" s="26">
        <f t="shared" si="89"/>
        <v>1</v>
      </c>
      <c r="AA182" s="26">
        <f>IF(AND(入力データと計算結果!$F$6=バックデータ一覧!$A$7,入力データと計算結果!$F$27="種類を選択することで評価する"),MAX(($CJ$47*CB182+$CJ$48*SUM(BO182:BQ182,BS182)+$CJ$49)*AC182+BU182/AB182,0),0)</f>
        <v>0</v>
      </c>
      <c r="AB182" s="26">
        <f t="shared" si="76"/>
        <v>0.86727999999999994</v>
      </c>
      <c r="AC182" s="26">
        <f t="shared" si="90"/>
        <v>1</v>
      </c>
      <c r="AD182" s="91">
        <f>IF(AND(入力データと計算結果!$F$6=バックデータ一覧!$A$7,入力データと計算結果!$F$27="仕様を入力することで評価する"),AE182+AF182+AG182,0)</f>
        <v>0</v>
      </c>
      <c r="AE182" s="91">
        <f t="shared" si="91"/>
        <v>0.22449040365140591</v>
      </c>
      <c r="AF182" s="91">
        <f t="shared" si="77"/>
        <v>6.225540474529144E-2</v>
      </c>
      <c r="AG182" s="190">
        <f>IF(AND(入力データと計算結果!$F$7&lt;&gt;バックデータ一覧!$A$22,CA182&gt;0),(0.000393*計算過程!CA182)*10^3/3600,IF(AND(入力データと計算結果!$F$7=バックデータ一覧!$A$22,AX182&gt;0),(0.01723*計算過程!AX182+0.06099)*10^3/3600,0))</f>
        <v>0</v>
      </c>
      <c r="AH182" s="91">
        <f>IF(OR(入力データと計算結果!$F$6&lt;&gt;バックデータ一覧!$A$7,入力データと計算結果!$F$27&lt;&gt;"仕様を入力することで評価する"),0,IF(入力データと計算結果!$F$7=バックデータ一覧!$A$20,計算過程!AR182/計算過程!AI182+計算過程!AS182/計算過程!AJ182+計算過程!AT182/計算過程!AK182+計算過程!AU182/計算過程!AL182+計算過程!AW182/計算過程!AN182,IF(入力データと計算結果!$F$7=バックデータ一覧!$A$21,計算過程!AR182/計算過程!AI182+計算過程!AS182/計算過程!AJ182+計算過程!AT182/計算過程!AK182+計算過程!AV182/計算過程!AM182+計算過程!AW182/計算過程!AN182,計算過程!AR182/計算過程!AI182+計算過程!AS182/計算過程!AJ182+計算過程!AT182/計算過程!AK182+計算過程!AV182/計算過程!AM182+計算過程!AX182/計算過程!AO182)))</f>
        <v>0</v>
      </c>
      <c r="AI182" s="191" t="str">
        <f>IF(AND(入力データと計算結果!$F$6=バックデータ一覧!$A$7,入力データと計算結果!$F$27="仕様を入力することで評価する"),$CJ$65*CB182+$CJ$72*(AR182+AT182)+$CJ$79,"-")</f>
        <v>-</v>
      </c>
      <c r="AJ182" s="191" t="str">
        <f>IF(AND(入力データと計算結果!$F$6=バックデータ一覧!$A$7,入力データと計算結果!$F$27="仕様を入力することで評価する"),$CJ$66*CB182+$CJ$73*AS182+$CJ$80,"-")</f>
        <v>-</v>
      </c>
      <c r="AK182" s="191" t="str">
        <f>IF(AND(入力データと計算結果!$F$6=バックデータ一覧!$A$7,入力データと計算結果!$F$27="仕様を入力することで評価する"),$CJ$67*CB182+$CJ$74*(AR182+AT182)+$CJ$81,"-")</f>
        <v>-</v>
      </c>
      <c r="AL182" s="191" t="str">
        <f>IF(AND(入力データと計算結果!$F$6=バックデータ一覧!$A$7,入力データと計算結果!$F$27="仕様を入力することで評価する"),$CJ$68*CB182+$CJ$75*AU182+$CJ$82,"-")</f>
        <v>-</v>
      </c>
      <c r="AM182" s="191" t="str">
        <f>IF(AND(入力データと計算結果!$F$6=バックデータ一覧!$A$7,入力データと計算結果!$F$27="仕様を入力することで評価する"),$CJ$69*CB182+$CJ$76*AV182+$CJ$83,"-")</f>
        <v>-</v>
      </c>
      <c r="AN182" s="191" t="str">
        <f>IF(AND(入力データと計算結果!$F$6=バックデータ一覧!$A$7,入力データと計算結果!$F$27="仕様を入力することで評価する"),$CJ$70*CB182+$CJ$77*AW182+$CJ$84,"-")</f>
        <v>-</v>
      </c>
      <c r="AO182" s="191" t="str">
        <f>IF(AND(入力データと計算結果!$F$6=バックデータ一覧!$A$7,入力データと計算結果!$F$27="仕様を入力することで評価する"),$CJ$71*CB182+$CJ$78*AX182+$CJ$85,"-")</f>
        <v>-</v>
      </c>
      <c r="AP182" s="91">
        <f t="shared" si="78"/>
        <v>4.804713934640481</v>
      </c>
      <c r="AQ182" s="91">
        <f t="shared" si="79"/>
        <v>5.9452107435951742</v>
      </c>
      <c r="AR182" s="91">
        <f t="shared" si="80"/>
        <v>0</v>
      </c>
      <c r="AS182" s="91">
        <f t="shared" si="81"/>
        <v>0</v>
      </c>
      <c r="AT182" s="91">
        <f t="shared" si="82"/>
        <v>0</v>
      </c>
      <c r="AU182" s="91">
        <f t="shared" si="83"/>
        <v>0</v>
      </c>
      <c r="AV182" s="91">
        <f t="shared" si="84"/>
        <v>0</v>
      </c>
      <c r="AW182" s="91">
        <f t="shared" si="85"/>
        <v>0</v>
      </c>
      <c r="AX182" s="91">
        <f t="shared" si="86"/>
        <v>0</v>
      </c>
      <c r="AY182" s="158">
        <f t="shared" si="87"/>
        <v>4.1531646706550003</v>
      </c>
      <c r="AZ182" s="91">
        <f t="shared" si="92"/>
        <v>4.1531646706550003</v>
      </c>
      <c r="BA182" s="26">
        <f>IF(計算過程!$CJ$4=9,((BF182*CB182+BG182*(BO182+BP182+BQ182+BS182)+BH182*BN182+BI182)*BB182+(0.01723*BU182+0.06099))*10^3/3600,0)</f>
        <v>0</v>
      </c>
      <c r="BB182" s="26">
        <f>IF(7&lt;='貼り付けシート（日別）'!O181,1,1+(7-'貼り付けシート（日別）'!O181)*0.0091)</f>
        <v>1</v>
      </c>
      <c r="BC182" s="26">
        <f>IF(計算過程!$CJ$4=9,((BJ182*計算過程!CB182+BK182*(BO182+BP182+BQ182+BS182)+BL182*BN182+BM182)*BE182+BU182/BD182),0)</f>
        <v>0</v>
      </c>
      <c r="BD182" s="26">
        <f>計算過程!$CJ$88*'貼り付けシート（日別）'!O181+計算過程!$CJ$89*BU182+計算過程!$CJ$90</f>
        <v>0.86727999999999994</v>
      </c>
      <c r="BE182" s="26">
        <f>IF(7&lt;='貼り付けシート（日別）'!O181,1,1+(7-'貼り付けシート（日別）'!O181)*0.0205)</f>
        <v>1</v>
      </c>
      <c r="BF182" s="89">
        <f>IF($BN182&gt;0,バックデータ一覧!$S$4,バックデータ一覧!$T$4)</f>
        <v>-0.51375000000000004</v>
      </c>
      <c r="BG182" s="89">
        <f>IF($BN182&gt;0,バックデータ一覧!$S$5,バックデータ一覧!$T$5)</f>
        <v>-1.7819999999999999E-2</v>
      </c>
      <c r="BH182" s="89">
        <f>IF($BN182&gt;0,バックデータ一覧!$S$6,バックデータ一覧!$T$6)</f>
        <v>0.27639999999999998</v>
      </c>
      <c r="BI182" s="89">
        <f>IF($BN182&gt;0,バックデータ一覧!$S$7,バックデータ一覧!$T$7)</f>
        <v>9.4067100000000003</v>
      </c>
      <c r="BJ182" s="89">
        <f>IF($BN182&gt;0,バックデータ一覧!$S$12,バックデータ一覧!$T$12)</f>
        <v>-0.19841</v>
      </c>
      <c r="BK182" s="89">
        <f>IF($BN182&gt;0,バックデータ一覧!$S$13,バックデータ一覧!$T$13)</f>
        <v>1.10632</v>
      </c>
      <c r="BL182" s="89">
        <f>IF($BN182&gt;0,バックデータ一覧!$S$14,バックデータ一覧!$T$14)</f>
        <v>0.19306999999999999</v>
      </c>
      <c r="BM182" s="132">
        <f>IF($BN182&gt;0,バックデータ一覧!$S$15,バックデータ一覧!$T$15)</f>
        <v>-10.36669</v>
      </c>
      <c r="BN182" s="26">
        <f>SUMIF('貼り付けシート（時刻別）'!$A$6:$A$8765,$A182,'貼り付けシート（時刻別）'!$C$6:$C$8765)</f>
        <v>2400</v>
      </c>
      <c r="BO182" s="91">
        <f>'貼り付けシート（日別）'!B181</f>
        <v>1.7367779531830001</v>
      </c>
      <c r="BP182" s="91">
        <f>'貼り付けシート（日別）'!C181</f>
        <v>1.51024169842</v>
      </c>
      <c r="BQ182" s="91">
        <f>'貼り付けシート（日別）'!D181</f>
        <v>0.90614501905200007</v>
      </c>
      <c r="BR182" s="91">
        <f>'貼り付けシート（日別）'!E181</f>
        <v>0</v>
      </c>
      <c r="BS182" s="91">
        <f>'貼り付けシート（日別）'!F181</f>
        <v>0</v>
      </c>
      <c r="BT182" s="91">
        <f>'貼り付けシート（日別）'!G181</f>
        <v>0</v>
      </c>
      <c r="BU182" s="91">
        <f>'貼り付けシート（日別）'!H181</f>
        <v>0</v>
      </c>
      <c r="BV182" s="91">
        <f>'貼り付けシート（日別）'!I181</f>
        <v>23</v>
      </c>
      <c r="BW182" s="91">
        <f>'貼り付けシート（日別）'!J181</f>
        <v>20</v>
      </c>
      <c r="BX182" s="91">
        <f>'貼り付けシート（日別）'!K181</f>
        <v>12</v>
      </c>
      <c r="BY182" s="91">
        <f>'貼り付けシート（日別）'!L181</f>
        <v>0</v>
      </c>
      <c r="BZ182" s="91">
        <f>'貼り付けシート（日別）'!M181</f>
        <v>0</v>
      </c>
      <c r="CA182" s="91">
        <f>'貼り付けシート（日別）'!N181</f>
        <v>0</v>
      </c>
      <c r="CB182" s="91">
        <f>'貼り付けシート（日別）'!O181</f>
        <v>23.516666666666666</v>
      </c>
      <c r="CC182" s="91">
        <f>'貼り付けシート（日別）'!Q181</f>
        <v>0</v>
      </c>
      <c r="CD182" s="126"/>
    </row>
    <row r="183" spans="1:82" x14ac:dyDescent="0.15">
      <c r="A183" s="30">
        <v>41816</v>
      </c>
      <c r="B183" s="93">
        <f t="shared" si="66"/>
        <v>0.16683781886574073</v>
      </c>
      <c r="C183" s="93">
        <f t="shared" si="67"/>
        <v>0</v>
      </c>
      <c r="D183" s="93">
        <f t="shared" si="93"/>
        <v>22.644654335326905</v>
      </c>
      <c r="E183" s="96">
        <v>0</v>
      </c>
      <c r="F183" s="90">
        <f>IF(OR(計算過程!$CJ$4&lt;=4,計算過程!$CJ$4=8),G183+H183+I183,0)</f>
        <v>0.16683781886574073</v>
      </c>
      <c r="G183" s="90">
        <f>IF(AND($CJ$4&gt;4,$CJ$4&lt;&gt;8),0,((VLOOKUP(入力データと計算結果!$F$6,バックデータ一覧!$V$12:$AA$15,2)*CB183+VLOOKUP(入力データと計算結果!$F$6,バックデータ一覧!$V$12:$AA$15,3)*(BV183+BW183+BX183+BY183+CA183)+(VLOOKUP(入力データと計算結果!$F$6,バックデータ一覧!$V$12:$AA$15,4)))*10^3/3600))</f>
        <v>0.10664456018518519</v>
      </c>
      <c r="H183" s="90">
        <f>IF(AND(OR($CJ$4&gt;4,$CJ$4&lt;&gt;8),入力データと計算結果!$F$7&lt;&gt;バックデータ一覧!$A$20,BZ183&gt;0),0.07*10^3/3600,0)</f>
        <v>1.9444444444444445E-2</v>
      </c>
      <c r="I183" s="90">
        <f>IF(AND(OR($CJ$4&lt;=4),入力データと計算結果!$F$7=バックデータ一覧!$A$22,BU183&gt;0),(VLOOKUP(入力データと計算結果!$F$6,バックデータ一覧!$V$12:$AA$15,5,FALSE)*BU183+VLOOKUP(入力データと計算結果!$F$6,バックデータ一覧!$V$12:$AA$15,6,FALSE))*10^3/3600,0)</f>
        <v>4.0748814236111111E-2</v>
      </c>
      <c r="J183" s="90">
        <f>IF(OR(計算過程!$CJ$4&lt;=2,計算過程!$CJ$4=8),IF(入力データと計算結果!$F$7=バックデータ一覧!$A$20,BO183/L183+BP183/M183+BQ183/N183+BR183/O183+BT183/Q183,IF(入力データと計算結果!$F$7=バックデータ一覧!$A$21,BO183/L183+BP183/M183+BQ183/N183+BS183/P183+BT183/Q183,BO183/L183+BP183/M183+BQ183/N183+BS183/P183+BU183/R183)),0)</f>
        <v>0</v>
      </c>
      <c r="K183" s="90">
        <f>IF(OR(計算過程!$CJ$4=3,計算過程!$CJ$4=4),IF(入力データと計算結果!$F$7=バックデータ一覧!$A$20,BO183/L183+BP183/M183+BQ183/N183+BR183/O183+BT183/Q183,IF(入力データと計算結果!$F$7=バックデータ一覧!$A$21,BO183/L183+BP183/M183+BQ183/N183+BS183/P183+BT183/Q183,BO183/L183+BP183/M183+BQ183/N183+BS183/P183+BU183/R183)),0)</f>
        <v>22.644654335326905</v>
      </c>
      <c r="L183" s="167">
        <f>IFERROR(MIN(1,$CJ$6*CB183+計算過程!$CJ$13*(BO183+BQ183)+$CJ$20),"-")</f>
        <v>0.71023845391232188</v>
      </c>
      <c r="M183" s="167">
        <f t="shared" si="68"/>
        <v>0.8267347096787373</v>
      </c>
      <c r="N183" s="167">
        <f t="shared" si="69"/>
        <v>0.71023845391232188</v>
      </c>
      <c r="O183" s="134">
        <f t="shared" si="70"/>
        <v>0.90236153670854247</v>
      </c>
      <c r="P183" s="134">
        <f t="shared" si="71"/>
        <v>0.87199552588706009</v>
      </c>
      <c r="Q183" s="134">
        <f t="shared" si="72"/>
        <v>0.90236153670854247</v>
      </c>
      <c r="R183" s="134">
        <f t="shared" si="73"/>
        <v>0.59866202326943818</v>
      </c>
      <c r="S183" s="26">
        <f t="shared" si="74"/>
        <v>0</v>
      </c>
      <c r="T183" s="26">
        <f>'貼り付けシート（日別）'!P182</f>
        <v>23.487500000000001</v>
      </c>
      <c r="U183" s="26">
        <f t="shared" si="94"/>
        <v>1</v>
      </c>
      <c r="V183" s="26">
        <f t="shared" si="95"/>
        <v>1</v>
      </c>
      <c r="W183" s="26">
        <f t="shared" si="88"/>
        <v>17.816807832874996</v>
      </c>
      <c r="X183" s="26">
        <f t="shared" si="75"/>
        <v>0</v>
      </c>
      <c r="Y183" s="26">
        <f>IF(AND(入力データと計算結果!$F$6=バックデータ一覧!$A$7,入力データと計算結果!$F$27="種類を選択することで評価する"),MAX((($CJ$44*CB183+$CJ$45*SUM(BO183:BQ183,BS183)+$CJ$46)*Z183+(0.01723*BU183+0.06099))*10^3/3600,0),0)</f>
        <v>0</v>
      </c>
      <c r="Z183" s="26">
        <f t="shared" si="89"/>
        <v>1</v>
      </c>
      <c r="AA183" s="26">
        <f>IF(AND(入力データと計算結果!$F$6=バックデータ一覧!$A$7,入力データと計算結果!$F$27="種類を選択することで評価する"),MAX(($CJ$47*CB183+$CJ$48*SUM(BO183:BQ183,BS183)+$CJ$49)*AC183+BU183/AB183,0),0)</f>
        <v>0</v>
      </c>
      <c r="AB183" s="26">
        <f t="shared" si="76"/>
        <v>0.88250812499999998</v>
      </c>
      <c r="AC183" s="26">
        <f t="shared" si="90"/>
        <v>1</v>
      </c>
      <c r="AD183" s="91">
        <f>IF(AND(入力データと計算結果!$F$6=バックデータ一覧!$A$7,入力データと計算結果!$F$27="仕様を入力することで評価する"),AE183+AF183+AG183,0)</f>
        <v>0</v>
      </c>
      <c r="AE183" s="91">
        <f t="shared" si="91"/>
        <v>0.89665245591949838</v>
      </c>
      <c r="AF183" s="91">
        <f t="shared" si="77"/>
        <v>7.2895812748370717E-2</v>
      </c>
      <c r="AG183" s="190">
        <f>IF(AND(入力データと計算結果!$F$7&lt;&gt;バックデータ一覧!$A$22,CA183&gt;0),(0.000393*計算過程!CA183)*10^3/3600,IF(AND(入力データと計算結果!$F$7=バックデータ一覧!$A$22,AX183&gt;0),(0.01723*計算過程!AX183+0.06099)*10^3/3600,0))</f>
        <v>2.1080157118055554E-2</v>
      </c>
      <c r="AH183" s="91">
        <f>IF(OR(入力データと計算結果!$F$6&lt;&gt;バックデータ一覧!$A$7,入力データと計算結果!$F$27&lt;&gt;"仕様を入力することで評価する"),0,IF(入力データと計算結果!$F$7=バックデータ一覧!$A$20,計算過程!AR183/計算過程!AI183+計算過程!AS183/計算過程!AJ183+計算過程!AT183/計算過程!AK183+計算過程!AU183/計算過程!AL183+計算過程!AW183/計算過程!AN183,IF(入力データと計算結果!$F$7=バックデータ一覧!$A$21,計算過程!AR183/計算過程!AI183+計算過程!AS183/計算過程!AJ183+計算過程!AT183/計算過程!AK183+計算過程!AV183/計算過程!AM183+計算過程!AW183/計算過程!AN183,計算過程!AR183/計算過程!AI183+計算過程!AS183/計算過程!AJ183+計算過程!AT183/計算過程!AK183+計算過程!AV183/計算過程!AM183+計算過程!AX183/計算過程!AO183)))</f>
        <v>0</v>
      </c>
      <c r="AI183" s="191" t="str">
        <f>IF(AND(入力データと計算結果!$F$6=バックデータ一覧!$A$7,入力データと計算結果!$F$27="仕様を入力することで評価する"),$CJ$65*CB183+$CJ$72*(AR183+AT183)+$CJ$79,"-")</f>
        <v>-</v>
      </c>
      <c r="AJ183" s="191" t="str">
        <f>IF(AND(入力データと計算結果!$F$6=バックデータ一覧!$A$7,入力データと計算結果!$F$27="仕様を入力することで評価する"),$CJ$66*CB183+$CJ$73*AS183+$CJ$80,"-")</f>
        <v>-</v>
      </c>
      <c r="AK183" s="191" t="str">
        <f>IF(AND(入力データと計算結果!$F$6=バックデータ一覧!$A$7,入力データと計算結果!$F$27="仕様を入力することで評価する"),$CJ$67*CB183+$CJ$74*(AR183+AT183)+$CJ$81,"-")</f>
        <v>-</v>
      </c>
      <c r="AL183" s="191" t="str">
        <f>IF(AND(入力データと計算結果!$F$6=バックデータ一覧!$A$7,入力データと計算結果!$F$27="仕様を入力することで評価する"),$CJ$68*CB183+$CJ$75*AU183+$CJ$82,"-")</f>
        <v>-</v>
      </c>
      <c r="AM183" s="191" t="str">
        <f>IF(AND(入力データと計算結果!$F$6=バックデータ一覧!$A$7,入力データと計算結果!$F$27="仕様を入力することで評価する"),$CJ$69*CB183+$CJ$76*AV183+$CJ$83,"-")</f>
        <v>-</v>
      </c>
      <c r="AN183" s="191" t="str">
        <f>IF(AND(入力データと計算結果!$F$6=バックデータ一覧!$A$7,入力データと計算結果!$F$27="仕様を入力することで評価する"),$CJ$70*CB183+$CJ$77*AW183+$CJ$84,"-")</f>
        <v>-</v>
      </c>
      <c r="AO183" s="191" t="str">
        <f>IF(AND(入力データと計算結果!$F$6=バックデータ一覧!$A$7,入力データと計算結果!$F$27="仕様を入力することで評価する"),$CJ$71*CB183+$CJ$78*AX183+$CJ$85,"-")</f>
        <v>-</v>
      </c>
      <c r="AP183" s="91">
        <f t="shared" si="78"/>
        <v>19.61157219711713</v>
      </c>
      <c r="AQ183" s="91">
        <f t="shared" si="79"/>
        <v>6.075552358864825</v>
      </c>
      <c r="AR183" s="91">
        <f t="shared" si="80"/>
        <v>0</v>
      </c>
      <c r="AS183" s="91">
        <f t="shared" si="81"/>
        <v>0</v>
      </c>
      <c r="AT183" s="91">
        <f t="shared" si="82"/>
        <v>0</v>
      </c>
      <c r="AU183" s="91">
        <f t="shared" si="83"/>
        <v>0</v>
      </c>
      <c r="AV183" s="91">
        <f t="shared" si="84"/>
        <v>0</v>
      </c>
      <c r="AW183" s="91">
        <f t="shared" si="85"/>
        <v>0</v>
      </c>
      <c r="AX183" s="91">
        <f t="shared" si="86"/>
        <v>0.86468750000000005</v>
      </c>
      <c r="AY183" s="158">
        <f t="shared" si="87"/>
        <v>16.952120332874998</v>
      </c>
      <c r="AZ183" s="91">
        <f t="shared" si="92"/>
        <v>16.952120332874998</v>
      </c>
      <c r="BA183" s="26">
        <f>IF(計算過程!$CJ$4=9,((BF183*CB183+BG183*(BO183+BP183+BQ183+BS183)+BH183*BN183+BI183)*BB183+(0.01723*BU183+0.06099))*10^3/3600,0)</f>
        <v>0</v>
      </c>
      <c r="BB183" s="26">
        <f>IF(7&lt;='貼り付けシート（日別）'!O182,1,1+(7-'貼り付けシート（日別）'!O182)*0.0091)</f>
        <v>1</v>
      </c>
      <c r="BC183" s="26">
        <f>IF(計算過程!$CJ$4=9,((BJ183*計算過程!CB183+BK183*(BO183+BP183+BQ183+BS183)+BL183*BN183+BM183)*BE183+BU183/BD183),0)</f>
        <v>0</v>
      </c>
      <c r="BD183" s="26">
        <f>計算過程!$CJ$88*'貼り付けシート（日別）'!O182+計算過程!$CJ$89*BU183+計算過程!$CJ$90</f>
        <v>0.88250812499999998</v>
      </c>
      <c r="BE183" s="26">
        <f>IF(7&lt;='貼り付けシート（日別）'!O182,1,1+(7-'貼り付けシート（日別）'!O182)*0.0205)</f>
        <v>1</v>
      </c>
      <c r="BF183" s="89">
        <f>IF($BN183&gt;0,バックデータ一覧!$S$4,バックデータ一覧!$T$4)</f>
        <v>-0.51375000000000004</v>
      </c>
      <c r="BG183" s="89">
        <f>IF($BN183&gt;0,バックデータ一覧!$S$5,バックデータ一覧!$T$5)</f>
        <v>-1.7819999999999999E-2</v>
      </c>
      <c r="BH183" s="89">
        <f>IF($BN183&gt;0,バックデータ一覧!$S$6,バックデータ一覧!$T$6)</f>
        <v>0.27639999999999998</v>
      </c>
      <c r="BI183" s="89">
        <f>IF($BN183&gt;0,バックデータ一覧!$S$7,バックデータ一覧!$T$7)</f>
        <v>9.4067100000000003</v>
      </c>
      <c r="BJ183" s="89">
        <f>IF($BN183&gt;0,バックデータ一覧!$S$12,バックデータ一覧!$T$12)</f>
        <v>-0.19841</v>
      </c>
      <c r="BK183" s="89">
        <f>IF($BN183&gt;0,バックデータ一覧!$S$13,バックデータ一覧!$T$13)</f>
        <v>1.10632</v>
      </c>
      <c r="BL183" s="89">
        <f>IF($BN183&gt;0,バックデータ一覧!$S$14,バックデータ一覧!$T$14)</f>
        <v>0.19306999999999999</v>
      </c>
      <c r="BM183" s="132">
        <f>IF($BN183&gt;0,バックデータ一覧!$S$15,バックデータ一覧!$T$15)</f>
        <v>-10.36669</v>
      </c>
      <c r="BN183" s="26">
        <f>SUMIF('貼り付けシート（時刻別）'!$A$6:$A$8765,$A183,'貼り付けシート（時刻別）'!$C$6:$C$8765)</f>
        <v>2400</v>
      </c>
      <c r="BO183" s="91">
        <f>'貼り付けシート（日別）'!B182</f>
        <v>3.6917950947150002</v>
      </c>
      <c r="BP183" s="91">
        <f>'貼り付けシート（日別）'!C182</f>
        <v>4.5205654221000007</v>
      </c>
      <c r="BQ183" s="91">
        <f>'貼り付けシート（日別）'!D182</f>
        <v>1.9589116829100002</v>
      </c>
      <c r="BR183" s="91">
        <f>'貼り付けシート（日別）'!E182</f>
        <v>0</v>
      </c>
      <c r="BS183" s="91">
        <f>'貼り付けシート（日別）'!F182</f>
        <v>6.7808481331500001</v>
      </c>
      <c r="BT183" s="91">
        <f>'貼り付けシート（日別）'!G182</f>
        <v>0</v>
      </c>
      <c r="BU183" s="91">
        <f>'貼り付けシート（日別）'!H182</f>
        <v>0.86468750000000005</v>
      </c>
      <c r="BV183" s="91">
        <f>'貼り付けシート（日別）'!I182</f>
        <v>49</v>
      </c>
      <c r="BW183" s="91">
        <f>'貼り付けシート（日別）'!J182</f>
        <v>60</v>
      </c>
      <c r="BX183" s="91">
        <f>'貼り付けシート（日別）'!K182</f>
        <v>26</v>
      </c>
      <c r="BY183" s="91">
        <f>'貼り付けシート（日別）'!L182</f>
        <v>0</v>
      </c>
      <c r="BZ183" s="91">
        <f>'貼り付けシート（日別）'!M182</f>
        <v>90</v>
      </c>
      <c r="CA183" s="91">
        <f>'貼り付けシート（日別）'!N182</f>
        <v>0</v>
      </c>
      <c r="CB183" s="91">
        <f>'貼り付けシート（日別）'!O182</f>
        <v>25.608333333333331</v>
      </c>
      <c r="CC183" s="91">
        <f>'貼り付けシート（日別）'!Q182</f>
        <v>0</v>
      </c>
      <c r="CD183" s="126"/>
    </row>
    <row r="184" spans="1:82" x14ac:dyDescent="0.15">
      <c r="A184" s="30">
        <v>41817</v>
      </c>
      <c r="B184" s="93">
        <f t="shared" si="66"/>
        <v>0.10876689814814813</v>
      </c>
      <c r="C184" s="93">
        <f t="shared" si="67"/>
        <v>0</v>
      </c>
      <c r="D184" s="93">
        <f t="shared" si="93"/>
        <v>13.269239384892996</v>
      </c>
      <c r="E184" s="96">
        <v>0</v>
      </c>
      <c r="F184" s="90">
        <f>IF(OR(計算過程!$CJ$4&lt;=4,計算過程!$CJ$4=8),G184+H184+I184,0)</f>
        <v>0.10876689814814813</v>
      </c>
      <c r="G184" s="90">
        <f>IF(AND($CJ$4&gt;4,$CJ$4&lt;&gt;8),0,((VLOOKUP(入力データと計算結果!$F$6,バックデータ一覧!$V$12:$AA$15,2)*CB184+VLOOKUP(入力データと計算結果!$F$6,バックデータ一覧!$V$12:$AA$15,3)*(BV184+BW184+BX184+BY184+CA184)+(VLOOKUP(入力データと計算結果!$F$6,バックデータ一覧!$V$12:$AA$15,4)))*10^3/3600))</f>
        <v>0.10876689814814813</v>
      </c>
      <c r="H184" s="90">
        <f>IF(AND(OR($CJ$4&gt;4,$CJ$4&lt;&gt;8),入力データと計算結果!$F$7&lt;&gt;バックデータ一覧!$A$20,BZ184&gt;0),0.07*10^3/3600,0)</f>
        <v>0</v>
      </c>
      <c r="I184" s="90">
        <f>IF(AND(OR($CJ$4&lt;=4),入力データと計算結果!$F$7=バックデータ一覧!$A$22,BU184&gt;0),(VLOOKUP(入力データと計算結果!$F$6,バックデータ一覧!$V$12:$AA$15,5,FALSE)*BU184+VLOOKUP(入力データと計算結果!$F$6,バックデータ一覧!$V$12:$AA$15,6,FALSE))*10^3/3600,0)</f>
        <v>0</v>
      </c>
      <c r="J184" s="90">
        <f>IF(OR(計算過程!$CJ$4&lt;=2,計算過程!$CJ$4=8),IF(入力データと計算結果!$F$7=バックデータ一覧!$A$20,BO184/L184+BP184/M184+BQ184/N184+BR184/O184+BT184/Q184,IF(入力データと計算結果!$F$7=バックデータ一覧!$A$21,BO184/L184+BP184/M184+BQ184/N184+BS184/P184+BT184/Q184,BO184/L184+BP184/M184+BQ184/N184+BS184/P184+BU184/R184)),0)</f>
        <v>0</v>
      </c>
      <c r="K184" s="90">
        <f>IF(OR(計算過程!$CJ$4=3,計算過程!$CJ$4=4),IF(入力データと計算結果!$F$7=バックデータ一覧!$A$20,BO184/L184+BP184/M184+BQ184/N184+BR184/O184+BT184/Q184,IF(入力データと計算結果!$F$7=バックデータ一覧!$A$21,BO184/L184+BP184/M184+BQ184/N184+BS184/P184+BT184/Q184,BO184/L184+BP184/M184+BQ184/N184+BS184/P184+BU184/R184)),0)</f>
        <v>13.269239384892996</v>
      </c>
      <c r="L184" s="167">
        <f>IFERROR(MIN(1,$CJ$6*CB184+計算過程!$CJ$13*(BO184+BQ184)+$CJ$20),"-")</f>
        <v>0.70492037706115807</v>
      </c>
      <c r="M184" s="167">
        <f t="shared" si="68"/>
        <v>0.82651737140373094</v>
      </c>
      <c r="N184" s="167">
        <f t="shared" si="69"/>
        <v>0.70492037706115807</v>
      </c>
      <c r="O184" s="134">
        <f t="shared" si="70"/>
        <v>0.90236153670854247</v>
      </c>
      <c r="P184" s="134">
        <f t="shared" si="71"/>
        <v>0.88826526187185906</v>
      </c>
      <c r="Q184" s="134">
        <f t="shared" si="72"/>
        <v>0.90236153670854247</v>
      </c>
      <c r="R184" s="134">
        <f t="shared" si="73"/>
        <v>0.5488582888597151</v>
      </c>
      <c r="S184" s="26">
        <f t="shared" si="74"/>
        <v>0</v>
      </c>
      <c r="T184" s="26">
        <f>'貼り付けシート（日別）'!P183</f>
        <v>19.625</v>
      </c>
      <c r="U184" s="26">
        <f t="shared" si="94"/>
        <v>1</v>
      </c>
      <c r="V184" s="26">
        <f t="shared" si="95"/>
        <v>1</v>
      </c>
      <c r="W184" s="26">
        <f t="shared" si="88"/>
        <v>10.271209157906666</v>
      </c>
      <c r="X184" s="26">
        <f t="shared" si="75"/>
        <v>0</v>
      </c>
      <c r="Y184" s="26">
        <f>IF(AND(入力データと計算結果!$F$6=バックデータ一覧!$A$7,入力データと計算結果!$F$27="種類を選択することで評価する"),MAX((($CJ$44*CB184+$CJ$45*SUM(BO184:BQ184,BS184)+$CJ$46)*Z184+(0.01723*BU184+0.06099))*10^3/3600,0),0)</f>
        <v>0</v>
      </c>
      <c r="Z184" s="26">
        <f t="shared" si="89"/>
        <v>1</v>
      </c>
      <c r="AA184" s="26">
        <f>IF(AND(入力データと計算結果!$F$6=バックデータ一覧!$A$7,入力データと計算結果!$F$27="種類を選択することで評価する"),MAX(($CJ$47*CB184+$CJ$48*SUM(BO184:BQ184,BS184)+$CJ$49)*AC184+BU184/AB184,0),0)</f>
        <v>0</v>
      </c>
      <c r="AB184" s="26">
        <f t="shared" si="76"/>
        <v>0.8696799999999999</v>
      </c>
      <c r="AC184" s="26">
        <f t="shared" si="90"/>
        <v>1</v>
      </c>
      <c r="AD184" s="91">
        <f>IF(AND(入力データと計算結果!$F$6=バックデータ一覧!$A$7,入力データと計算結果!$F$27="仕様を入力することで評価する"),AE184+AF184+AG184,0)</f>
        <v>0</v>
      </c>
      <c r="AE184" s="91">
        <f t="shared" si="91"/>
        <v>0.55111540148003313</v>
      </c>
      <c r="AF184" s="91">
        <f t="shared" si="77"/>
        <v>6.7341639219679506E-2</v>
      </c>
      <c r="AG184" s="190">
        <f>IF(AND(入力データと計算結果!$F$7&lt;&gt;バックデータ一覧!$A$22,CA184&gt;0),(0.000393*計算過程!CA184)*10^3/3600,IF(AND(入力データと計算結果!$F$7=バックデータ一覧!$A$22,AX184&gt;0),(0.01723*計算過程!AX184+0.06099)*10^3/3600,0))</f>
        <v>0</v>
      </c>
      <c r="AH184" s="91">
        <f>IF(OR(入力データと計算結果!$F$6&lt;&gt;バックデータ一覧!$A$7,入力データと計算結果!$F$27&lt;&gt;"仕様を入力することで評価する"),0,IF(入力データと計算結果!$F$7=バックデータ一覧!$A$20,計算過程!AR184/計算過程!AI184+計算過程!AS184/計算過程!AJ184+計算過程!AT184/計算過程!AK184+計算過程!AU184/計算過程!AL184+計算過程!AW184/計算過程!AN184,IF(入力データと計算結果!$F$7=バックデータ一覧!$A$21,計算過程!AR184/計算過程!AI184+計算過程!AS184/計算過程!AJ184+計算過程!AT184/計算過程!AK184+計算過程!AV184/計算過程!AM184+計算過程!AW184/計算過程!AN184,計算過程!AR184/計算過程!AI184+計算過程!AS184/計算過程!AJ184+計算過程!AT184/計算過程!AK184+計算過程!AV184/計算過程!AM184+計算過程!AX184/計算過程!AO184)))</f>
        <v>0</v>
      </c>
      <c r="AI184" s="191" t="str">
        <f>IF(AND(入力データと計算結果!$F$6=バックデータ一覧!$A$7,入力データと計算結果!$F$27="仕様を入力することで評価する"),$CJ$65*CB184+$CJ$72*(AR184+AT184)+$CJ$79,"-")</f>
        <v>-</v>
      </c>
      <c r="AJ184" s="191" t="str">
        <f>IF(AND(入力データと計算結果!$F$6=バックデータ一覧!$A$7,入力データと計算結果!$F$27="仕様を入力することで評価する"),$CJ$66*CB184+$CJ$73*AS184+$CJ$80,"-")</f>
        <v>-</v>
      </c>
      <c r="AK184" s="191" t="str">
        <f>IF(AND(入力データと計算結果!$F$6=バックデータ一覧!$A$7,入力データと計算結果!$F$27="仕様を入力することで評価する"),$CJ$67*CB184+$CJ$74*(AR184+AT184)+$CJ$81,"-")</f>
        <v>-</v>
      </c>
      <c r="AL184" s="191" t="str">
        <f>IF(AND(入力データと計算結果!$F$6=バックデータ一覧!$A$7,入力データと計算結果!$F$27="仕様を入力することで評価する"),$CJ$68*CB184+$CJ$75*AU184+$CJ$82,"-")</f>
        <v>-</v>
      </c>
      <c r="AM184" s="191" t="str">
        <f>IF(AND(入力データと計算結果!$F$6=バックデータ一覧!$A$7,入力データと計算結果!$F$27="仕様を入力することで評価する"),$CJ$69*CB184+$CJ$76*AV184+$CJ$83,"-")</f>
        <v>-</v>
      </c>
      <c r="AN184" s="191" t="str">
        <f>IF(AND(入力データと計算結果!$F$6=バックデータ一覧!$A$7,入力データと計算結果!$F$27="仕様を入力することで評価する"),$CJ$70*CB184+$CJ$77*AW184+$CJ$84,"-")</f>
        <v>-</v>
      </c>
      <c r="AO184" s="191" t="str">
        <f>IF(AND(入力データと計算結果!$F$6=バックデータ一覧!$A$7,入力データと計算結果!$F$27="仕様を入力することで評価する"),$CJ$71*CB184+$CJ$78*AX184+$CJ$85,"-")</f>
        <v>-</v>
      </c>
      <c r="AP184" s="91">
        <f t="shared" si="78"/>
        <v>11.882558405472038</v>
      </c>
      <c r="AQ184" s="91">
        <f t="shared" si="79"/>
        <v>5.9891461195287636</v>
      </c>
      <c r="AR184" s="91">
        <f t="shared" si="80"/>
        <v>0</v>
      </c>
      <c r="AS184" s="91">
        <f t="shared" si="81"/>
        <v>0</v>
      </c>
      <c r="AT184" s="91">
        <f t="shared" si="82"/>
        <v>0</v>
      </c>
      <c r="AU184" s="91">
        <f t="shared" si="83"/>
        <v>0</v>
      </c>
      <c r="AV184" s="91">
        <f t="shared" si="84"/>
        <v>0</v>
      </c>
      <c r="AW184" s="91">
        <f t="shared" si="85"/>
        <v>0</v>
      </c>
      <c r="AX184" s="91">
        <f t="shared" si="86"/>
        <v>0</v>
      </c>
      <c r="AY184" s="158">
        <f t="shared" si="87"/>
        <v>10.271209157906666</v>
      </c>
      <c r="AZ184" s="91">
        <f t="shared" si="92"/>
        <v>10.271209157906666</v>
      </c>
      <c r="BA184" s="26">
        <f>IF(計算過程!$CJ$4=9,((BF184*CB184+BG184*(BO184+BP184+BQ184+BS184)+BH184*BN184+BI184)*BB184+(0.01723*BU184+0.06099))*10^3/3600,0)</f>
        <v>0</v>
      </c>
      <c r="BB184" s="26">
        <f>IF(7&lt;='貼り付けシート（日別）'!O183,1,1+(7-'貼り付けシート（日別）'!O183)*0.0091)</f>
        <v>1</v>
      </c>
      <c r="BC184" s="26">
        <f>IF(計算過程!$CJ$4=9,((BJ184*計算過程!CB184+BK184*(BO184+BP184+BQ184+BS184)+BL184*BN184+BM184)*BE184+BU184/BD184),0)</f>
        <v>0</v>
      </c>
      <c r="BD184" s="26">
        <f>計算過程!$CJ$88*'貼り付けシート（日別）'!O183+計算過程!$CJ$89*BU184+計算過程!$CJ$90</f>
        <v>0.8696799999999999</v>
      </c>
      <c r="BE184" s="26">
        <f>IF(7&lt;='貼り付けシート（日別）'!O183,1,1+(7-'貼り付けシート（日別）'!O183)*0.0205)</f>
        <v>1</v>
      </c>
      <c r="BF184" s="89">
        <f>IF($BN184&gt;0,バックデータ一覧!$S$4,バックデータ一覧!$T$4)</f>
        <v>-0.51375000000000004</v>
      </c>
      <c r="BG184" s="89">
        <f>IF($BN184&gt;0,バックデータ一覧!$S$5,バックデータ一覧!$T$5)</f>
        <v>-1.7819999999999999E-2</v>
      </c>
      <c r="BH184" s="89">
        <f>IF($BN184&gt;0,バックデータ一覧!$S$6,バックデータ一覧!$T$6)</f>
        <v>0.27639999999999998</v>
      </c>
      <c r="BI184" s="89">
        <f>IF($BN184&gt;0,バックデータ一覧!$S$7,バックデータ一覧!$T$7)</f>
        <v>9.4067100000000003</v>
      </c>
      <c r="BJ184" s="89">
        <f>IF($BN184&gt;0,バックデータ一覧!$S$12,バックデータ一覧!$T$12)</f>
        <v>-0.19841</v>
      </c>
      <c r="BK184" s="89">
        <f>IF($BN184&gt;0,バックデータ一覧!$S$13,バックデータ一覧!$T$13)</f>
        <v>1.10632</v>
      </c>
      <c r="BL184" s="89">
        <f>IF($BN184&gt;0,バックデータ一覧!$S$14,バックデータ一覧!$T$14)</f>
        <v>0.19306999999999999</v>
      </c>
      <c r="BM184" s="132">
        <f>IF($BN184&gt;0,バックデータ一覧!$S$15,バックデータ一覧!$T$15)</f>
        <v>-10.36669</v>
      </c>
      <c r="BN184" s="26">
        <f>SUMIF('貼り付けシート（時刻別）'!$A$6:$A$8765,$A184,'貼り付けシート（時刻別）'!$C$6:$C$8765)</f>
        <v>2400</v>
      </c>
      <c r="BO184" s="91">
        <f>'貼り付けシート（日別）'!B183</f>
        <v>2.8612654082739999</v>
      </c>
      <c r="BP184" s="91">
        <f>'貼り付けシート（日別）'!C183</f>
        <v>6.2360912744433339</v>
      </c>
      <c r="BQ184" s="91">
        <f>'貼り付けシート（日別）'!D183</f>
        <v>1.1738524751893333</v>
      </c>
      <c r="BR184" s="91">
        <f>'貼り付けシート（日別）'!E183</f>
        <v>0</v>
      </c>
      <c r="BS184" s="91">
        <f>'貼り付けシート（日別）'!F183</f>
        <v>0</v>
      </c>
      <c r="BT184" s="91">
        <f>'貼り付けシート（日別）'!G183</f>
        <v>0</v>
      </c>
      <c r="BU184" s="91">
        <f>'貼り付けシート（日別）'!H183</f>
        <v>0</v>
      </c>
      <c r="BV184" s="91">
        <f>'貼り付けシート（日別）'!I183</f>
        <v>39</v>
      </c>
      <c r="BW184" s="91">
        <f>'貼り付けシート（日別）'!J183</f>
        <v>85</v>
      </c>
      <c r="BX184" s="91">
        <f>'貼り付けシート（日別）'!K183</f>
        <v>16</v>
      </c>
      <c r="BY184" s="91">
        <f>'貼り付けシート（日別）'!L183</f>
        <v>0</v>
      </c>
      <c r="BZ184" s="91">
        <f>'貼り付けシート（日別）'!M183</f>
        <v>0</v>
      </c>
      <c r="CA184" s="91">
        <f>'貼り付けシート（日別）'!N183</f>
        <v>0</v>
      </c>
      <c r="CB184" s="91">
        <f>'貼り付けシート（日別）'!O183</f>
        <v>24.016666666666666</v>
      </c>
      <c r="CC184" s="91">
        <f>'貼り付けシート（日別）'!Q183</f>
        <v>0</v>
      </c>
      <c r="CD184" s="126"/>
    </row>
    <row r="185" spans="1:82" x14ac:dyDescent="0.15">
      <c r="A185" s="30">
        <v>41818</v>
      </c>
      <c r="B185" s="93">
        <f t="shared" si="66"/>
        <v>0.1681369236111111</v>
      </c>
      <c r="C185" s="93">
        <f t="shared" si="67"/>
        <v>0</v>
      </c>
      <c r="D185" s="93">
        <f t="shared" si="93"/>
        <v>29.675528317054258</v>
      </c>
      <c r="E185" s="96">
        <v>0</v>
      </c>
      <c r="F185" s="90">
        <f>IF(OR(計算過程!$CJ$4&lt;=4,計算過程!$CJ$4=8),G185+H185+I185,0)</f>
        <v>0.1681369236111111</v>
      </c>
      <c r="G185" s="90">
        <f>IF(AND($CJ$4&gt;4,$CJ$4&lt;&gt;8),0,((VLOOKUP(入力データと計算結果!$F$6,バックデータ一覧!$V$12:$AA$15,2)*CB185+VLOOKUP(入力データと計算結果!$F$6,バックデータ一覧!$V$12:$AA$15,3)*(BV185+BW185+BX185+BY185+CA185)+(VLOOKUP(入力データと計算結果!$F$6,バックデータ一覧!$V$12:$AA$15,4)))*10^3/3600))</f>
        <v>0.10739444444444443</v>
      </c>
      <c r="H185" s="90">
        <f>IF(AND(OR($CJ$4&gt;4,$CJ$4&lt;&gt;8),入力データと計算結果!$F$7&lt;&gt;バックデータ一覧!$A$20,BZ185&gt;0),0.07*10^3/3600,0)</f>
        <v>1.9444444444444445E-2</v>
      </c>
      <c r="I185" s="90">
        <f>IF(AND(OR($CJ$4&lt;=4),入力データと計算結果!$F$7=バックデータ一覧!$A$22,BU185&gt;0),(VLOOKUP(入力データと計算結果!$F$6,バックデータ一覧!$V$12:$AA$15,5,FALSE)*BU185+VLOOKUP(入力データと計算結果!$F$6,バックデータ一覧!$V$12:$AA$15,6,FALSE))*10^3/3600,0)</f>
        <v>4.1298034722222217E-2</v>
      </c>
      <c r="J185" s="90">
        <f>IF(OR(計算過程!$CJ$4&lt;=2,計算過程!$CJ$4=8),IF(入力データと計算結果!$F$7=バックデータ一覧!$A$20,BO185/L185+BP185/M185+BQ185/N185+BR185/O185+BT185/Q185,IF(入力データと計算結果!$F$7=バックデータ一覧!$A$21,BO185/L185+BP185/M185+BQ185/N185+BS185/P185+BT185/Q185,BO185/L185+BP185/M185+BQ185/N185+BS185/P185+BU185/R185)),0)</f>
        <v>0</v>
      </c>
      <c r="K185" s="90">
        <f>IF(OR(計算過程!$CJ$4=3,計算過程!$CJ$4=4),IF(入力データと計算結果!$F$7=バックデータ一覧!$A$20,BO185/L185+BP185/M185+BQ185/N185+BR185/O185+BT185/Q185,IF(入力データと計算結果!$F$7=バックデータ一覧!$A$21,BO185/L185+BP185/M185+BQ185/N185+BS185/P185+BT185/Q185,BO185/L185+BP185/M185+BQ185/N185+BS185/P185+BU185/R185)),0)</f>
        <v>29.675528317054258</v>
      </c>
      <c r="L185" s="167">
        <f>IFERROR(MIN(1,$CJ$6*CB185+計算過程!$CJ$13*(BO185+BQ185)+$CJ$20),"-")</f>
        <v>0.71035420068370636</v>
      </c>
      <c r="M185" s="167">
        <f t="shared" si="68"/>
        <v>0.81738975538956193</v>
      </c>
      <c r="N185" s="167">
        <f t="shared" si="69"/>
        <v>0.71035420068370636</v>
      </c>
      <c r="O185" s="134">
        <f t="shared" si="70"/>
        <v>0.90236153670854247</v>
      </c>
      <c r="P185" s="134">
        <f t="shared" si="71"/>
        <v>0.85679580196609328</v>
      </c>
      <c r="Q185" s="134">
        <f t="shared" si="72"/>
        <v>0.90236153670854247</v>
      </c>
      <c r="R185" s="134">
        <f t="shared" si="73"/>
        <v>0.58559949608194084</v>
      </c>
      <c r="S185" s="26">
        <f t="shared" si="74"/>
        <v>0</v>
      </c>
      <c r="T185" s="26">
        <f>'貼り付けシート（日別）'!P184</f>
        <v>21.662500000000005</v>
      </c>
      <c r="U185" s="26">
        <f t="shared" si="94"/>
        <v>1</v>
      </c>
      <c r="V185" s="26">
        <f t="shared" si="95"/>
        <v>1</v>
      </c>
      <c r="W185" s="26">
        <f t="shared" si="88"/>
        <v>23.546969037930001</v>
      </c>
      <c r="X185" s="26">
        <f t="shared" si="75"/>
        <v>0</v>
      </c>
      <c r="Y185" s="26">
        <f>IF(AND(入力データと計算結果!$F$6=バックデータ一覧!$A$7,入力データと計算結果!$F$27="種類を選択することで評価する"),MAX((($CJ$44*CB185+$CJ$45*SUM(BO185:BQ185,BS185)+$CJ$46)*Z185+(0.01723*BU185+0.06099))*10^3/3600,0),0)</f>
        <v>0</v>
      </c>
      <c r="Z185" s="26">
        <f t="shared" si="89"/>
        <v>1</v>
      </c>
      <c r="AA185" s="26">
        <f>IF(AND(入力データと計算結果!$F$6=バックデータ一覧!$A$7,入力データと計算結果!$F$27="種類を選択することで評価する"),MAX(($CJ$47*CB185+$CJ$48*SUM(BO185:BQ185,BS185)+$CJ$49)*AC185+BU185/AB185,0),0)</f>
        <v>0</v>
      </c>
      <c r="AB185" s="26">
        <f t="shared" si="76"/>
        <v>0.86959249999999999</v>
      </c>
      <c r="AC185" s="26">
        <f t="shared" si="90"/>
        <v>1</v>
      </c>
      <c r="AD185" s="91">
        <f>IF(AND(入力データと計算結果!$F$6=バックデータ一覧!$A$7,入力データと計算結果!$F$27="仕様を入力することで評価する"),AE185+AF185+AG185,0)</f>
        <v>0</v>
      </c>
      <c r="AE185" s="91">
        <f t="shared" si="91"/>
        <v>1.1586870042188313</v>
      </c>
      <c r="AF185" s="91">
        <f t="shared" si="77"/>
        <v>7.7581381739318389E-2</v>
      </c>
      <c r="AG185" s="190">
        <f>IF(AND(入力データと計算結果!$F$7&lt;&gt;バックデータ一覧!$A$22,CA185&gt;0),(0.000393*計算過程!CA185)*10^3/3600,IF(AND(入力データと計算結果!$F$7=バックデータ一覧!$A$22,AX185&gt;0),(0.01723*計算過程!AX185+0.06099)*10^3/3600,0))</f>
        <v>2.1530350694444443E-2</v>
      </c>
      <c r="AH185" s="91">
        <f>IF(OR(入力データと計算結果!$F$6&lt;&gt;バックデータ一覧!$A$7,入力データと計算結果!$F$27&lt;&gt;"仕様を入力することで評価する"),0,IF(入力データと計算結果!$F$7=バックデータ一覧!$A$20,計算過程!AR185/計算過程!AI185+計算過程!AS185/計算過程!AJ185+計算過程!AT185/計算過程!AK185+計算過程!AU185/計算過程!AL185+計算過程!AW185/計算過程!AN185,IF(入力データと計算結果!$F$7=バックデータ一覧!$A$21,計算過程!AR185/計算過程!AI185+計算過程!AS185/計算過程!AJ185+計算過程!AT185/計算過程!AK185+計算過程!AV185/計算過程!AM185+計算過程!AW185/計算過程!AN185,計算過程!AR185/計算過程!AI185+計算過程!AS185/計算過程!AJ185+計算過程!AT185/計算過程!AK185+計算過程!AV185/計算過程!AM185+計算過程!AX185/計算過程!AO185)))</f>
        <v>0</v>
      </c>
      <c r="AI185" s="191" t="str">
        <f>IF(AND(入力データと計算結果!$F$6=バックデータ一覧!$A$7,入力データと計算結果!$F$27="仕様を入力することで評価する"),$CJ$65*CB185+$CJ$72*(AR185+AT185)+$CJ$79,"-")</f>
        <v>-</v>
      </c>
      <c r="AJ185" s="191" t="str">
        <f>IF(AND(入力データと計算結果!$F$6=バックデータ一覧!$A$7,入力データと計算結果!$F$27="仕様を入力することで評価する"),$CJ$66*CB185+$CJ$73*AS185+$CJ$80,"-")</f>
        <v>-</v>
      </c>
      <c r="AK185" s="191" t="str">
        <f>IF(AND(入力データと計算結果!$F$6=バックデータ一覧!$A$7,入力データと計算結果!$F$27="仕様を入力することで評価する"),$CJ$67*CB185+$CJ$74*(AR185+AT185)+$CJ$81,"-")</f>
        <v>-</v>
      </c>
      <c r="AL185" s="191" t="str">
        <f>IF(AND(入力データと計算結果!$F$6=バックデータ一覧!$A$7,入力データと計算結果!$F$27="仕様を入力することで評価する"),$CJ$68*CB185+$CJ$75*AU185+$CJ$82,"-")</f>
        <v>-</v>
      </c>
      <c r="AM185" s="191" t="str">
        <f>IF(AND(入力データと計算結果!$F$6=バックデータ一覧!$A$7,入力データと計算結果!$F$27="仕様を入力することで評価する"),$CJ$69*CB185+$CJ$76*AV185+$CJ$83,"-")</f>
        <v>-</v>
      </c>
      <c r="AN185" s="191" t="str">
        <f>IF(AND(入力データと計算結果!$F$6=バックデータ一覧!$A$7,入力データと計算結果!$F$27="仕様を入力することで評価する"),$CJ$70*CB185+$CJ$77*AW185+$CJ$84,"-")</f>
        <v>-</v>
      </c>
      <c r="AO185" s="191" t="str">
        <f>IF(AND(入力データと計算結果!$F$6=バックデータ一覧!$A$7,入力データと計算結果!$F$27="仕様を入力することで評価する"),$CJ$71*CB185+$CJ$78*AX185+$CJ$85,"-")</f>
        <v>-</v>
      </c>
      <c r="AP185" s="91">
        <f t="shared" si="78"/>
        <v>24.536416411947496</v>
      </c>
      <c r="AQ185" s="91">
        <f t="shared" si="79"/>
        <v>5.8822367047570276</v>
      </c>
      <c r="AR185" s="91">
        <f t="shared" si="80"/>
        <v>0.27137014345230082</v>
      </c>
      <c r="AS185" s="91">
        <f t="shared" si="81"/>
        <v>0.20019108943202557</v>
      </c>
      <c r="AT185" s="91">
        <f t="shared" si="82"/>
        <v>0.10676858103041331</v>
      </c>
      <c r="AU185" s="91">
        <f t="shared" si="83"/>
        <v>0</v>
      </c>
      <c r="AV185" s="91">
        <f t="shared" si="84"/>
        <v>0.80076435772810051</v>
      </c>
      <c r="AW185" s="91">
        <f t="shared" si="85"/>
        <v>0</v>
      </c>
      <c r="AX185" s="91">
        <f t="shared" si="86"/>
        <v>0.95874999999999977</v>
      </c>
      <c r="AY185" s="158">
        <f t="shared" si="87"/>
        <v>21.209124866287162</v>
      </c>
      <c r="AZ185" s="91">
        <f t="shared" si="92"/>
        <v>22.588219037930003</v>
      </c>
      <c r="BA185" s="26">
        <f>IF(計算過程!$CJ$4=9,((BF185*CB185+BG185*(BO185+BP185+BQ185+BS185)+BH185*BN185+BI185)*BB185+(0.01723*BU185+0.06099))*10^3/3600,0)</f>
        <v>0</v>
      </c>
      <c r="BB185" s="26">
        <f>IF(7&lt;='貼り付けシート（日別）'!O184,1,1+(7-'貼り付けシート（日別）'!O184)*0.0091)</f>
        <v>1</v>
      </c>
      <c r="BC185" s="26">
        <f>IF(計算過程!$CJ$4=9,((BJ185*計算過程!CB185+BK185*(BO185+BP185+BQ185+BS185)+BL185*BN185+BM185)*BE185+BU185/BD185),0)</f>
        <v>0</v>
      </c>
      <c r="BD185" s="26">
        <f>計算過程!$CJ$88*'貼り付けシート（日別）'!O184+計算過程!$CJ$89*BU185+計算過程!$CJ$90</f>
        <v>0.86959249999999999</v>
      </c>
      <c r="BE185" s="26">
        <f>IF(7&lt;='貼り付けシート（日別）'!O184,1,1+(7-'貼り付けシート（日別）'!O184)*0.0205)</f>
        <v>1</v>
      </c>
      <c r="BF185" s="89">
        <f>IF($BN185&gt;0,バックデータ一覧!$S$4,バックデータ一覧!$T$4)</f>
        <v>-0.51375000000000004</v>
      </c>
      <c r="BG185" s="89">
        <f>IF($BN185&gt;0,バックデータ一覧!$S$5,バックデータ一覧!$T$5)</f>
        <v>-1.7819999999999999E-2</v>
      </c>
      <c r="BH185" s="89">
        <f>IF($BN185&gt;0,バックデータ一覧!$S$6,バックデータ一覧!$T$6)</f>
        <v>0.27639999999999998</v>
      </c>
      <c r="BI185" s="89">
        <f>IF($BN185&gt;0,バックデータ一覧!$S$7,バックデータ一覧!$T$7)</f>
        <v>9.4067100000000003</v>
      </c>
      <c r="BJ185" s="89">
        <f>IF($BN185&gt;0,バックデータ一覧!$S$12,バックデータ一覧!$T$12)</f>
        <v>-0.19841</v>
      </c>
      <c r="BK185" s="89">
        <f>IF($BN185&gt;0,バックデータ一覧!$S$13,バックデータ一覧!$T$13)</f>
        <v>1.10632</v>
      </c>
      <c r="BL185" s="89">
        <f>IF($BN185&gt;0,バックデータ一覧!$S$14,バックデータ一覧!$T$14)</f>
        <v>0.19306999999999999</v>
      </c>
      <c r="BM185" s="132">
        <f>IF($BN185&gt;0,バックデータ一覧!$S$15,バックデータ一覧!$T$15)</f>
        <v>-10.36669</v>
      </c>
      <c r="BN185" s="26">
        <f>SUMIF('貼り付けシート（時刻別）'!$A$6:$A$8765,$A185,'貼り付けシート（時刻別）'!$C$6:$C$8765)</f>
        <v>2400</v>
      </c>
      <c r="BO185" s="91">
        <f>'貼り付けシート（日別）'!B184</f>
        <v>4.4447785848830001</v>
      </c>
      <c r="BP185" s="91">
        <f>'貼り付けシート（日別）'!C184</f>
        <v>3.2789350216350002</v>
      </c>
      <c r="BQ185" s="91">
        <f>'貼り付けシート（日別）'!D184</f>
        <v>1.748765344872</v>
      </c>
      <c r="BR185" s="91">
        <f>'貼り付けシート（日別）'!E184</f>
        <v>0</v>
      </c>
      <c r="BS185" s="91">
        <f>'貼り付けシート（日別）'!F184</f>
        <v>13.115740086540002</v>
      </c>
      <c r="BT185" s="91">
        <f>'貼り付けシート（日別）'!G184</f>
        <v>0</v>
      </c>
      <c r="BU185" s="91">
        <f>'貼り付けシート（日別）'!H184</f>
        <v>0.95874999999999977</v>
      </c>
      <c r="BV185" s="91">
        <f>'貼り付けシート（日別）'!I184</f>
        <v>61</v>
      </c>
      <c r="BW185" s="91">
        <f>'貼り付けシート（日別）'!J184</f>
        <v>45</v>
      </c>
      <c r="BX185" s="91">
        <f>'貼り付けシート（日別）'!K184</f>
        <v>24</v>
      </c>
      <c r="BY185" s="91">
        <f>'貼り付けシート（日別）'!L184</f>
        <v>0</v>
      </c>
      <c r="BZ185" s="91">
        <f>'貼り付けシート（日別）'!M184</f>
        <v>180</v>
      </c>
      <c r="CA185" s="91">
        <f>'貼り付けシート（日別）'!N184</f>
        <v>0</v>
      </c>
      <c r="CB185" s="91">
        <f>'貼り付けシート（日別）'!O184</f>
        <v>22.8</v>
      </c>
      <c r="CC185" s="91">
        <f>'貼り付けシート（日別）'!Q184</f>
        <v>0</v>
      </c>
      <c r="CD185" s="126"/>
    </row>
    <row r="186" spans="1:82" x14ac:dyDescent="0.15">
      <c r="A186" s="30">
        <v>41819</v>
      </c>
      <c r="B186" s="93">
        <f t="shared" si="66"/>
        <v>0.10865810185185185</v>
      </c>
      <c r="C186" s="93">
        <f t="shared" si="67"/>
        <v>0</v>
      </c>
      <c r="D186" s="93">
        <f t="shared" si="93"/>
        <v>13.237956555457774</v>
      </c>
      <c r="E186" s="96">
        <v>0</v>
      </c>
      <c r="F186" s="90">
        <f>IF(OR(計算過程!$CJ$4&lt;=4,計算過程!$CJ$4=8),G186+H186+I186,0)</f>
        <v>0.10865810185185185</v>
      </c>
      <c r="G186" s="90">
        <f>IF(AND($CJ$4&gt;4,$CJ$4&lt;&gt;8),0,((VLOOKUP(入力データと計算結果!$F$6,バックデータ一覧!$V$12:$AA$15,2)*CB186+VLOOKUP(入力データと計算結果!$F$6,バックデータ一覧!$V$12:$AA$15,3)*(BV186+BW186+BX186+BY186+CA186)+(VLOOKUP(入力データと計算結果!$F$6,バックデータ一覧!$V$12:$AA$15,4)))*10^3/3600))</f>
        <v>0.10865810185185185</v>
      </c>
      <c r="H186" s="90">
        <f>IF(AND(OR($CJ$4&gt;4,$CJ$4&lt;&gt;8),入力データと計算結果!$F$7&lt;&gt;バックデータ一覧!$A$20,BZ186&gt;0),0.07*10^3/3600,0)</f>
        <v>0</v>
      </c>
      <c r="I186" s="90">
        <f>IF(AND(OR($CJ$4&lt;=4),入力データと計算結果!$F$7=バックデータ一覧!$A$22,BU186&gt;0),(VLOOKUP(入力データと計算結果!$F$6,バックデータ一覧!$V$12:$AA$15,5,FALSE)*BU186+VLOOKUP(入力データと計算結果!$F$6,バックデータ一覧!$V$12:$AA$15,6,FALSE))*10^3/3600,0)</f>
        <v>0</v>
      </c>
      <c r="J186" s="90">
        <f>IF(OR(計算過程!$CJ$4&lt;=2,計算過程!$CJ$4=8),IF(入力データと計算結果!$F$7=バックデータ一覧!$A$20,BO186/L186+BP186/M186+BQ186/N186+BR186/O186+BT186/Q186,IF(入力データと計算結果!$F$7=バックデータ一覧!$A$21,BO186/L186+BP186/M186+BQ186/N186+BS186/P186+BT186/Q186,BO186/L186+BP186/M186+BQ186/N186+BS186/P186+BU186/R186)),0)</f>
        <v>0</v>
      </c>
      <c r="K186" s="90">
        <f>IF(OR(計算過程!$CJ$4=3,計算過程!$CJ$4=4),IF(入力データと計算結果!$F$7=バックデータ一覧!$A$20,BO186/L186+BP186/M186+BQ186/N186+BR186/O186+BT186/Q186,IF(入力データと計算結果!$F$7=バックデータ一覧!$A$21,BO186/L186+BP186/M186+BQ186/N186+BS186/P186+BT186/Q186,BO186/L186+BP186/M186+BQ186/N186+BS186/P186+BU186/R186)),0)</f>
        <v>13.237956555457774</v>
      </c>
      <c r="L186" s="167">
        <f>IFERROR(MIN(1,$CJ$6*CB186+計算過程!$CJ$13*(BO186+BQ186)+$CJ$20),"-")</f>
        <v>0.70498036294198274</v>
      </c>
      <c r="M186" s="167">
        <f t="shared" si="68"/>
        <v>0.82689022942431567</v>
      </c>
      <c r="N186" s="167">
        <f t="shared" si="69"/>
        <v>0.70498036294198274</v>
      </c>
      <c r="O186" s="134">
        <f t="shared" si="70"/>
        <v>0.90236153670854247</v>
      </c>
      <c r="P186" s="134">
        <f t="shared" si="71"/>
        <v>0.88826526187185906</v>
      </c>
      <c r="Q186" s="134">
        <f t="shared" si="72"/>
        <v>0.90236153670854247</v>
      </c>
      <c r="R186" s="134">
        <f t="shared" si="73"/>
        <v>0.54989134919053595</v>
      </c>
      <c r="S186" s="26">
        <f t="shared" si="74"/>
        <v>0</v>
      </c>
      <c r="T186" s="26">
        <f>'貼り付けシート（日別）'!P185</f>
        <v>23.074999999999999</v>
      </c>
      <c r="U186" s="26">
        <f t="shared" si="94"/>
        <v>1</v>
      </c>
      <c r="V186" s="26">
        <f t="shared" si="95"/>
        <v>1</v>
      </c>
      <c r="W186" s="26">
        <f t="shared" si="88"/>
        <v>10.249998612186667</v>
      </c>
      <c r="X186" s="26">
        <f t="shared" si="75"/>
        <v>0</v>
      </c>
      <c r="Y186" s="26">
        <f>IF(AND(入力データと計算結果!$F$6=バックデータ一覧!$A$7,入力データと計算結果!$F$27="種類を選択することで評価する"),MAX((($CJ$44*CB186+$CJ$45*SUM(BO186:BQ186,BS186)+$CJ$46)*Z186+(0.01723*BU186+0.06099))*10^3/3600,0),0)</f>
        <v>0</v>
      </c>
      <c r="Z186" s="26">
        <f t="shared" si="89"/>
        <v>1</v>
      </c>
      <c r="AA186" s="26">
        <f>IF(AND(入力データと計算結果!$F$6=バックデータ一覧!$A$7,入力データと計算結果!$F$27="種類を選択することで評価する"),MAX(($CJ$47*CB186+$CJ$48*SUM(BO186:BQ186,BS186)+$CJ$49)*AC186+BU186/AB186,0),0)</f>
        <v>0</v>
      </c>
      <c r="AB186" s="26">
        <f t="shared" si="76"/>
        <v>0.87047999999999992</v>
      </c>
      <c r="AC186" s="26">
        <f t="shared" si="90"/>
        <v>1</v>
      </c>
      <c r="AD186" s="91">
        <f>IF(AND(入力データと計算結果!$F$6=バックデータ一覧!$A$7,入力データと計算結果!$F$27="仕様を入力することで評価する"),AE186+AF186+AG186,0)</f>
        <v>0</v>
      </c>
      <c r="AE186" s="91">
        <f t="shared" si="91"/>
        <v>0.54863575464799985</v>
      </c>
      <c r="AF186" s="91">
        <f t="shared" si="77"/>
        <v>6.7324005838770545E-2</v>
      </c>
      <c r="AG186" s="190">
        <f>IF(AND(入力データと計算結果!$F$7&lt;&gt;バックデータ一覧!$A$22,CA186&gt;0),(0.000393*計算過程!CA186)*10^3/3600,IF(AND(入力データと計算結果!$F$7=バックデータ一覧!$A$22,AX186&gt;0),(0.01723*計算過程!AX186+0.06099)*10^3/3600,0))</f>
        <v>0</v>
      </c>
      <c r="AH186" s="91">
        <f>IF(OR(入力データと計算結果!$F$6&lt;&gt;バックデータ一覧!$A$7,入力データと計算結果!$F$27&lt;&gt;"仕様を入力することで評価する"),0,IF(入力データと計算結果!$F$7=バックデータ一覧!$A$20,計算過程!AR186/計算過程!AI186+計算過程!AS186/計算過程!AJ186+計算過程!AT186/計算過程!AK186+計算過程!AU186/計算過程!AL186+計算過程!AW186/計算過程!AN186,IF(入力データと計算結果!$F$7=バックデータ一覧!$A$21,計算過程!AR186/計算過程!AI186+計算過程!AS186/計算過程!AJ186+計算過程!AT186/計算過程!AK186+計算過程!AV186/計算過程!AM186+計算過程!AW186/計算過程!AN186,計算過程!AR186/計算過程!AI186+計算過程!AS186/計算過程!AJ186+計算過程!AT186/計算過程!AK186+計算過程!AV186/計算過程!AM186+計算過程!AX186/計算過程!AO186)))</f>
        <v>0</v>
      </c>
      <c r="AI186" s="191" t="str">
        <f>IF(AND(入力データと計算結果!$F$6=バックデータ一覧!$A$7,入力データと計算結果!$F$27="仕様を入力することで評価する"),$CJ$65*CB186+$CJ$72*(AR186+AT186)+$CJ$79,"-")</f>
        <v>-</v>
      </c>
      <c r="AJ186" s="191" t="str">
        <f>IF(AND(入力データと計算結果!$F$6=バックデータ一覧!$A$7,入力データと計算結果!$F$27="仕様を入力することで評価する"),$CJ$66*CB186+$CJ$73*AS186+$CJ$80,"-")</f>
        <v>-</v>
      </c>
      <c r="AK186" s="191" t="str">
        <f>IF(AND(入力データと計算結果!$F$6=バックデータ一覧!$A$7,入力データと計算結果!$F$27="仕様を入力することで評価する"),$CJ$67*CB186+$CJ$74*(AR186+AT186)+$CJ$81,"-")</f>
        <v>-</v>
      </c>
      <c r="AL186" s="191" t="str">
        <f>IF(AND(入力データと計算結果!$F$6=バックデータ一覧!$A$7,入力データと計算結果!$F$27="仕様を入力することで評価する"),$CJ$68*CB186+$CJ$75*AU186+$CJ$82,"-")</f>
        <v>-</v>
      </c>
      <c r="AM186" s="191" t="str">
        <f>IF(AND(入力データと計算結果!$F$6=バックデータ一覧!$A$7,入力データと計算結果!$F$27="仕様を入力することで評価する"),$CJ$69*CB186+$CJ$76*AV186+$CJ$83,"-")</f>
        <v>-</v>
      </c>
      <c r="AN186" s="191" t="str">
        <f>IF(AND(入力データと計算結果!$F$6=バックデータ一覧!$A$7,入力データと計算結果!$F$27="仕様を入力することで評価する"),$CJ$70*CB186+$CJ$77*AW186+$CJ$84,"-")</f>
        <v>-</v>
      </c>
      <c r="AO186" s="191" t="str">
        <f>IF(AND(入力データと計算結果!$F$6=バックデータ一覧!$A$7,入力データと計算結果!$F$27="仕様を入力することで評価する"),$CJ$71*CB186+$CJ$78*AX186+$CJ$85,"-")</f>
        <v>-</v>
      </c>
      <c r="AP186" s="91">
        <f t="shared" si="78"/>
        <v>11.858020345302577</v>
      </c>
      <c r="AQ186" s="91">
        <f t="shared" si="79"/>
        <v>6.0037912448399613</v>
      </c>
      <c r="AR186" s="91">
        <f t="shared" si="80"/>
        <v>0</v>
      </c>
      <c r="AS186" s="91">
        <f t="shared" si="81"/>
        <v>0</v>
      </c>
      <c r="AT186" s="91">
        <f t="shared" si="82"/>
        <v>0</v>
      </c>
      <c r="AU186" s="91">
        <f t="shared" si="83"/>
        <v>0</v>
      </c>
      <c r="AV186" s="91">
        <f t="shared" si="84"/>
        <v>0</v>
      </c>
      <c r="AW186" s="91">
        <f t="shared" si="85"/>
        <v>0</v>
      </c>
      <c r="AX186" s="91">
        <f t="shared" si="86"/>
        <v>0</v>
      </c>
      <c r="AY186" s="158">
        <f t="shared" si="87"/>
        <v>10.249998612186667</v>
      </c>
      <c r="AZ186" s="91">
        <f t="shared" si="92"/>
        <v>10.249998612186667</v>
      </c>
      <c r="BA186" s="26">
        <f>IF(計算過程!$CJ$4=9,((BF186*CB186+BG186*(BO186+BP186+BQ186+BS186)+BH186*BN186+BI186)*BB186+(0.01723*BU186+0.06099))*10^3/3600,0)</f>
        <v>0</v>
      </c>
      <c r="BB186" s="26">
        <f>IF(7&lt;='貼り付けシート（日別）'!O185,1,1+(7-'貼り付けシート（日別）'!O185)*0.0091)</f>
        <v>1</v>
      </c>
      <c r="BC186" s="26">
        <f>IF(計算過程!$CJ$4=9,((BJ186*計算過程!CB186+BK186*(BO186+BP186+BQ186+BS186)+BL186*BN186+BM186)*BE186+BU186/BD186),0)</f>
        <v>0</v>
      </c>
      <c r="BD186" s="26">
        <f>計算過程!$CJ$88*'貼り付けシート（日別）'!O185+計算過程!$CJ$89*BU186+計算過程!$CJ$90</f>
        <v>0.87047999999999992</v>
      </c>
      <c r="BE186" s="26">
        <f>IF(7&lt;='貼り付けシート（日別）'!O185,1,1+(7-'貼り付けシート（日別）'!O185)*0.0205)</f>
        <v>1</v>
      </c>
      <c r="BF186" s="89">
        <f>IF($BN186&gt;0,バックデータ一覧!$S$4,バックデータ一覧!$T$4)</f>
        <v>-0.51375000000000004</v>
      </c>
      <c r="BG186" s="89">
        <f>IF($BN186&gt;0,バックデータ一覧!$S$5,バックデータ一覧!$T$5)</f>
        <v>-1.7819999999999999E-2</v>
      </c>
      <c r="BH186" s="89">
        <f>IF($BN186&gt;0,バックデータ一覧!$S$6,バックデータ一覧!$T$6)</f>
        <v>0.27639999999999998</v>
      </c>
      <c r="BI186" s="89">
        <f>IF($BN186&gt;0,バックデータ一覧!$S$7,バックデータ一覧!$T$7)</f>
        <v>9.4067100000000003</v>
      </c>
      <c r="BJ186" s="89">
        <f>IF($BN186&gt;0,バックデータ一覧!$S$12,バックデータ一覧!$T$12)</f>
        <v>-0.19841</v>
      </c>
      <c r="BK186" s="89">
        <f>IF($BN186&gt;0,バックデータ一覧!$S$13,バックデータ一覧!$T$13)</f>
        <v>1.10632</v>
      </c>
      <c r="BL186" s="89">
        <f>IF($BN186&gt;0,バックデータ一覧!$S$14,バックデータ一覧!$T$14)</f>
        <v>0.19306999999999999</v>
      </c>
      <c r="BM186" s="132">
        <f>IF($BN186&gt;0,バックデータ一覧!$S$15,バックデータ一覧!$T$15)</f>
        <v>-10.36669</v>
      </c>
      <c r="BN186" s="26">
        <f>SUMIF('貼り付けシート（時刻別）'!$A$6:$A$8765,$A186,'貼り付けシート（時刻別）'!$C$6:$C$8765)</f>
        <v>2400</v>
      </c>
      <c r="BO186" s="91">
        <f>'貼り付けシート（日別）'!B185</f>
        <v>2.8553567562520006</v>
      </c>
      <c r="BP186" s="91">
        <f>'貼り付けシート（日別）'!C185</f>
        <v>6.2232134431133339</v>
      </c>
      <c r="BQ186" s="91">
        <f>'貼り付けシート（日別）'!D185</f>
        <v>1.1714284128213335</v>
      </c>
      <c r="BR186" s="91">
        <f>'貼り付けシート（日別）'!E185</f>
        <v>0</v>
      </c>
      <c r="BS186" s="91">
        <f>'貼り付けシート（日別）'!F185</f>
        <v>0</v>
      </c>
      <c r="BT186" s="91">
        <f>'貼り付けシート（日別）'!G185</f>
        <v>0</v>
      </c>
      <c r="BU186" s="91">
        <f>'貼り付けシート（日別）'!H185</f>
        <v>0</v>
      </c>
      <c r="BV186" s="91">
        <f>'貼り付けシート（日別）'!I185</f>
        <v>39</v>
      </c>
      <c r="BW186" s="91">
        <f>'貼り付けシート（日別）'!J185</f>
        <v>85</v>
      </c>
      <c r="BX186" s="91">
        <f>'貼り付けシート（日別）'!K185</f>
        <v>16</v>
      </c>
      <c r="BY186" s="91">
        <f>'貼り付けシート（日別）'!L185</f>
        <v>0</v>
      </c>
      <c r="BZ186" s="91">
        <f>'貼り付けシート（日別）'!M185</f>
        <v>0</v>
      </c>
      <c r="CA186" s="91">
        <f>'貼り付けシート（日別）'!N185</f>
        <v>0</v>
      </c>
      <c r="CB186" s="91">
        <f>'貼り付けシート（日別）'!O185</f>
        <v>24.183333333333334</v>
      </c>
      <c r="CC186" s="91">
        <f>'貼り付けシート（日別）'!Q185</f>
        <v>0</v>
      </c>
      <c r="CD186" s="126"/>
    </row>
    <row r="187" spans="1:82" x14ac:dyDescent="0.15">
      <c r="A187" s="30">
        <v>41820</v>
      </c>
      <c r="B187" s="93">
        <f t="shared" si="66"/>
        <v>0.16663441377314814</v>
      </c>
      <c r="C187" s="93">
        <f t="shared" si="67"/>
        <v>0</v>
      </c>
      <c r="D187" s="93">
        <f t="shared" si="93"/>
        <v>22.107507655286462</v>
      </c>
      <c r="E187" s="96">
        <v>0</v>
      </c>
      <c r="F187" s="90">
        <f>IF(OR(計算過程!$CJ$4&lt;=4,計算過程!$CJ$4=8),G187+H187+I187,0)</f>
        <v>0.16663441377314814</v>
      </c>
      <c r="G187" s="90">
        <f>IF(AND($CJ$4&gt;4,$CJ$4&lt;&gt;8),0,((VLOOKUP(入力データと計算結果!$F$6,バックデータ一覧!$V$12:$AA$15,2)*CB187+VLOOKUP(入力データと計算結果!$F$6,バックデータ一覧!$V$12:$AA$15,3)*(BV187+BW187+BX187+BY187+CA187)+(VLOOKUP(入力データと計算結果!$F$6,バックデータ一覧!$V$12:$AA$15,4)))*10^3/3600))</f>
        <v>0.10649224537037036</v>
      </c>
      <c r="H187" s="90">
        <f>IF(AND(OR($CJ$4&gt;4,$CJ$4&lt;&gt;8),入力データと計算結果!$F$7&lt;&gt;バックデータ一覧!$A$20,BZ187&gt;0),0.07*10^3/3600,0)</f>
        <v>1.9444444444444445E-2</v>
      </c>
      <c r="I187" s="90">
        <f>IF(AND(OR($CJ$4&lt;=4),入力データと計算結果!$F$7=バックデータ一覧!$A$22,BU187&gt;0),(VLOOKUP(入力データと計算結果!$F$6,バックデータ一覧!$V$12:$AA$15,5,FALSE)*BU187+VLOOKUP(入力データと計算結果!$F$6,バックデータ一覧!$V$12:$AA$15,6,FALSE))*10^3/3600,0)</f>
        <v>4.0697723958333328E-2</v>
      </c>
      <c r="J187" s="90">
        <f>IF(OR(計算過程!$CJ$4&lt;=2,計算過程!$CJ$4=8),IF(入力データと計算結果!$F$7=バックデータ一覧!$A$20,BO187/L187+BP187/M187+BQ187/N187+BR187/O187+BT187/Q187,IF(入力データと計算結果!$F$7=バックデータ一覧!$A$21,BO187/L187+BP187/M187+BQ187/N187+BS187/P187+BT187/Q187,BO187/L187+BP187/M187+BQ187/N187+BS187/P187+BU187/R187)),0)</f>
        <v>0</v>
      </c>
      <c r="K187" s="90">
        <f>IF(OR(計算過程!$CJ$4=3,計算過程!$CJ$4=4),IF(入力データと計算結果!$F$7=バックデータ一覧!$A$20,BO187/L187+BP187/M187+BQ187/N187+BR187/O187+BT187/Q187,IF(入力データと計算結果!$F$7=バックデータ一覧!$A$21,BO187/L187+BP187/M187+BQ187/N187+BS187/P187+BT187/Q187,BO187/L187+BP187/M187+BQ187/N187+BS187/P187+BU187/R187)),0)</f>
        <v>22.107507655286462</v>
      </c>
      <c r="L187" s="167">
        <f>IFERROR(MIN(1,$CJ$6*CB187+計算過程!$CJ$13*(BO187+BQ187)+$CJ$20),"-")</f>
        <v>0.70996903507715203</v>
      </c>
      <c r="M187" s="167">
        <f t="shared" si="68"/>
        <v>0.82706292892160516</v>
      </c>
      <c r="N187" s="167">
        <f t="shared" si="69"/>
        <v>0.70996903507715203</v>
      </c>
      <c r="O187" s="134">
        <f t="shared" si="70"/>
        <v>0.90236153670854247</v>
      </c>
      <c r="P187" s="134">
        <f t="shared" si="71"/>
        <v>0.87239261069971719</v>
      </c>
      <c r="Q187" s="134">
        <f t="shared" si="72"/>
        <v>0.90236153670854247</v>
      </c>
      <c r="R187" s="134">
        <f t="shared" si="73"/>
        <v>0.59970416453381215</v>
      </c>
      <c r="S187" s="26">
        <f t="shared" si="74"/>
        <v>0</v>
      </c>
      <c r="T187" s="26">
        <f>'貼り付けシート（日別）'!P186</f>
        <v>23.262499999999999</v>
      </c>
      <c r="U187" s="26">
        <f t="shared" si="94"/>
        <v>1</v>
      </c>
      <c r="V187" s="26">
        <f t="shared" si="95"/>
        <v>1</v>
      </c>
      <c r="W187" s="26">
        <f t="shared" si="88"/>
        <v>17.394318511424999</v>
      </c>
      <c r="X187" s="26">
        <f t="shared" si="75"/>
        <v>0</v>
      </c>
      <c r="Y187" s="26">
        <f>IF(AND(入力データと計算結果!$F$6=バックデータ一覧!$A$7,入力データと計算結果!$F$27="種類を選択することで評価する"),MAX((($CJ$44*CB187+$CJ$45*SUM(BO187:BQ187,BS187)+$CJ$46)*Z187+(0.01723*BU187+0.06099))*10^3/3600,0),0)</f>
        <v>0</v>
      </c>
      <c r="Z187" s="26">
        <f t="shared" si="89"/>
        <v>1</v>
      </c>
      <c r="AA187" s="26">
        <f>IF(AND(入力データと計算結果!$F$6=バックデータ一覧!$A$7,入力データと計算結果!$F$27="種類を選択することで評価する"),MAX(($CJ$47*CB187+$CJ$48*SUM(BO187:BQ187,BS187)+$CJ$49)*AC187+BU187/AB187,0),0)</f>
        <v>0</v>
      </c>
      <c r="AB187" s="26">
        <f t="shared" si="76"/>
        <v>0.88357562499999998</v>
      </c>
      <c r="AC187" s="26">
        <f t="shared" si="90"/>
        <v>1</v>
      </c>
      <c r="AD187" s="91">
        <f>IF(AND(入力データと計算結果!$F$6=バックデータ一覧!$A$7,入力データと計算結果!$F$27="仕様を入力することで評価する"),AE187+AF187+AG187,0)</f>
        <v>0</v>
      </c>
      <c r="AE187" s="91">
        <f t="shared" si="91"/>
        <v>0.87476844545921584</v>
      </c>
      <c r="AF187" s="91">
        <f t="shared" si="77"/>
        <v>7.2551850685892441E-2</v>
      </c>
      <c r="AG187" s="190">
        <f>IF(AND(入力データと計算結果!$F$7&lt;&gt;バックデータ一覧!$A$22,CA187&gt;0),(0.000393*計算過程!CA187)*10^3/3600,IF(AND(入力データと計算結果!$F$7=バックデータ一覧!$A$22,AX187&gt;0),(0.01723*計算過程!AX187+0.06099)*10^3/3600,0))</f>
        <v>2.1038278645833332E-2</v>
      </c>
      <c r="AH187" s="91">
        <f>IF(OR(入力データと計算結果!$F$6&lt;&gt;バックデータ一覧!$A$7,入力データと計算結果!$F$27&lt;&gt;"仕様を入力することで評価する"),0,IF(入力データと計算結果!$F$7=バックデータ一覧!$A$20,計算過程!AR187/計算過程!AI187+計算過程!AS187/計算過程!AJ187+計算過程!AT187/計算過程!AK187+計算過程!AU187/計算過程!AL187+計算過程!AW187/計算過程!AN187,IF(入力データと計算結果!$F$7=バックデータ一覧!$A$21,計算過程!AR187/計算過程!AI187+計算過程!AS187/計算過程!AJ187+計算過程!AT187/計算過程!AK187+計算過程!AV187/計算過程!AM187+計算過程!AW187/計算過程!AN187,計算過程!AR187/計算過程!AI187+計算過程!AS187/計算過程!AJ187+計算過程!AT187/計算過程!AK187+計算過程!AV187/計算過程!AM187+計算過程!AX187/計算過程!AO187)))</f>
        <v>0</v>
      </c>
      <c r="AI187" s="191" t="str">
        <f>IF(AND(入力データと計算結果!$F$6=バックデータ一覧!$A$7,入力データと計算結果!$F$27="仕様を入力することで評価する"),$CJ$65*CB187+$CJ$72*(AR187+AT187)+$CJ$79,"-")</f>
        <v>-</v>
      </c>
      <c r="AJ187" s="191" t="str">
        <f>IF(AND(入力データと計算結果!$F$6=バックデータ一覧!$A$7,入力データと計算結果!$F$27="仕様を入力することで評価する"),$CJ$66*CB187+$CJ$73*AS187+$CJ$80,"-")</f>
        <v>-</v>
      </c>
      <c r="AK187" s="191" t="str">
        <f>IF(AND(入力データと計算結果!$F$6=バックデータ一覧!$A$7,入力データと計算結果!$F$27="仕様を入力することで評価する"),$CJ$67*CB187+$CJ$74*(AR187+AT187)+$CJ$81,"-")</f>
        <v>-</v>
      </c>
      <c r="AL187" s="191" t="str">
        <f>IF(AND(入力データと計算結果!$F$6=バックデータ一覧!$A$7,入力データと計算結果!$F$27="仕様を入力することで評価する"),$CJ$68*CB187+$CJ$75*AU187+$CJ$82,"-")</f>
        <v>-</v>
      </c>
      <c r="AM187" s="191" t="str">
        <f>IF(AND(入力データと計算結果!$F$6=バックデータ一覧!$A$7,入力データと計算結果!$F$27="仕様を入力することで評価する"),$CJ$69*CB187+$CJ$76*AV187+$CJ$83,"-")</f>
        <v>-</v>
      </c>
      <c r="AN187" s="191" t="str">
        <f>IF(AND(入力データと計算結果!$F$6=バックデータ一覧!$A$7,入力データと計算結果!$F$27="仕様を入力することで評価する"),$CJ$70*CB187+$CJ$77*AW187+$CJ$84,"-")</f>
        <v>-</v>
      </c>
      <c r="AO187" s="191" t="str">
        <f>IF(AND(入力データと計算結果!$F$6=バックデータ一覧!$A$7,入力データと計算結果!$F$27="仕様を入力することで評価する"),$CJ$71*CB187+$CJ$78*AX187+$CJ$85,"-")</f>
        <v>-</v>
      </c>
      <c r="AP187" s="91">
        <f t="shared" si="78"/>
        <v>19.132925372172917</v>
      </c>
      <c r="AQ187" s="91">
        <f t="shared" si="79"/>
        <v>6.075552358864825</v>
      </c>
      <c r="AR187" s="91">
        <f t="shared" si="80"/>
        <v>0</v>
      </c>
      <c r="AS187" s="91">
        <f t="shared" si="81"/>
        <v>0</v>
      </c>
      <c r="AT187" s="91">
        <f t="shared" si="82"/>
        <v>0</v>
      </c>
      <c r="AU187" s="91">
        <f t="shared" si="83"/>
        <v>0</v>
      </c>
      <c r="AV187" s="91">
        <f t="shared" si="84"/>
        <v>0</v>
      </c>
      <c r="AW187" s="91">
        <f t="shared" si="85"/>
        <v>0</v>
      </c>
      <c r="AX187" s="91">
        <f t="shared" si="86"/>
        <v>0.85593750000000002</v>
      </c>
      <c r="AY187" s="158">
        <f t="shared" si="87"/>
        <v>16.538381011424999</v>
      </c>
      <c r="AZ187" s="91">
        <f t="shared" si="92"/>
        <v>16.538381011424999</v>
      </c>
      <c r="BA187" s="26">
        <f>IF(計算過程!$CJ$4=9,((BF187*CB187+BG187*(BO187+BP187+BQ187+BS187)+BH187*BN187+BI187)*BB187+(0.01723*BU187+0.06099))*10^3/3600,0)</f>
        <v>0</v>
      </c>
      <c r="BB187" s="26">
        <f>IF(7&lt;='貼り付けシート（日別）'!O186,1,1+(7-'貼り付けシート（日別）'!O186)*0.0091)</f>
        <v>1</v>
      </c>
      <c r="BC187" s="26">
        <f>IF(計算過程!$CJ$4=9,((BJ187*計算過程!CB187+BK187*(BO187+BP187+BQ187+BS187)+BL187*BN187+BM187)*BE187+BU187/BD187),0)</f>
        <v>0</v>
      </c>
      <c r="BD187" s="26">
        <f>計算過程!$CJ$88*'貼り付けシート（日別）'!O186+計算過程!$CJ$89*BU187+計算過程!$CJ$90</f>
        <v>0.88357562499999998</v>
      </c>
      <c r="BE187" s="26">
        <f>IF(7&lt;='貼り付けシート（日別）'!O186,1,1+(7-'貼り付けシート（日別）'!O186)*0.0205)</f>
        <v>1</v>
      </c>
      <c r="BF187" s="89">
        <f>IF($BN187&gt;0,バックデータ一覧!$S$4,バックデータ一覧!$T$4)</f>
        <v>-0.51375000000000004</v>
      </c>
      <c r="BG187" s="89">
        <f>IF($BN187&gt;0,バックデータ一覧!$S$5,バックデータ一覧!$T$5)</f>
        <v>-1.7819999999999999E-2</v>
      </c>
      <c r="BH187" s="89">
        <f>IF($BN187&gt;0,バックデータ一覧!$S$6,バックデータ一覧!$T$6)</f>
        <v>0.27639999999999998</v>
      </c>
      <c r="BI187" s="89">
        <f>IF($BN187&gt;0,バックデータ一覧!$S$7,バックデータ一覧!$T$7)</f>
        <v>9.4067100000000003</v>
      </c>
      <c r="BJ187" s="89">
        <f>IF($BN187&gt;0,バックデータ一覧!$S$12,バックデータ一覧!$T$12)</f>
        <v>-0.19841</v>
      </c>
      <c r="BK187" s="89">
        <f>IF($BN187&gt;0,バックデータ一覧!$S$13,バックデータ一覧!$T$13)</f>
        <v>1.10632</v>
      </c>
      <c r="BL187" s="89">
        <f>IF($BN187&gt;0,バックデータ一覧!$S$14,バックデータ一覧!$T$14)</f>
        <v>0.19306999999999999</v>
      </c>
      <c r="BM187" s="132">
        <f>IF($BN187&gt;0,バックデータ一覧!$S$15,バックデータ一覧!$T$15)</f>
        <v>-10.36669</v>
      </c>
      <c r="BN187" s="26">
        <f>SUMIF('貼り付けシート（時刻別）'!$A$6:$A$8765,$A187,'貼り付けシート（時刻別）'!$C$6:$C$8765)</f>
        <v>2400</v>
      </c>
      <c r="BO187" s="91">
        <f>'貼り付けシート（日別）'!B186</f>
        <v>3.6016918647103333</v>
      </c>
      <c r="BP187" s="91">
        <f>'貼り付けシート（日別）'!C186</f>
        <v>4.4102349363799993</v>
      </c>
      <c r="BQ187" s="91">
        <f>'貼り付けシート（日別）'!D186</f>
        <v>1.9111018057646663</v>
      </c>
      <c r="BR187" s="91">
        <f>'貼り付けシート（日別）'!E186</f>
        <v>0</v>
      </c>
      <c r="BS187" s="91">
        <f>'貼り付けシート（日別）'!F186</f>
        <v>6.6153524045699994</v>
      </c>
      <c r="BT187" s="91">
        <f>'貼り付けシート（日別）'!G186</f>
        <v>0</v>
      </c>
      <c r="BU187" s="91">
        <f>'貼り付けシート（日別）'!H186</f>
        <v>0.85593750000000002</v>
      </c>
      <c r="BV187" s="91">
        <f>'貼り付けシート（日別）'!I186</f>
        <v>49</v>
      </c>
      <c r="BW187" s="91">
        <f>'貼り付けシート（日別）'!J186</f>
        <v>60</v>
      </c>
      <c r="BX187" s="91">
        <f>'貼り付けシート（日別）'!K186</f>
        <v>26</v>
      </c>
      <c r="BY187" s="91">
        <f>'貼り付けシート（日別）'!L186</f>
        <v>0</v>
      </c>
      <c r="BZ187" s="91">
        <f>'貼り付けシート（日別）'!M186</f>
        <v>90</v>
      </c>
      <c r="CA187" s="91">
        <f>'貼り付けシート（日別）'!N186</f>
        <v>0</v>
      </c>
      <c r="CB187" s="91">
        <f>'貼り付けシート（日別）'!O186</f>
        <v>25.841666666666669</v>
      </c>
      <c r="CC187" s="91">
        <f>'貼り付けシート（日別）'!Q186</f>
        <v>0</v>
      </c>
      <c r="CD187" s="126"/>
    </row>
    <row r="188" spans="1:82" x14ac:dyDescent="0.15">
      <c r="A188" s="30">
        <v>41821</v>
      </c>
      <c r="B188" s="93">
        <f t="shared" si="66"/>
        <v>0.16755414322916667</v>
      </c>
      <c r="C188" s="93">
        <f t="shared" si="67"/>
        <v>0</v>
      </c>
      <c r="D188" s="93">
        <f t="shared" si="93"/>
        <v>29.708827390433591</v>
      </c>
      <c r="E188" s="96">
        <v>0</v>
      </c>
      <c r="F188" s="90">
        <f>IF(OR(計算過程!$CJ$4&lt;=4,計算過程!$CJ$4=8),G188+H188+I188,0)</f>
        <v>0.16755414322916667</v>
      </c>
      <c r="G188" s="90">
        <f>IF(AND($CJ$4&gt;4,$CJ$4&lt;&gt;8),0,((VLOOKUP(入力データと計算結果!$F$6,バックデータ一覧!$V$12:$AA$15,2)*CB188+VLOOKUP(入力データと計算結果!$F$6,バックデータ一覧!$V$12:$AA$15,3)*(BV188+BW188+BX188+BY188+CA188)+(VLOOKUP(入力データと計算結果!$F$6,バックデータ一覧!$V$12:$AA$15,4)))*10^3/3600))</f>
        <v>0.10697557870370371</v>
      </c>
      <c r="H188" s="90">
        <f>IF(AND(OR($CJ$4&gt;4,$CJ$4&lt;&gt;8),入力データと計算結果!$F$7&lt;&gt;バックデータ一覧!$A$20,BZ188&gt;0),0.07*10^3/3600,0)</f>
        <v>1.9444444444444445E-2</v>
      </c>
      <c r="I188" s="90">
        <f>IF(AND(OR($CJ$4&lt;=4),入力データと計算結果!$F$7=バックデータ一覧!$A$22,BU188&gt;0),(VLOOKUP(入力データと計算結果!$F$6,バックデータ一覧!$V$12:$AA$15,5,FALSE)*BU188+VLOOKUP(入力データと計算結果!$F$6,バックデータ一覧!$V$12:$AA$15,6,FALSE))*10^3/3600,0)</f>
        <v>4.1134120081018515E-2</v>
      </c>
      <c r="J188" s="90">
        <f>IF(OR(計算過程!$CJ$4&lt;=2,計算過程!$CJ$4=8),IF(入力データと計算結果!$F$7=バックデータ一覧!$A$20,BO188/L188+BP188/M188+BQ188/N188+BR188/O188+BT188/Q188,IF(入力データと計算結果!$F$7=バックデータ一覧!$A$21,BO188/L188+BP188/M188+BQ188/N188+BS188/P188+BT188/Q188,BO188/L188+BP188/M188+BQ188/N188+BS188/P188+BU188/R188)),0)</f>
        <v>0</v>
      </c>
      <c r="K188" s="90">
        <f>IF(OR(計算過程!$CJ$4=3,計算過程!$CJ$4=4),IF(入力データと計算結果!$F$7=バックデータ一覧!$A$20,BO188/L188+BP188/M188+BQ188/N188+BR188/O188+BT188/Q188,IF(入力データと計算結果!$F$7=バックデータ一覧!$A$21,BO188/L188+BP188/M188+BQ188/N188+BS188/P188+BT188/Q188,BO188/L188+BP188/M188+BQ188/N188+BS188/P188+BU188/R188)),0)</f>
        <v>29.708827390433591</v>
      </c>
      <c r="L188" s="167">
        <f>IFERROR(MIN(1,$CJ$6*CB188+計算過程!$CJ$13*(BO188+BQ188)+$CJ$20),"-")</f>
        <v>0.71073609017020245</v>
      </c>
      <c r="M188" s="167">
        <f t="shared" si="68"/>
        <v>0.81895362506794522</v>
      </c>
      <c r="N188" s="167">
        <f t="shared" si="69"/>
        <v>0.71073609017020245</v>
      </c>
      <c r="O188" s="134">
        <f t="shared" si="70"/>
        <v>0.90236153670854247</v>
      </c>
      <c r="P188" s="134">
        <f t="shared" si="71"/>
        <v>0.8566848234966431</v>
      </c>
      <c r="Q188" s="134">
        <f t="shared" si="72"/>
        <v>0.90236153670854247</v>
      </c>
      <c r="R188" s="134">
        <f t="shared" si="73"/>
        <v>0.58828015225953068</v>
      </c>
      <c r="S188" s="26">
        <f t="shared" si="74"/>
        <v>0</v>
      </c>
      <c r="T188" s="26">
        <f>'貼り付けシート（日別）'!P187</f>
        <v>22.875</v>
      </c>
      <c r="U188" s="26">
        <f t="shared" si="94"/>
        <v>1</v>
      </c>
      <c r="V188" s="26">
        <f t="shared" si="95"/>
        <v>1</v>
      </c>
      <c r="W188" s="26">
        <f t="shared" si="88"/>
        <v>23.5985544943</v>
      </c>
      <c r="X188" s="26">
        <f t="shared" si="75"/>
        <v>0</v>
      </c>
      <c r="Y188" s="26">
        <f>IF(AND(入力データと計算結果!$F$6=バックデータ一覧!$A$7,入力データと計算結果!$F$27="種類を選択することで評価する"),MAX((($CJ$44*CB188+$CJ$45*SUM(BO188:BQ188,BS188)+$CJ$46)*Z188+(0.01723*BU188+0.06099))*10^3/3600,0),0)</f>
        <v>0</v>
      </c>
      <c r="Z188" s="26">
        <f t="shared" si="89"/>
        <v>1</v>
      </c>
      <c r="AA188" s="26">
        <f>IF(AND(入力データと計算結果!$F$6=バックデータ一覧!$A$7,入力データと計算結果!$F$27="種類を選択することで評価する"),MAX(($CJ$47*CB188+$CJ$48*SUM(BO188:BQ188,BS188)+$CJ$49)*AC188+BU188/AB188,0),0)</f>
        <v>0</v>
      </c>
      <c r="AB188" s="26">
        <f t="shared" si="76"/>
        <v>0.87250406250000001</v>
      </c>
      <c r="AC188" s="26">
        <f t="shared" si="90"/>
        <v>1</v>
      </c>
      <c r="AD188" s="91">
        <f>IF(AND(入力データと計算結果!$F$6=バックデータ一覧!$A$7,入力データと計算結果!$F$27="仕様を入力することで評価する"),AE188+AF188+AG188,0)</f>
        <v>0</v>
      </c>
      <c r="AE188" s="91">
        <f t="shared" si="91"/>
        <v>1.1497236283766599</v>
      </c>
      <c r="AF188" s="91">
        <f t="shared" si="77"/>
        <v>7.7647605704174644E-2</v>
      </c>
      <c r="AG188" s="190">
        <f>IF(AND(入力データと計算結果!$F$7&lt;&gt;バックデータ一覧!$A$22,CA188&gt;0),(0.000393*計算過程!CA188)*10^3/3600,IF(AND(入力データと計算結果!$F$7=バックデータ一覧!$A$22,AX188&gt;0),(0.01723*計算過程!AX188+0.06099)*10^3/3600,0))</f>
        <v>2.1395990596064816E-2</v>
      </c>
      <c r="AH188" s="91">
        <f>IF(OR(入力データと計算結果!$F$6&lt;&gt;バックデータ一覧!$A$7,入力データと計算結果!$F$27&lt;&gt;"仕様を入力することで評価する"),0,IF(入力データと計算結果!$F$7=バックデータ一覧!$A$20,計算過程!AR188/計算過程!AI188+計算過程!AS188/計算過程!AJ188+計算過程!AT188/計算過程!AK188+計算過程!AU188/計算過程!AL188+計算過程!AW188/計算過程!AN188,IF(入力データと計算結果!$F$7=バックデータ一覧!$A$21,計算過程!AR188/計算過程!AI188+計算過程!AS188/計算過程!AJ188+計算過程!AT188/計算過程!AK188+計算過程!AV188/計算過程!AM188+計算過程!AW188/計算過程!AN188,計算過程!AR188/計算過程!AI188+計算過程!AS188/計算過程!AJ188+計算過程!AT188/計算過程!AK188+計算過程!AV188/計算過程!AM188+計算過程!AX188/計算過程!AO188)))</f>
        <v>0</v>
      </c>
      <c r="AI188" s="191" t="str">
        <f>IF(AND(入力データと計算結果!$F$6=バックデータ一覧!$A$7,入力データと計算結果!$F$27="仕様を入力することで評価する"),$CJ$65*CB188+$CJ$72*(AR188+AT188)+$CJ$79,"-")</f>
        <v>-</v>
      </c>
      <c r="AJ188" s="191" t="str">
        <f>IF(AND(入力データと計算結果!$F$6=バックデータ一覧!$A$7,入力データと計算結果!$F$27="仕様を入力することで評価する"),$CJ$66*CB188+$CJ$73*AS188+$CJ$80,"-")</f>
        <v>-</v>
      </c>
      <c r="AK188" s="191" t="str">
        <f>IF(AND(入力データと計算結果!$F$6=バックデータ一覧!$A$7,入力データと計算結果!$F$27="仕様を入力することで評価する"),$CJ$67*CB188+$CJ$74*(AR188+AT188)+$CJ$81,"-")</f>
        <v>-</v>
      </c>
      <c r="AL188" s="191" t="str">
        <f>IF(AND(入力データと計算結果!$F$6=バックデータ一覧!$A$7,入力データと計算結果!$F$27="仕様を入力することで評価する"),$CJ$68*CB188+$CJ$75*AU188+$CJ$82,"-")</f>
        <v>-</v>
      </c>
      <c r="AM188" s="191" t="str">
        <f>IF(AND(入力データと計算結果!$F$6=バックデータ一覧!$A$7,入力データと計算結果!$F$27="仕様を入力することで評価する"),$CJ$69*CB188+$CJ$76*AV188+$CJ$83,"-")</f>
        <v>-</v>
      </c>
      <c r="AN188" s="191" t="str">
        <f>IF(AND(入力データと計算結果!$F$6=バックデータ一覧!$A$7,入力データと計算結果!$F$27="仕様を入力することで評価する"),$CJ$70*CB188+$CJ$77*AW188+$CJ$84,"-")</f>
        <v>-</v>
      </c>
      <c r="AO188" s="191" t="str">
        <f>IF(AND(入力データと計算結果!$F$6=バックデータ一覧!$A$7,入力データと計算結果!$F$27="仕様を入力することで評価する"),$CJ$71*CB188+$CJ$78*AX188+$CJ$85,"-")</f>
        <v>-</v>
      </c>
      <c r="AP188" s="91">
        <f t="shared" si="78"/>
        <v>24.579980051814992</v>
      </c>
      <c r="AQ188" s="91">
        <f t="shared" si="79"/>
        <v>5.9386204372051354</v>
      </c>
      <c r="AR188" s="91">
        <f t="shared" si="80"/>
        <v>0.27963509941779829</v>
      </c>
      <c r="AS188" s="91">
        <f t="shared" si="81"/>
        <v>0.20628818809509708</v>
      </c>
      <c r="AT188" s="91">
        <f t="shared" si="82"/>
        <v>0.11002036698405182</v>
      </c>
      <c r="AU188" s="91">
        <f t="shared" si="83"/>
        <v>0</v>
      </c>
      <c r="AV188" s="91">
        <f t="shared" si="84"/>
        <v>0.82515275238038832</v>
      </c>
      <c r="AW188" s="91">
        <f t="shared" si="85"/>
        <v>0</v>
      </c>
      <c r="AX188" s="91">
        <f t="shared" si="86"/>
        <v>0.93067708333333321</v>
      </c>
      <c r="AY188" s="158">
        <f t="shared" si="87"/>
        <v>21.246781004089332</v>
      </c>
      <c r="AZ188" s="91">
        <f t="shared" si="92"/>
        <v>22.667877410966668</v>
      </c>
      <c r="BA188" s="26">
        <f>IF(計算過程!$CJ$4=9,((BF188*CB188+BG188*(BO188+BP188+BQ188+BS188)+BH188*BN188+BI188)*BB188+(0.01723*BU188+0.06099))*10^3/3600,0)</f>
        <v>0</v>
      </c>
      <c r="BB188" s="26">
        <f>IF(7&lt;='貼り付けシート（日別）'!O187,1,1+(7-'貼り付けシート（日別）'!O187)*0.0091)</f>
        <v>1</v>
      </c>
      <c r="BC188" s="26">
        <f>IF(計算過程!$CJ$4=9,((BJ188*計算過程!CB188+BK188*(BO188+BP188+BQ188+BS188)+BL188*BN188+BM188)*BE188+BU188/BD188),0)</f>
        <v>0</v>
      </c>
      <c r="BD188" s="26">
        <f>計算過程!$CJ$88*'貼り付けシート（日別）'!O187+計算過程!$CJ$89*BU188+計算過程!$CJ$90</f>
        <v>0.87250406250000001</v>
      </c>
      <c r="BE188" s="26">
        <f>IF(7&lt;='貼り付けシート（日別）'!O187,1,1+(7-'貼り付けシート（日別）'!O187)*0.0205)</f>
        <v>1</v>
      </c>
      <c r="BF188" s="89">
        <f>IF($BN188&gt;0,バックデータ一覧!$S$4,バックデータ一覧!$T$4)</f>
        <v>-0.51375000000000004</v>
      </c>
      <c r="BG188" s="89">
        <f>IF($BN188&gt;0,バックデータ一覧!$S$5,バックデータ一覧!$T$5)</f>
        <v>-1.7819999999999999E-2</v>
      </c>
      <c r="BH188" s="89">
        <f>IF($BN188&gt;0,バックデータ一覧!$S$6,バックデータ一覧!$T$6)</f>
        <v>0.27639999999999998</v>
      </c>
      <c r="BI188" s="89">
        <f>IF($BN188&gt;0,バックデータ一覧!$S$7,バックデータ一覧!$T$7)</f>
        <v>9.4067100000000003</v>
      </c>
      <c r="BJ188" s="89">
        <f>IF($BN188&gt;0,バックデータ一覧!$S$12,バックデータ一覧!$T$12)</f>
        <v>-0.19841</v>
      </c>
      <c r="BK188" s="89">
        <f>IF($BN188&gt;0,バックデータ一覧!$S$13,バックデータ一覧!$T$13)</f>
        <v>1.10632</v>
      </c>
      <c r="BL188" s="89">
        <f>IF($BN188&gt;0,バックデータ一覧!$S$14,バックデータ一覧!$T$14)</f>
        <v>0.19306999999999999</v>
      </c>
      <c r="BM188" s="132">
        <f>IF($BN188&gt;0,バックデータ一覧!$S$15,バックデータ一覧!$T$15)</f>
        <v>-10.36669</v>
      </c>
      <c r="BN188" s="26">
        <f>SUMIF('貼り付けシート（時刻別）'!$A$6:$A$8765,$A188,'貼り付けシート（時刻別）'!$C$6:$C$8765)</f>
        <v>2400</v>
      </c>
      <c r="BO188" s="91">
        <f>'貼り付けシート（日別）'!B187</f>
        <v>4.4604532969966666</v>
      </c>
      <c r="BP188" s="91">
        <f>'貼り付けシート（日別）'!C187</f>
        <v>3.29049833385</v>
      </c>
      <c r="BQ188" s="91">
        <f>'貼り付けシート（日別）'!D187</f>
        <v>1.7549324447199999</v>
      </c>
      <c r="BR188" s="91">
        <f>'貼り付けシート（日別）'!E187</f>
        <v>0</v>
      </c>
      <c r="BS188" s="91">
        <f>'貼り付けシート（日別）'!F187</f>
        <v>13.1619933354</v>
      </c>
      <c r="BT188" s="91">
        <f>'貼り付けシート（日別）'!G187</f>
        <v>0</v>
      </c>
      <c r="BU188" s="91">
        <f>'貼り付けシート（日別）'!H187</f>
        <v>0.93067708333333321</v>
      </c>
      <c r="BV188" s="91">
        <f>'貼り付けシート（日別）'!I187</f>
        <v>61</v>
      </c>
      <c r="BW188" s="91">
        <f>'貼り付けシート（日別）'!J187</f>
        <v>45</v>
      </c>
      <c r="BX188" s="91">
        <f>'貼り付けシート（日別）'!K187</f>
        <v>24</v>
      </c>
      <c r="BY188" s="91">
        <f>'貼り付けシート（日別）'!L187</f>
        <v>0</v>
      </c>
      <c r="BZ188" s="91">
        <f>'貼り付けシート（日別）'!M187</f>
        <v>180</v>
      </c>
      <c r="CA188" s="91">
        <f>'貼り付けシート（日別）'!N187</f>
        <v>0</v>
      </c>
      <c r="CB188" s="91">
        <f>'貼り付けシート（日別）'!O187</f>
        <v>23.441666666666666</v>
      </c>
      <c r="CC188" s="91">
        <f>'貼り付けシート（日別）'!Q187</f>
        <v>0</v>
      </c>
      <c r="CD188" s="126"/>
    </row>
    <row r="189" spans="1:82" x14ac:dyDescent="0.15">
      <c r="A189" s="30">
        <v>41822</v>
      </c>
      <c r="B189" s="93">
        <f t="shared" si="66"/>
        <v>0.18459975578703702</v>
      </c>
      <c r="C189" s="93">
        <f t="shared" si="67"/>
        <v>0</v>
      </c>
      <c r="D189" s="93">
        <f t="shared" si="93"/>
        <v>37.055507768762439</v>
      </c>
      <c r="E189" s="96">
        <v>0</v>
      </c>
      <c r="F189" s="90">
        <f>IF(OR(計算過程!$CJ$4&lt;=4,計算過程!$CJ$4=8),G189+H189+I189,0)</f>
        <v>0.18459975578703702</v>
      </c>
      <c r="G189" s="90">
        <f>IF(AND($CJ$4&gt;4,$CJ$4&lt;&gt;8),0,((VLOOKUP(入力データと計算結果!$F$6,バックデータ一覧!$V$12:$AA$15,2)*CB189+VLOOKUP(入力データと計算結果!$F$6,バックデータ一覧!$V$12:$AA$15,3)*(BV189+BW189+BX189+BY189+CA189)+(VLOOKUP(入力データと計算結果!$F$6,バックデータ一覧!$V$12:$AA$15,4)))*10^3/3600))</f>
        <v>0.12429884259259258</v>
      </c>
      <c r="H189" s="90">
        <f>IF(AND(OR($CJ$4&gt;4,$CJ$4&lt;&gt;8),入力データと計算結果!$F$7&lt;&gt;バックデータ一覧!$A$20,BZ189&gt;0),0.07*10^3/3600,0)</f>
        <v>1.9444444444444445E-2</v>
      </c>
      <c r="I189" s="90">
        <f>IF(AND(OR($CJ$4&lt;=4),入力データと計算結果!$F$7=バックデータ一覧!$A$22,BU189&gt;0),(VLOOKUP(入力データと計算結果!$F$6,バックデータ一覧!$V$12:$AA$15,5,FALSE)*BU189+VLOOKUP(入力データと計算結果!$F$6,バックデータ一覧!$V$12:$AA$15,6,FALSE))*10^3/3600,0)</f>
        <v>4.0856468749999993E-2</v>
      </c>
      <c r="J189" s="90">
        <f>IF(OR(計算過程!$CJ$4&lt;=2,計算過程!$CJ$4=8),IF(入力データと計算結果!$F$7=バックデータ一覧!$A$20,BO189/L189+BP189/M189+BQ189/N189+BR189/O189+BT189/Q189,IF(入力データと計算結果!$F$7=バックデータ一覧!$A$21,BO189/L189+BP189/M189+BQ189/N189+BS189/P189+BT189/Q189,BO189/L189+BP189/M189+BQ189/N189+BS189/P189+BU189/R189)),0)</f>
        <v>0</v>
      </c>
      <c r="K189" s="90">
        <f>IF(OR(計算過程!$CJ$4=3,計算過程!$CJ$4=4),IF(入力データと計算結果!$F$7=バックデータ一覧!$A$20,BO189/L189+BP189/M189+BQ189/N189+BR189/O189+BT189/Q189,IF(入力データと計算結果!$F$7=バックデータ一覧!$A$21,BO189/L189+BP189/M189+BQ189/N189+BS189/P189+BT189/Q189,BO189/L189+BP189/M189+BQ189/N189+BS189/P189+BU189/R189)),0)</f>
        <v>37.055507768762439</v>
      </c>
      <c r="L189" s="167">
        <f>IFERROR(MIN(1,$CJ$6*CB189+計算過程!$CJ$13*(BO189+BQ189)+$CJ$20),"-")</f>
        <v>0.71654101236029111</v>
      </c>
      <c r="M189" s="167">
        <f t="shared" si="68"/>
        <v>0.83207645482775194</v>
      </c>
      <c r="N189" s="167">
        <f t="shared" si="69"/>
        <v>0.71654101236029111</v>
      </c>
      <c r="O189" s="134">
        <f t="shared" si="70"/>
        <v>0.90236153670854247</v>
      </c>
      <c r="P189" s="134">
        <f t="shared" si="71"/>
        <v>0.85689459204872531</v>
      </c>
      <c r="Q189" s="134">
        <f t="shared" si="72"/>
        <v>0.90236153670854247</v>
      </c>
      <c r="R189" s="134">
        <f t="shared" si="73"/>
        <v>0.59646608274807877</v>
      </c>
      <c r="S189" s="26">
        <f t="shared" si="74"/>
        <v>0</v>
      </c>
      <c r="T189" s="26">
        <f>'貼り付けシート（日別）'!P188</f>
        <v>22.700000000000003</v>
      </c>
      <c r="U189" s="26">
        <f t="shared" si="94"/>
        <v>1</v>
      </c>
      <c r="V189" s="26">
        <f t="shared" si="95"/>
        <v>1</v>
      </c>
      <c r="W189" s="26">
        <f t="shared" si="88"/>
        <v>29.574535201848335</v>
      </c>
      <c r="X189" s="26">
        <f t="shared" si="75"/>
        <v>0</v>
      </c>
      <c r="Y189" s="26">
        <f>IF(AND(入力データと計算結果!$F$6=バックデータ一覧!$A$7,入力データと計算結果!$F$27="種類を選択することで評価する"),MAX((($CJ$44*CB189+$CJ$45*SUM(BO189:BQ189,BS189)+$CJ$46)*Z189+(0.01723*BU189+0.06099))*10^3/3600,0),0)</f>
        <v>0</v>
      </c>
      <c r="Z189" s="26">
        <f t="shared" si="89"/>
        <v>1</v>
      </c>
      <c r="AA189" s="26">
        <f>IF(AND(入力データと計算結果!$F$6=バックデータ一覧!$A$7,入力データと計算結果!$F$27="種類を選択することで評価する"),MAX(($CJ$47*CB189+$CJ$48*SUM(BO189:BQ189,BS189)+$CJ$49)*AC189+BU189/AB189,0),0)</f>
        <v>0</v>
      </c>
      <c r="AB189" s="26">
        <f t="shared" si="76"/>
        <v>0.88025874999999987</v>
      </c>
      <c r="AC189" s="26">
        <f t="shared" si="90"/>
        <v>1</v>
      </c>
      <c r="AD189" s="91">
        <f>IF(AND(入力データと計算結果!$F$6=バックデータ一覧!$A$7,入力データと計算結果!$F$27="仕様を入力することで評価する"),AE189+AF189+AG189,0)</f>
        <v>0</v>
      </c>
      <c r="AE189" s="91">
        <f t="shared" si="91"/>
        <v>1.2744216136935229</v>
      </c>
      <c r="AF189" s="91">
        <f t="shared" si="77"/>
        <v>8.2655267907747798E-2</v>
      </c>
      <c r="AG189" s="190">
        <f>IF(AND(入力データと計算結果!$F$7&lt;&gt;バックデータ一覧!$A$22,CA189&gt;0),(0.000393*計算過程!CA189)*10^3/3600,IF(AND(入力データと計算結果!$F$7=バックデータ一覧!$A$22,AX189&gt;0),(0.01723*計算過程!AX189+0.06099)*10^3/3600,0))</f>
        <v>2.1168401041666667E-2</v>
      </c>
      <c r="AH189" s="91">
        <f>IF(OR(入力データと計算結果!$F$6&lt;&gt;バックデータ一覧!$A$7,入力データと計算結果!$F$27&lt;&gt;"仕様を入力することで評価する"),0,IF(入力データと計算結果!$F$7=バックデータ一覧!$A$20,計算過程!AR189/計算過程!AI189+計算過程!AS189/計算過程!AJ189+計算過程!AT189/計算過程!AK189+計算過程!AU189/計算過程!AL189+計算過程!AW189/計算過程!AN189,IF(入力データと計算結果!$F$7=バックデータ一覧!$A$21,計算過程!AR189/計算過程!AI189+計算過程!AS189/計算過程!AJ189+計算過程!AT189/計算過程!AK189+計算過程!AV189/計算過程!AM189+計算過程!AW189/計算過程!AN189,計算過程!AR189/計算過程!AI189+計算過程!AS189/計算過程!AJ189+計算過程!AT189/計算過程!AK189+計算過程!AV189/計算過程!AM189+計算過程!AX189/計算過程!AO189)))</f>
        <v>0</v>
      </c>
      <c r="AI189" s="191" t="str">
        <f>IF(AND(入力データと計算結果!$F$6=バックデータ一覧!$A$7,入力データと計算結果!$F$27="仕様を入力することで評価する"),$CJ$65*CB189+$CJ$72*(AR189+AT189)+$CJ$79,"-")</f>
        <v>-</v>
      </c>
      <c r="AJ189" s="191" t="str">
        <f>IF(AND(入力データと計算結果!$F$6=バックデータ一覧!$A$7,入力データと計算結果!$F$27="仕様を入力することで評価する"),$CJ$66*CB189+$CJ$73*AS189+$CJ$80,"-")</f>
        <v>-</v>
      </c>
      <c r="AK189" s="191" t="str">
        <f>IF(AND(入力データと計算結果!$F$6=バックデータ一覧!$A$7,入力データと計算結果!$F$27="仕様を入力することで評価する"),$CJ$67*CB189+$CJ$74*(AR189+AT189)+$CJ$81,"-")</f>
        <v>-</v>
      </c>
      <c r="AL189" s="191" t="str">
        <f>IF(AND(入力データと計算結果!$F$6=バックデータ一覧!$A$7,入力データと計算結果!$F$27="仕様を入力することで評価する"),$CJ$68*CB189+$CJ$75*AU189+$CJ$82,"-")</f>
        <v>-</v>
      </c>
      <c r="AM189" s="191" t="str">
        <f>IF(AND(入力データと計算結果!$F$6=バックデータ一覧!$A$7,入力データと計算結果!$F$27="仕様を入力することで評価する"),$CJ$69*CB189+$CJ$76*AV189+$CJ$83,"-")</f>
        <v>-</v>
      </c>
      <c r="AN189" s="191" t="str">
        <f>IF(AND(入力データと計算結果!$F$6=バックデータ一覧!$A$7,入力データと計算結果!$F$27="仕様を入力することで評価する"),$CJ$70*CB189+$CJ$77*AW189+$CJ$84,"-")</f>
        <v>-</v>
      </c>
      <c r="AO189" s="191" t="str">
        <f>IF(AND(入力データと計算結果!$F$6=バックデータ一覧!$A$7,入力データと計算結果!$F$27="仕様を入力することで評価する"),$CJ$71*CB189+$CJ$78*AX189+$CJ$85,"-")</f>
        <v>-</v>
      </c>
      <c r="AP189" s="91">
        <f t="shared" si="78"/>
        <v>27.874134868550399</v>
      </c>
      <c r="AQ189" s="91">
        <f t="shared" si="79"/>
        <v>6.075552358864825</v>
      </c>
      <c r="AR189" s="91">
        <f t="shared" si="80"/>
        <v>0.90779803954976401</v>
      </c>
      <c r="AS189" s="91">
        <f t="shared" si="81"/>
        <v>1.2220358224708363</v>
      </c>
      <c r="AT189" s="91">
        <f t="shared" si="82"/>
        <v>0.37242996494349301</v>
      </c>
      <c r="AU189" s="91">
        <f t="shared" si="83"/>
        <v>0</v>
      </c>
      <c r="AV189" s="91">
        <f t="shared" si="84"/>
        <v>2.0949185528071457</v>
      </c>
      <c r="AW189" s="91">
        <f t="shared" si="85"/>
        <v>0</v>
      </c>
      <c r="AX189" s="91">
        <f t="shared" si="86"/>
        <v>0.88312500000000016</v>
      </c>
      <c r="AY189" s="158">
        <f t="shared" si="87"/>
        <v>24.094227822077094</v>
      </c>
      <c r="AZ189" s="91">
        <f t="shared" si="92"/>
        <v>28.691410201848335</v>
      </c>
      <c r="BA189" s="26">
        <f>IF(計算過程!$CJ$4=9,((BF189*CB189+BG189*(BO189+BP189+BQ189+BS189)+BH189*BN189+BI189)*BB189+(0.01723*BU189+0.06099))*10^3/3600,0)</f>
        <v>0</v>
      </c>
      <c r="BB189" s="26">
        <f>IF(7&lt;='貼り付けシート（日別）'!O188,1,1+(7-'貼り付けシート（日別）'!O188)*0.0091)</f>
        <v>1</v>
      </c>
      <c r="BC189" s="26">
        <f>IF(計算過程!$CJ$4=9,((BJ189*計算過程!CB189+BK189*(BO189+BP189+BQ189+BS189)+BL189*BN189+BM189)*BE189+BU189/BD189),0)</f>
        <v>0</v>
      </c>
      <c r="BD189" s="26">
        <f>計算過程!$CJ$88*'貼り付けシート（日別）'!O188+計算過程!$CJ$89*BU189+計算過程!$CJ$90</f>
        <v>0.88025874999999987</v>
      </c>
      <c r="BE189" s="26">
        <f>IF(7&lt;='貼り付けシート（日別）'!O188,1,1+(7-'貼り付けシート（日別）'!O188)*0.0205)</f>
        <v>1</v>
      </c>
      <c r="BF189" s="89">
        <f>IF($BN189&gt;0,バックデータ一覧!$S$4,バックデータ一覧!$T$4)</f>
        <v>-0.51375000000000004</v>
      </c>
      <c r="BG189" s="89">
        <f>IF($BN189&gt;0,バックデータ一覧!$S$5,バックデータ一覧!$T$5)</f>
        <v>-1.7819999999999999E-2</v>
      </c>
      <c r="BH189" s="89">
        <f>IF($BN189&gt;0,バックデータ一覧!$S$6,バックデータ一覧!$T$6)</f>
        <v>0.27639999999999998</v>
      </c>
      <c r="BI189" s="89">
        <f>IF($BN189&gt;0,バックデータ一覧!$S$7,バックデータ一覧!$T$7)</f>
        <v>9.4067100000000003</v>
      </c>
      <c r="BJ189" s="89">
        <f>IF($BN189&gt;0,バックデータ一覧!$S$12,バックデータ一覧!$T$12)</f>
        <v>-0.19841</v>
      </c>
      <c r="BK189" s="89">
        <f>IF($BN189&gt;0,バックデータ一覧!$S$13,バックデータ一覧!$T$13)</f>
        <v>1.10632</v>
      </c>
      <c r="BL189" s="89">
        <f>IF($BN189&gt;0,バックデータ一覧!$S$14,バックデータ一覧!$T$14)</f>
        <v>0.19306999999999999</v>
      </c>
      <c r="BM189" s="132">
        <f>IF($BN189&gt;0,バックデータ一覧!$S$15,バックデータ一覧!$T$15)</f>
        <v>-10.36669</v>
      </c>
      <c r="BN189" s="26">
        <f>SUMIF('貼り付けシート（時刻別）'!$A$6:$A$8765,$A189,'貼り付けシート（時刻別）'!$C$6:$C$8765)</f>
        <v>2400</v>
      </c>
      <c r="BO189" s="91">
        <f>'貼り付けシート（日別）'!B188</f>
        <v>5.6656455588460002</v>
      </c>
      <c r="BP189" s="91">
        <f>'貼り付けシート（日別）'!C188</f>
        <v>7.6268305599850006</v>
      </c>
      <c r="BQ189" s="91">
        <f>'貼り付けシート（日別）'!D188</f>
        <v>2.3243674087573334</v>
      </c>
      <c r="BR189" s="91">
        <f>'貼り付けシート（日別）'!E188</f>
        <v>0</v>
      </c>
      <c r="BS189" s="91">
        <f>'貼り付けシート（日別）'!F188</f>
        <v>13.07456667426</v>
      </c>
      <c r="BT189" s="91">
        <f>'貼り付けシート（日別）'!G188</f>
        <v>0</v>
      </c>
      <c r="BU189" s="91">
        <f>'貼り付けシート（日別）'!H188</f>
        <v>0.88312500000000016</v>
      </c>
      <c r="BV189" s="91">
        <f>'貼り付けシート（日別）'!I188</f>
        <v>78</v>
      </c>
      <c r="BW189" s="91">
        <f>'貼り付けシート（日別）'!J188</f>
        <v>105</v>
      </c>
      <c r="BX189" s="91">
        <f>'貼り付けシート（日別）'!K188</f>
        <v>32</v>
      </c>
      <c r="BY189" s="91">
        <f>'貼り付けシート（日別）'!L188</f>
        <v>0</v>
      </c>
      <c r="BZ189" s="91">
        <f>'貼り付けシート（日別）'!M188</f>
        <v>180</v>
      </c>
      <c r="CA189" s="91">
        <f>'貼り付けシート（日別）'!N188</f>
        <v>0</v>
      </c>
      <c r="CB189" s="91">
        <f>'貼り付けシート（日別）'!O188</f>
        <v>25.116666666666664</v>
      </c>
      <c r="CC189" s="91">
        <f>'貼り付けシート（日別）'!Q188</f>
        <v>0</v>
      </c>
      <c r="CD189" s="126"/>
    </row>
    <row r="190" spans="1:82" x14ac:dyDescent="0.15">
      <c r="A190" s="30">
        <v>41823</v>
      </c>
      <c r="B190" s="93">
        <f t="shared" si="66"/>
        <v>0.16753624869791667</v>
      </c>
      <c r="C190" s="93">
        <f t="shared" si="67"/>
        <v>0</v>
      </c>
      <c r="D190" s="93">
        <f t="shared" si="93"/>
        <v>21.682709096844963</v>
      </c>
      <c r="E190" s="96">
        <v>0</v>
      </c>
      <c r="F190" s="90">
        <f>IF(OR(計算過程!$CJ$4&lt;=4,計算過程!$CJ$4=8),G190+H190+I190,0)</f>
        <v>0.16753624869791667</v>
      </c>
      <c r="G190" s="90">
        <f>IF(AND($CJ$4&gt;4,$CJ$4&lt;&gt;8),0,((VLOOKUP(入力データと計算結果!$F$6,バックデータ一覧!$V$12:$AA$15,2)*CB190+VLOOKUP(入力データと計算結果!$F$6,バックデータ一覧!$V$12:$AA$15,3)*(BV190+BW190+BX190+BY190+CA190)+(VLOOKUP(入力データと計算結果!$F$6,バックデータ一覧!$V$12:$AA$15,4)))*10^3/3600))</f>
        <v>0.10726741898148148</v>
      </c>
      <c r="H190" s="90">
        <f>IF(AND(OR($CJ$4&gt;4,$CJ$4&lt;&gt;8),入力データと計算結果!$F$7&lt;&gt;バックデータ一覧!$A$20,BZ190&gt;0),0.07*10^3/3600,0)</f>
        <v>1.9444444444444445E-2</v>
      </c>
      <c r="I190" s="90">
        <f>IF(AND(OR($CJ$4&lt;=4),入力データと計算結果!$F$7=バックデータ一覧!$A$22,BU190&gt;0),(VLOOKUP(入力データと計算結果!$F$6,バックデータ一覧!$V$12:$AA$15,5,FALSE)*BU190+VLOOKUP(入力データと計算結果!$F$6,バックデータ一覧!$V$12:$AA$15,6,FALSE))*10^3/3600,0)</f>
        <v>4.0824385271990733E-2</v>
      </c>
      <c r="J190" s="90">
        <f>IF(OR(計算過程!$CJ$4&lt;=2,計算過程!$CJ$4=8),IF(入力データと計算結果!$F$7=バックデータ一覧!$A$20,BO190/L190+BP190/M190+BQ190/N190+BR190/O190+BT190/Q190,IF(入力データと計算結果!$F$7=バックデータ一覧!$A$21,BO190/L190+BP190/M190+BQ190/N190+BS190/P190+BT190/Q190,BO190/L190+BP190/M190+BQ190/N190+BS190/P190+BU190/R190)),0)</f>
        <v>0</v>
      </c>
      <c r="K190" s="90">
        <f>IF(OR(計算過程!$CJ$4=3,計算過程!$CJ$4=4),IF(入力データと計算結果!$F$7=バックデータ一覧!$A$20,BO190/L190+BP190/M190+BQ190/N190+BR190/O190+BT190/Q190,IF(入力データと計算結果!$F$7=バックデータ一覧!$A$21,BO190/L190+BP190/M190+BQ190/N190+BS190/P190+BT190/Q190,BO190/L190+BP190/M190+BQ190/N190+BS190/P190+BU190/R190)),0)</f>
        <v>21.682709096844963</v>
      </c>
      <c r="L190" s="167">
        <f>IFERROR(MIN(1,$CJ$6*CB190+計算過程!$CJ$13*(BO190+BQ190)+$CJ$20),"-")</f>
        <v>0.70899998973553235</v>
      </c>
      <c r="M190" s="167">
        <f t="shared" si="68"/>
        <v>0.82398841055535832</v>
      </c>
      <c r="N190" s="167">
        <f t="shared" si="69"/>
        <v>0.70899998973553235</v>
      </c>
      <c r="O190" s="134">
        <f t="shared" si="70"/>
        <v>0.90236153670854247</v>
      </c>
      <c r="P190" s="134">
        <f t="shared" si="71"/>
        <v>0.87277879011364234</v>
      </c>
      <c r="Q190" s="134">
        <f t="shared" si="72"/>
        <v>0.90236153670854247</v>
      </c>
      <c r="R190" s="134">
        <f t="shared" si="73"/>
        <v>0.59334554802367756</v>
      </c>
      <c r="S190" s="26">
        <f t="shared" si="74"/>
        <v>0</v>
      </c>
      <c r="T190" s="26">
        <f>'貼り付けシート（日別）'!P189</f>
        <v>22</v>
      </c>
      <c r="U190" s="26">
        <f t="shared" si="94"/>
        <v>1</v>
      </c>
      <c r="V190" s="26">
        <f t="shared" si="95"/>
        <v>1</v>
      </c>
      <c r="W190" s="26">
        <f t="shared" si="88"/>
        <v>17.013634690658332</v>
      </c>
      <c r="X190" s="26">
        <f t="shared" si="75"/>
        <v>0</v>
      </c>
      <c r="Y190" s="26">
        <f>IF(AND(入力データと計算結果!$F$6=バックデータ一覧!$A$7,入力データと計算結果!$F$27="種類を選択することで評価する"),MAX((($CJ$44*CB190+$CJ$45*SUM(BO190:BQ190,BS190)+$CJ$46)*Z190+(0.01723*BU190+0.06099))*10^3/3600,0),0)</f>
        <v>0</v>
      </c>
      <c r="Z190" s="26">
        <f t="shared" si="89"/>
        <v>1</v>
      </c>
      <c r="AA190" s="26">
        <f>IF(AND(入力データと計算結果!$F$6=バックデータ一覧!$A$7,入力データと計算結果!$F$27="種類を選択することで評価する"),MAX(($CJ$47*CB190+$CJ$48*SUM(BO190:BQ190,BS190)+$CJ$49)*AC190+BU190/AB190,0),0)</f>
        <v>0</v>
      </c>
      <c r="AB190" s="26">
        <f t="shared" si="76"/>
        <v>0.87800578124999995</v>
      </c>
      <c r="AC190" s="26">
        <f t="shared" si="90"/>
        <v>1</v>
      </c>
      <c r="AD190" s="91">
        <f>IF(AND(入力データと計算結果!$F$6=バックデータ一覧!$A$7,入力データと計算結果!$F$27="仕様を入力することで評価する"),AE190+AF190+AG190,0)</f>
        <v>0</v>
      </c>
      <c r="AE190" s="91">
        <f t="shared" si="91"/>
        <v>0.8577758642818889</v>
      </c>
      <c r="AF190" s="91">
        <f t="shared" si="77"/>
        <v>7.2217335077472536E-2</v>
      </c>
      <c r="AG190" s="190">
        <f>IF(AND(入力データと計算結果!$F$7&lt;&gt;バックデータ一覧!$A$22,CA190&gt;0),(0.000393*計算過程!CA190)*10^3/3600,IF(AND(入力データと計算結果!$F$7=バックデータ一覧!$A$22,AX190&gt;0),(0.01723*計算過程!AX190+0.06099)*10^3/3600,0))</f>
        <v>2.1142102358217594E-2</v>
      </c>
      <c r="AH190" s="91">
        <f>IF(OR(入力データと計算結果!$F$6&lt;&gt;バックデータ一覧!$A$7,入力データと計算結果!$F$27&lt;&gt;"仕様を入力することで評価する"),0,IF(入力データと計算結果!$F$7=バックデータ一覧!$A$20,計算過程!AR190/計算過程!AI190+計算過程!AS190/計算過程!AJ190+計算過程!AT190/計算過程!AK190+計算過程!AU190/計算過程!AL190+計算過程!AW190/計算過程!AN190,IF(入力データと計算結果!$F$7=バックデータ一覧!$A$21,計算過程!AR190/計算過程!AI190+計算過程!AS190/計算過程!AJ190+計算過程!AT190/計算過程!AK190+計算過程!AV190/計算過程!AM190+計算過程!AW190/計算過程!AN190,計算過程!AR190/計算過程!AI190+計算過程!AS190/計算過程!AJ190+計算過程!AT190/計算過程!AK190+計算過程!AV190/計算過程!AM190+計算過程!AX190/計算過程!AO190)))</f>
        <v>0</v>
      </c>
      <c r="AI190" s="191" t="str">
        <f>IF(AND(入力データと計算結果!$F$6=バックデータ一覧!$A$7,入力データと計算結果!$F$27="仕様を入力することで評価する"),$CJ$65*CB190+$CJ$72*(AR190+AT190)+$CJ$79,"-")</f>
        <v>-</v>
      </c>
      <c r="AJ190" s="191" t="str">
        <f>IF(AND(入力データと計算結果!$F$6=バックデータ一覧!$A$7,入力データと計算結果!$F$27="仕様を入力することで評価する"),$CJ$66*CB190+$CJ$73*AS190+$CJ$80,"-")</f>
        <v>-</v>
      </c>
      <c r="AK190" s="191" t="str">
        <f>IF(AND(入力データと計算結果!$F$6=バックデータ一覧!$A$7,入力データと計算結果!$F$27="仕様を入力することで評価する"),$CJ$67*CB190+$CJ$74*(AR190+AT190)+$CJ$81,"-")</f>
        <v>-</v>
      </c>
      <c r="AL190" s="191" t="str">
        <f>IF(AND(入力データと計算結果!$F$6=バックデータ一覧!$A$7,入力データと計算結果!$F$27="仕様を入力することで評価する"),$CJ$68*CB190+$CJ$75*AU190+$CJ$82,"-")</f>
        <v>-</v>
      </c>
      <c r="AM190" s="191" t="str">
        <f>IF(AND(入力データと計算結果!$F$6=バックデータ一覧!$A$7,入力データと計算結果!$F$27="仕様を入力することで評価する"),$CJ$69*CB190+$CJ$76*AV190+$CJ$83,"-")</f>
        <v>-</v>
      </c>
      <c r="AN190" s="191" t="str">
        <f>IF(AND(入力データと計算結果!$F$6=バックデータ一覧!$A$7,入力データと計算結果!$F$27="仕様を入力することで評価する"),$CJ$70*CB190+$CJ$77*AW190+$CJ$84,"-")</f>
        <v>-</v>
      </c>
      <c r="AO190" s="191" t="str">
        <f>IF(AND(入力データと計算結果!$F$6=バックデータ一覧!$A$7,入力データと計算結果!$F$27="仕様を入力することで評価する"),$CJ$71*CB190+$CJ$78*AX190+$CJ$85,"-")</f>
        <v>-</v>
      </c>
      <c r="AP190" s="91">
        <f t="shared" si="78"/>
        <v>18.667423936605196</v>
      </c>
      <c r="AQ190" s="91">
        <f t="shared" si="79"/>
        <v>6.0451637238440918</v>
      </c>
      <c r="AR190" s="91">
        <f t="shared" si="80"/>
        <v>0</v>
      </c>
      <c r="AS190" s="91">
        <f t="shared" si="81"/>
        <v>0</v>
      </c>
      <c r="AT190" s="91">
        <f t="shared" si="82"/>
        <v>0</v>
      </c>
      <c r="AU190" s="91">
        <f t="shared" si="83"/>
        <v>0</v>
      </c>
      <c r="AV190" s="91">
        <f t="shared" si="84"/>
        <v>0</v>
      </c>
      <c r="AW190" s="91">
        <f t="shared" si="85"/>
        <v>0</v>
      </c>
      <c r="AX190" s="91">
        <f t="shared" si="86"/>
        <v>0.87763020833333327</v>
      </c>
      <c r="AY190" s="158">
        <f t="shared" si="87"/>
        <v>16.136004482324999</v>
      </c>
      <c r="AZ190" s="91">
        <f t="shared" si="92"/>
        <v>16.136004482324999</v>
      </c>
      <c r="BA190" s="26">
        <f>IF(計算過程!$CJ$4=9,((BF190*CB190+BG190*(BO190+BP190+BQ190+BS190)+BH190*BN190+BI190)*BB190+(0.01723*BU190+0.06099))*10^3/3600,0)</f>
        <v>0</v>
      </c>
      <c r="BB190" s="26">
        <f>IF(7&lt;='貼り付けシート（日別）'!O189,1,1+(7-'貼り付けシート（日別）'!O189)*0.0091)</f>
        <v>1</v>
      </c>
      <c r="BC190" s="26">
        <f>IF(計算過程!$CJ$4=9,((BJ190*計算過程!CB190+BK190*(BO190+BP190+BQ190+BS190)+BL190*BN190+BM190)*BE190+BU190/BD190),0)</f>
        <v>0</v>
      </c>
      <c r="BD190" s="26">
        <f>計算過程!$CJ$88*'貼り付けシート（日別）'!O189+計算過程!$CJ$89*BU190+計算過程!$CJ$90</f>
        <v>0.87800578124999995</v>
      </c>
      <c r="BE190" s="26">
        <f>IF(7&lt;='貼り付けシート（日別）'!O189,1,1+(7-'貼り付けシート（日別）'!O189)*0.0205)</f>
        <v>1</v>
      </c>
      <c r="BF190" s="89">
        <f>IF($BN190&gt;0,バックデータ一覧!$S$4,バックデータ一覧!$T$4)</f>
        <v>-0.51375000000000004</v>
      </c>
      <c r="BG190" s="89">
        <f>IF($BN190&gt;0,バックデータ一覧!$S$5,バックデータ一覧!$T$5)</f>
        <v>-1.7819999999999999E-2</v>
      </c>
      <c r="BH190" s="89">
        <f>IF($BN190&gt;0,バックデータ一覧!$S$6,バックデータ一覧!$T$6)</f>
        <v>0.27639999999999998</v>
      </c>
      <c r="BI190" s="89">
        <f>IF($BN190&gt;0,バックデータ一覧!$S$7,バックデータ一覧!$T$7)</f>
        <v>9.4067100000000003</v>
      </c>
      <c r="BJ190" s="89">
        <f>IF($BN190&gt;0,バックデータ一覧!$S$12,バックデータ一覧!$T$12)</f>
        <v>-0.19841</v>
      </c>
      <c r="BK190" s="89">
        <f>IF($BN190&gt;0,バックデータ一覧!$S$13,バックデータ一覧!$T$13)</f>
        <v>1.10632</v>
      </c>
      <c r="BL190" s="89">
        <f>IF($BN190&gt;0,バックデータ一覧!$S$14,バックデータ一覧!$T$14)</f>
        <v>0.19306999999999999</v>
      </c>
      <c r="BM190" s="132">
        <f>IF($BN190&gt;0,バックデータ一覧!$S$15,バックデータ一覧!$T$15)</f>
        <v>-10.36669</v>
      </c>
      <c r="BN190" s="26">
        <f>SUMIF('貼り付けシート（時刻別）'!$A$6:$A$8765,$A190,'貼り付けシート（時刻別）'!$C$6:$C$8765)</f>
        <v>2400</v>
      </c>
      <c r="BO190" s="91">
        <f>'貼り付けシート（日別）'!B189</f>
        <v>3.5140631983729995</v>
      </c>
      <c r="BP190" s="91">
        <f>'貼り付けシート（日別）'!C189</f>
        <v>4.3029345286199998</v>
      </c>
      <c r="BQ190" s="91">
        <f>'貼り付けシート（日別）'!D189</f>
        <v>1.8646049624019998</v>
      </c>
      <c r="BR190" s="91">
        <f>'貼り付けシート（日別）'!E189</f>
        <v>0</v>
      </c>
      <c r="BS190" s="91">
        <f>'貼り付けシート（日別）'!F189</f>
        <v>6.4544017929299997</v>
      </c>
      <c r="BT190" s="91">
        <f>'貼り付けシート（日別）'!G189</f>
        <v>0</v>
      </c>
      <c r="BU190" s="91">
        <f>'貼り付けシート（日別）'!H189</f>
        <v>0.87763020833333327</v>
      </c>
      <c r="BV190" s="91">
        <f>'貼り付けシート（日別）'!I189</f>
        <v>49</v>
      </c>
      <c r="BW190" s="91">
        <f>'貼り付けシート（日別）'!J189</f>
        <v>60</v>
      </c>
      <c r="BX190" s="91">
        <f>'貼り付けシート（日別）'!K189</f>
        <v>26</v>
      </c>
      <c r="BY190" s="91">
        <f>'貼り付けシート（日別）'!L189</f>
        <v>0</v>
      </c>
      <c r="BZ190" s="91">
        <f>'貼り付けシート（日別）'!M189</f>
        <v>90</v>
      </c>
      <c r="CA190" s="91">
        <f>'貼り付けシート（日別）'!N189</f>
        <v>0</v>
      </c>
      <c r="CB190" s="91">
        <f>'貼り付けシート（日別）'!O189</f>
        <v>24.654166666666665</v>
      </c>
      <c r="CC190" s="91">
        <f>'貼り付けシート（日別）'!Q189</f>
        <v>0</v>
      </c>
      <c r="CD190" s="126"/>
    </row>
    <row r="191" spans="1:82" x14ac:dyDescent="0.15">
      <c r="A191" s="30">
        <v>41824</v>
      </c>
      <c r="B191" s="93">
        <f t="shared" si="66"/>
        <v>0.10971614583333333</v>
      </c>
      <c r="C191" s="93">
        <f t="shared" si="67"/>
        <v>0</v>
      </c>
      <c r="D191" s="93">
        <f t="shared" si="93"/>
        <v>12.807097732011911</v>
      </c>
      <c r="E191" s="96">
        <v>0</v>
      </c>
      <c r="F191" s="90">
        <f>IF(OR(計算過程!$CJ$4&lt;=4,計算過程!$CJ$4=8),G191+H191+I191,0)</f>
        <v>0.10971614583333333</v>
      </c>
      <c r="G191" s="90">
        <f>IF(AND($CJ$4&gt;4,$CJ$4&lt;&gt;8),0,((VLOOKUP(入力データと計算結果!$F$6,バックデータ一覧!$V$12:$AA$15,2)*CB191+VLOOKUP(入力データと計算結果!$F$6,バックデータ一覧!$V$12:$AA$15,3)*(BV191+BW191+BX191+BY191+CA191)+(VLOOKUP(入力データと計算結果!$F$6,バックデータ一覧!$V$12:$AA$15,4)))*10^3/3600))</f>
        <v>0.10971614583333333</v>
      </c>
      <c r="H191" s="90">
        <f>IF(AND(OR($CJ$4&gt;4,$CJ$4&lt;&gt;8),入力データと計算結果!$F$7&lt;&gt;バックデータ一覧!$A$20,BZ191&gt;0),0.07*10^3/3600,0)</f>
        <v>0</v>
      </c>
      <c r="I191" s="90">
        <f>IF(AND(OR($CJ$4&lt;=4),入力データと計算結果!$F$7=バックデータ一覧!$A$22,BU191&gt;0),(VLOOKUP(入力データと計算結果!$F$6,バックデータ一覧!$V$12:$AA$15,5,FALSE)*BU191+VLOOKUP(入力データと計算結果!$F$6,バックデータ一覧!$V$12:$AA$15,6,FALSE))*10^3/3600,0)</f>
        <v>0</v>
      </c>
      <c r="J191" s="90">
        <f>IF(OR(計算過程!$CJ$4&lt;=2,計算過程!$CJ$4=8),IF(入力データと計算結果!$F$7=バックデータ一覧!$A$20,BO191/L191+BP191/M191+BQ191/N191+BR191/O191+BT191/Q191,IF(入力データと計算結果!$F$7=バックデータ一覧!$A$21,BO191/L191+BP191/M191+BQ191/N191+BS191/P191+BT191/Q191,BO191/L191+BP191/M191+BQ191/N191+BS191/P191+BU191/R191)),0)</f>
        <v>0</v>
      </c>
      <c r="K191" s="90">
        <f>IF(OR(計算過程!$CJ$4=3,計算過程!$CJ$4=4),IF(入力データと計算結果!$F$7=バックデータ一覧!$A$20,BO191/L191+BP191/M191+BQ191/N191+BR191/O191+BT191/Q191,IF(入力データと計算結果!$F$7=バックデータ一覧!$A$21,BO191/L191+BP191/M191+BQ191/N191+BS191/P191+BT191/Q191,BO191/L191+BP191/M191+BQ191/N191+BS191/P191+BU191/R191)),0)</f>
        <v>12.807097732011911</v>
      </c>
      <c r="L191" s="167">
        <f>IFERROR(MIN(1,$CJ$6*CB191+計算過程!$CJ$13*(BO191+BQ191)+$CJ$20),"-")</f>
        <v>0.70376242261253763</v>
      </c>
      <c r="M191" s="167">
        <f t="shared" si="68"/>
        <v>0.82252865200231851</v>
      </c>
      <c r="N191" s="167">
        <f t="shared" si="69"/>
        <v>0.70376242261253763</v>
      </c>
      <c r="O191" s="134">
        <f t="shared" si="70"/>
        <v>0.90236153670854247</v>
      </c>
      <c r="P191" s="134">
        <f t="shared" si="71"/>
        <v>0.88826526187185906</v>
      </c>
      <c r="Q191" s="134">
        <f t="shared" si="72"/>
        <v>0.90236153670854247</v>
      </c>
      <c r="R191" s="134">
        <f t="shared" si="73"/>
        <v>0.53984483747330392</v>
      </c>
      <c r="S191" s="26">
        <f t="shared" si="74"/>
        <v>0</v>
      </c>
      <c r="T191" s="26">
        <f>'貼り付けシート（日別）'!P190</f>
        <v>21.962500000000002</v>
      </c>
      <c r="U191" s="26">
        <f t="shared" si="94"/>
        <v>1</v>
      </c>
      <c r="V191" s="26">
        <f t="shared" si="95"/>
        <v>1</v>
      </c>
      <c r="W191" s="26">
        <f t="shared" si="88"/>
        <v>9.8792299551400014</v>
      </c>
      <c r="X191" s="26">
        <f t="shared" si="75"/>
        <v>0</v>
      </c>
      <c r="Y191" s="26">
        <f>IF(AND(入力データと計算結果!$F$6=バックデータ一覧!$A$7,入力データと計算結果!$F$27="種類を選択することで評価する"),MAX((($CJ$44*CB191+$CJ$45*SUM(BO191:BQ191,BS191)+$CJ$46)*Z191+(0.01723*BU191+0.06099))*10^3/3600,0),0)</f>
        <v>0</v>
      </c>
      <c r="Z191" s="26">
        <f t="shared" si="89"/>
        <v>1</v>
      </c>
      <c r="AA191" s="26">
        <f>IF(AND(入力データと計算結果!$F$6=バックデータ一覧!$A$7,入力データと計算結果!$F$27="種類を選択することで評価する"),MAX(($CJ$47*CB191+$CJ$48*SUM(BO191:BQ191,BS191)+$CJ$49)*AC191+BU191/AB191,0),0)</f>
        <v>0</v>
      </c>
      <c r="AB191" s="26">
        <f t="shared" si="76"/>
        <v>0.86270000000000002</v>
      </c>
      <c r="AC191" s="26">
        <f t="shared" si="90"/>
        <v>1</v>
      </c>
      <c r="AD191" s="91">
        <f>IF(AND(入力データと計算結果!$F$6=バックデータ一覧!$A$7,入力データと計算結果!$F$27="仕様を入力することで評価する"),AE191+AF191+AG191,0)</f>
        <v>0</v>
      </c>
      <c r="AE191" s="91">
        <f t="shared" si="91"/>
        <v>0.54163913225237548</v>
      </c>
      <c r="AF191" s="91">
        <f t="shared" si="77"/>
        <v>6.7015767425430653E-2</v>
      </c>
      <c r="AG191" s="190">
        <f>IF(AND(入力データと計算結果!$F$7&lt;&gt;バックデータ一覧!$A$22,CA191&gt;0),(0.000393*計算過程!CA191)*10^3/3600,IF(AND(入力データと計算結果!$F$7=バックデータ一覧!$A$22,AX191&gt;0),(0.01723*計算過程!AX191+0.06099)*10^3/3600,0))</f>
        <v>0</v>
      </c>
      <c r="AH191" s="91">
        <f>IF(OR(入力データと計算結果!$F$6&lt;&gt;バックデータ一覧!$A$7,入力データと計算結果!$F$27&lt;&gt;"仕様を入力することで評価する"),0,IF(入力データと計算結果!$F$7=バックデータ一覧!$A$20,計算過程!AR191/計算過程!AI191+計算過程!AS191/計算過程!AJ191+計算過程!AT191/計算過程!AK191+計算過程!AU191/計算過程!AL191+計算過程!AW191/計算過程!AN191,IF(入力データと計算結果!$F$7=バックデータ一覧!$A$21,計算過程!AR191/計算過程!AI191+計算過程!AS191/計算過程!AJ191+計算過程!AT191/計算過程!AK191+計算過程!AV191/計算過程!AM191+計算過程!AW191/計算過程!AN191,計算過程!AR191/計算過程!AI191+計算過程!AS191/計算過程!AJ191+計算過程!AT191/計算過程!AK191+計算過程!AV191/計算過程!AM191+計算過程!AX191/計算過程!AO191)))</f>
        <v>0</v>
      </c>
      <c r="AI191" s="191" t="str">
        <f>IF(AND(入力データと計算結果!$F$6=バックデータ一覧!$A$7,入力データと計算結果!$F$27="仕様を入力することで評価する"),$CJ$65*CB191+$CJ$72*(AR191+AT191)+$CJ$79,"-")</f>
        <v>-</v>
      </c>
      <c r="AJ191" s="191" t="str">
        <f>IF(AND(入力データと計算結果!$F$6=バックデータ一覧!$A$7,入力データと計算結果!$F$27="仕様を入力することで評価する"),$CJ$66*CB191+$CJ$73*AS191+$CJ$80,"-")</f>
        <v>-</v>
      </c>
      <c r="AK191" s="191" t="str">
        <f>IF(AND(入力データと計算結果!$F$6=バックデータ一覧!$A$7,入力データと計算結果!$F$27="仕様を入力することで評価する"),$CJ$67*CB191+$CJ$74*(AR191+AT191)+$CJ$81,"-")</f>
        <v>-</v>
      </c>
      <c r="AL191" s="191" t="str">
        <f>IF(AND(入力データと計算結果!$F$6=バックデータ一覧!$A$7,入力データと計算結果!$F$27="仕様を入力することで評価する"),$CJ$68*CB191+$CJ$75*AU191+$CJ$82,"-")</f>
        <v>-</v>
      </c>
      <c r="AM191" s="191" t="str">
        <f>IF(AND(入力データと計算結果!$F$6=バックデータ一覧!$A$7,入力データと計算結果!$F$27="仕様を入力することで評価する"),$CJ$69*CB191+$CJ$76*AV191+$CJ$83,"-")</f>
        <v>-</v>
      </c>
      <c r="AN191" s="191" t="str">
        <f>IF(AND(入力データと計算結果!$F$6=バックデータ一覧!$A$7,入力データと計算結果!$F$27="仕様を入力することで評価する"),$CJ$70*CB191+$CJ$77*AW191+$CJ$84,"-")</f>
        <v>-</v>
      </c>
      <c r="AO191" s="191" t="str">
        <f>IF(AND(入力データと計算結果!$F$6=バックデータ一覧!$A$7,入力データと計算結果!$F$27="仕様を入力することで評価する"),$CJ$71*CB191+$CJ$78*AX191+$CJ$85,"-")</f>
        <v>-</v>
      </c>
      <c r="AP191" s="91">
        <f t="shared" si="78"/>
        <v>11.429085430771702</v>
      </c>
      <c r="AQ191" s="91">
        <f t="shared" si="79"/>
        <v>5.8613674011885726</v>
      </c>
      <c r="AR191" s="91">
        <f t="shared" si="80"/>
        <v>0</v>
      </c>
      <c r="AS191" s="91">
        <f t="shared" si="81"/>
        <v>0</v>
      </c>
      <c r="AT191" s="91">
        <f t="shared" si="82"/>
        <v>0</v>
      </c>
      <c r="AU191" s="91">
        <f t="shared" si="83"/>
        <v>0</v>
      </c>
      <c r="AV191" s="91">
        <f t="shared" si="84"/>
        <v>0</v>
      </c>
      <c r="AW191" s="91">
        <f t="shared" si="85"/>
        <v>0</v>
      </c>
      <c r="AX191" s="91">
        <f t="shared" si="86"/>
        <v>0</v>
      </c>
      <c r="AY191" s="158">
        <f t="shared" si="87"/>
        <v>9.8792299551400014</v>
      </c>
      <c r="AZ191" s="91">
        <f t="shared" si="92"/>
        <v>9.8792299551400014</v>
      </c>
      <c r="BA191" s="26">
        <f>IF(計算過程!$CJ$4=9,((BF191*CB191+BG191*(BO191+BP191+BQ191+BS191)+BH191*BN191+BI191)*BB191+(0.01723*BU191+0.06099))*10^3/3600,0)</f>
        <v>0</v>
      </c>
      <c r="BB191" s="26">
        <f>IF(7&lt;='貼り付けシート（日別）'!O190,1,1+(7-'貼り付けシート（日別）'!O190)*0.0091)</f>
        <v>1</v>
      </c>
      <c r="BC191" s="26">
        <f>IF(計算過程!$CJ$4=9,((BJ191*計算過程!CB191+BK191*(BO191+BP191+BQ191+BS191)+BL191*BN191+BM191)*BE191+BU191/BD191),0)</f>
        <v>0</v>
      </c>
      <c r="BD191" s="26">
        <f>計算過程!$CJ$88*'貼り付けシート（日別）'!O190+計算過程!$CJ$89*BU191+計算過程!$CJ$90</f>
        <v>0.86270000000000002</v>
      </c>
      <c r="BE191" s="26">
        <f>IF(7&lt;='貼り付けシート（日別）'!O190,1,1+(7-'貼り付けシート（日別）'!O190)*0.0205)</f>
        <v>1</v>
      </c>
      <c r="BF191" s="89">
        <f>IF($BN191&gt;0,バックデータ一覧!$S$4,バックデータ一覧!$T$4)</f>
        <v>-0.51375000000000004</v>
      </c>
      <c r="BG191" s="89">
        <f>IF($BN191&gt;0,バックデータ一覧!$S$5,バックデータ一覧!$T$5)</f>
        <v>-1.7819999999999999E-2</v>
      </c>
      <c r="BH191" s="89">
        <f>IF($BN191&gt;0,バックデータ一覧!$S$6,バックデータ一覧!$T$6)</f>
        <v>0.27639999999999998</v>
      </c>
      <c r="BI191" s="89">
        <f>IF($BN191&gt;0,バックデータ一覧!$S$7,バックデータ一覧!$T$7)</f>
        <v>9.4067100000000003</v>
      </c>
      <c r="BJ191" s="89">
        <f>IF($BN191&gt;0,バックデータ一覧!$S$12,バックデータ一覧!$T$12)</f>
        <v>-0.19841</v>
      </c>
      <c r="BK191" s="89">
        <f>IF($BN191&gt;0,バックデータ一覧!$S$13,バックデータ一覧!$T$13)</f>
        <v>1.10632</v>
      </c>
      <c r="BL191" s="89">
        <f>IF($BN191&gt;0,バックデータ一覧!$S$14,バックデータ一覧!$T$14)</f>
        <v>0.19306999999999999</v>
      </c>
      <c r="BM191" s="132">
        <f>IF($BN191&gt;0,バックデータ一覧!$S$15,バックデータ一覧!$T$15)</f>
        <v>-10.36669</v>
      </c>
      <c r="BN191" s="26">
        <f>SUMIF('貼り付けシート（時刻別）'!$A$6:$A$8765,$A191,'貼り付けシート（時刻別）'!$C$6:$C$8765)</f>
        <v>2400</v>
      </c>
      <c r="BO191" s="91">
        <f>'貼り付けシート（日別）'!B190</f>
        <v>2.7520712017889997</v>
      </c>
      <c r="BP191" s="91">
        <f>'貼り付けシート（日別）'!C190</f>
        <v>5.9981039013349999</v>
      </c>
      <c r="BQ191" s="91">
        <f>'貼り付けシート（日別）'!D190</f>
        <v>1.129054852016</v>
      </c>
      <c r="BR191" s="91">
        <f>'貼り付けシート（日別）'!E190</f>
        <v>0</v>
      </c>
      <c r="BS191" s="91">
        <f>'貼り付けシート（日別）'!F190</f>
        <v>0</v>
      </c>
      <c r="BT191" s="91">
        <f>'貼り付けシート（日別）'!G190</f>
        <v>0</v>
      </c>
      <c r="BU191" s="91">
        <f>'貼り付けシート（日別）'!H190</f>
        <v>0</v>
      </c>
      <c r="BV191" s="91">
        <f>'貼り付けシート（日別）'!I190</f>
        <v>39</v>
      </c>
      <c r="BW191" s="91">
        <f>'貼り付けシート（日別）'!J190</f>
        <v>85</v>
      </c>
      <c r="BX191" s="91">
        <f>'貼り付けシート（日別）'!K190</f>
        <v>16</v>
      </c>
      <c r="BY191" s="91">
        <f>'貼り付けシート（日別）'!L190</f>
        <v>0</v>
      </c>
      <c r="BZ191" s="91">
        <f>'貼り付けシート（日別）'!M190</f>
        <v>0</v>
      </c>
      <c r="CA191" s="91">
        <f>'貼り付けシート（日別）'!N190</f>
        <v>0</v>
      </c>
      <c r="CB191" s="91">
        <f>'貼り付けシート（日別）'!O190</f>
        <v>22.562500000000004</v>
      </c>
      <c r="CC191" s="91">
        <f>'貼り付けシート（日別）'!Q190</f>
        <v>0</v>
      </c>
      <c r="CD191" s="126"/>
    </row>
    <row r="192" spans="1:82" x14ac:dyDescent="0.15">
      <c r="A192" s="30">
        <v>41825</v>
      </c>
      <c r="B192" s="93">
        <f t="shared" si="66"/>
        <v>0.16839149782986113</v>
      </c>
      <c r="C192" s="93">
        <f t="shared" si="67"/>
        <v>0</v>
      </c>
      <c r="D192" s="93">
        <f t="shared" si="93"/>
        <v>21.556252193979848</v>
      </c>
      <c r="E192" s="96">
        <v>0</v>
      </c>
      <c r="F192" s="90">
        <f>IF(OR(計算過程!$CJ$4&lt;=4,計算過程!$CJ$4=8),G192+H192+I192,0)</f>
        <v>0.16839149782986113</v>
      </c>
      <c r="G192" s="90">
        <f>IF(AND($CJ$4&gt;4,$CJ$4&lt;&gt;8),0,((VLOOKUP(入力データと計算結果!$F$6,バックデータ一覧!$V$12:$AA$15,2)*CB192+VLOOKUP(入力データと計算結果!$F$6,バックデータ一覧!$V$12:$AA$15,3)*(BV192+BW192+BX192+BY192+CA192)+(VLOOKUP(入力データと計算結果!$F$6,バックデータ一覧!$V$12:$AA$15,4)))*10^3/3600))</f>
        <v>0.10788211805555556</v>
      </c>
      <c r="H192" s="90">
        <f>IF(AND(OR($CJ$4&gt;4,$CJ$4&lt;&gt;8),入力データと計算結果!$F$7&lt;&gt;バックデータ一覧!$A$20,BZ192&gt;0),0.07*10^3/3600,0)</f>
        <v>1.9444444444444445E-2</v>
      </c>
      <c r="I192" s="90">
        <f>IF(AND(OR($CJ$4&lt;=4),入力データと計算結果!$F$7=バックデータ一覧!$A$22,BU192&gt;0),(VLOOKUP(入力データと計算結果!$F$6,バックデータ一覧!$V$12:$AA$15,5,FALSE)*BU192+VLOOKUP(入力データと計算結果!$F$6,バックデータ一覧!$V$12:$AA$15,6,FALSE))*10^3/3600,0)</f>
        <v>4.1064935329861114E-2</v>
      </c>
      <c r="J192" s="90">
        <f>IF(OR(計算過程!$CJ$4&lt;=2,計算過程!$CJ$4=8),IF(入力データと計算結果!$F$7=バックデータ一覧!$A$20,BO192/L192+BP192/M192+BQ192/N192+BR192/O192+BT192/Q192,IF(入力データと計算結果!$F$7=バックデータ一覧!$A$21,BO192/L192+BP192/M192+BQ192/N192+BS192/P192+BT192/Q192,BO192/L192+BP192/M192+BQ192/N192+BS192/P192+BU192/R192)),0)</f>
        <v>0</v>
      </c>
      <c r="K192" s="90">
        <f>IF(OR(計算過程!$CJ$4=3,計算過程!$CJ$4=4),IF(入力データと計算結果!$F$7=バックデータ一覧!$A$20,BO192/L192+BP192/M192+BQ192/N192+BR192/O192+BT192/Q192,IF(入力データと計算結果!$F$7=バックデータ一覧!$A$21,BO192/L192+BP192/M192+BQ192/N192+BS192/P192+BT192/Q192,BO192/L192+BP192/M192+BQ192/N192+BS192/P192+BU192/R192)),0)</f>
        <v>21.556252193979848</v>
      </c>
      <c r="L192" s="167">
        <f>IFERROR(MIN(1,$CJ$6*CB192+計算過程!$CJ$13*(BO192+BQ192)+$CJ$20),"-")</f>
        <v>0.70836057677078634</v>
      </c>
      <c r="M192" s="167">
        <f t="shared" si="68"/>
        <v>0.82162778522406088</v>
      </c>
      <c r="N192" s="167">
        <f t="shared" si="69"/>
        <v>0.70836057677078634</v>
      </c>
      <c r="O192" s="134">
        <f t="shared" si="70"/>
        <v>0.90236153670854247</v>
      </c>
      <c r="P192" s="134">
        <f t="shared" si="71"/>
        <v>0.87295231425229136</v>
      </c>
      <c r="Q192" s="134">
        <f t="shared" si="72"/>
        <v>0.90236153670854247</v>
      </c>
      <c r="R192" s="134">
        <f t="shared" si="73"/>
        <v>0.58941159804877308</v>
      </c>
      <c r="S192" s="26">
        <f t="shared" si="74"/>
        <v>0</v>
      </c>
      <c r="T192" s="26">
        <f>'貼り付けシート（日別）'!P191</f>
        <v>22.4375</v>
      </c>
      <c r="U192" s="26">
        <f t="shared" si="94"/>
        <v>1</v>
      </c>
      <c r="V192" s="26">
        <f t="shared" si="95"/>
        <v>1</v>
      </c>
      <c r="W192" s="26">
        <f t="shared" si="88"/>
        <v>16.87403052905</v>
      </c>
      <c r="X192" s="26">
        <f t="shared" si="75"/>
        <v>0</v>
      </c>
      <c r="Y192" s="26">
        <f>IF(AND(入力データと計算結果!$F$6=バックデータ一覧!$A$7,入力データと計算結果!$F$27="種類を選択することで評価する"),MAX((($CJ$44*CB192+$CJ$45*SUM(BO192:BQ192,BS192)+$CJ$46)*Z192+(0.01723*BU192+0.06099))*10^3/3600,0),0)</f>
        <v>0</v>
      </c>
      <c r="Z192" s="26">
        <f t="shared" si="89"/>
        <v>1</v>
      </c>
      <c r="AA192" s="26">
        <f>IF(AND(入力データと計算結果!$F$6=バックデータ一覧!$A$7,入力データと計算結果!$F$27="種類を選択することで評価する"),MAX(($CJ$47*CB192+$CJ$48*SUM(BO192:BQ192,BS192)+$CJ$49)*AC192+BU192/AB192,0),0)</f>
        <v>0</v>
      </c>
      <c r="AB192" s="26">
        <f t="shared" si="76"/>
        <v>0.87373296874999995</v>
      </c>
      <c r="AC192" s="26">
        <f t="shared" si="90"/>
        <v>1</v>
      </c>
      <c r="AD192" s="91">
        <f>IF(AND(入力データと計算結果!$F$6=バックデータ一覧!$A$7,入力データと計算結果!$F$27="仕様を入力することで評価する"),AE192+AF192+AG192,0)</f>
        <v>0</v>
      </c>
      <c r="AE192" s="91">
        <f t="shared" si="91"/>
        <v>0.8599352003680989</v>
      </c>
      <c r="AF192" s="91">
        <f t="shared" si="77"/>
        <v>7.2067025323190842E-2</v>
      </c>
      <c r="AG192" s="190">
        <f>IF(AND(入力データと計算結果!$F$7&lt;&gt;バックデータ一覧!$A$22,CA192&gt;0),(0.000393*計算過程!CA192)*10^3/3600,IF(AND(入力データと計算結果!$F$7=バックデータ一覧!$A$22,AX192&gt;0),(0.01723*計算過程!AX192+0.06099)*10^3/3600,0))</f>
        <v>2.1339280164930557E-2</v>
      </c>
      <c r="AH192" s="91">
        <f>IF(OR(入力データと計算結果!$F$6&lt;&gt;バックデータ一覧!$A$7,入力データと計算結果!$F$27&lt;&gt;"仕様を入力することで評価する"),0,IF(入力データと計算結果!$F$7=バックデータ一覧!$A$20,計算過程!AR192/計算過程!AI192+計算過程!AS192/計算過程!AJ192+計算過程!AT192/計算過程!AK192+計算過程!AU192/計算過程!AL192+計算過程!AW192/計算過程!AN192,IF(入力データと計算結果!$F$7=バックデータ一覧!$A$21,計算過程!AR192/計算過程!AI192+計算過程!AS192/計算過程!AJ192+計算過程!AT192/計算過程!AK192+計算過程!AV192/計算過程!AM192+計算過程!AW192/計算過程!AN192,計算過程!AR192/計算過程!AI192+計算過程!AS192/計算過程!AJ192+計算過程!AT192/計算過程!AK192+計算過程!AV192/計算過程!AM192+計算過程!AX192/計算過程!AO192)))</f>
        <v>0</v>
      </c>
      <c r="AI192" s="191" t="str">
        <f>IF(AND(入力データと計算結果!$F$6=バックデータ一覧!$A$7,入力データと計算結果!$F$27="仕様を入力することで評価する"),$CJ$65*CB192+$CJ$72*(AR192+AT192)+$CJ$79,"-")</f>
        <v>-</v>
      </c>
      <c r="AJ192" s="191" t="str">
        <f>IF(AND(入力データと計算結果!$F$6=バックデータ一覧!$A$7,入力データと計算結果!$F$27="仕様を入力することで評価する"),$CJ$66*CB192+$CJ$73*AS192+$CJ$80,"-")</f>
        <v>-</v>
      </c>
      <c r="AK192" s="191" t="str">
        <f>IF(AND(入力データと計算結果!$F$6=バックデータ一覧!$A$7,入力データと計算結果!$F$27="仕様を入力することで評価する"),$CJ$67*CB192+$CJ$74*(AR192+AT192)+$CJ$81,"-")</f>
        <v>-</v>
      </c>
      <c r="AL192" s="191" t="str">
        <f>IF(AND(入力データと計算結果!$F$6=バックデータ一覧!$A$7,入力データと計算結果!$F$27="仕様を入力することで評価する"),$CJ$68*CB192+$CJ$75*AU192+$CJ$82,"-")</f>
        <v>-</v>
      </c>
      <c r="AM192" s="191" t="str">
        <f>IF(AND(入力データと計算結果!$F$6=バックデータ一覧!$A$7,入力データと計算結果!$F$27="仕様を入力することで評価する"),$CJ$69*CB192+$CJ$76*AV192+$CJ$83,"-")</f>
        <v>-</v>
      </c>
      <c r="AN192" s="191" t="str">
        <f>IF(AND(入力データと計算結果!$F$6=バックデータ一覧!$A$7,入力データと計算結果!$F$27="仕様を入力することで評価する"),$CJ$70*CB192+$CJ$77*AW192+$CJ$84,"-")</f>
        <v>-</v>
      </c>
      <c r="AO192" s="191" t="str">
        <f>IF(AND(入力データと計算結果!$F$6=バックデータ一覧!$A$7,入力データと計算結果!$F$27="仕様を入力することで評価する"),$CJ$71*CB192+$CJ$78*AX192+$CJ$85,"-")</f>
        <v>-</v>
      </c>
      <c r="AP192" s="91">
        <f t="shared" si="78"/>
        <v>18.458257593879171</v>
      </c>
      <c r="AQ192" s="91">
        <f t="shared" si="79"/>
        <v>5.9624187658358299</v>
      </c>
      <c r="AR192" s="91">
        <f t="shared" si="80"/>
        <v>0</v>
      </c>
      <c r="AS192" s="91">
        <f t="shared" si="81"/>
        <v>0</v>
      </c>
      <c r="AT192" s="91">
        <f t="shared" si="82"/>
        <v>0</v>
      </c>
      <c r="AU192" s="91">
        <f t="shared" si="83"/>
        <v>0</v>
      </c>
      <c r="AV192" s="91">
        <f t="shared" si="84"/>
        <v>0</v>
      </c>
      <c r="AW192" s="91">
        <f t="shared" si="85"/>
        <v>0</v>
      </c>
      <c r="AX192" s="91">
        <f t="shared" si="86"/>
        <v>0.91882812500000011</v>
      </c>
      <c r="AY192" s="158">
        <f t="shared" si="87"/>
        <v>15.95520240405</v>
      </c>
      <c r="AZ192" s="91">
        <f t="shared" si="92"/>
        <v>15.95520240405</v>
      </c>
      <c r="BA192" s="26">
        <f>IF(計算過程!$CJ$4=9,((BF192*CB192+BG192*(BO192+BP192+BQ192+BS192)+BH192*BN192+BI192)*BB192+(0.01723*BU192+0.06099))*10^3/3600,0)</f>
        <v>0</v>
      </c>
      <c r="BB192" s="26">
        <f>IF(7&lt;='貼り付けシート（日別）'!O191,1,1+(7-'貼り付けシート（日別）'!O191)*0.0091)</f>
        <v>1</v>
      </c>
      <c r="BC192" s="26">
        <f>IF(計算過程!$CJ$4=9,((BJ192*計算過程!CB192+BK192*(BO192+BP192+BQ192+BS192)+BL192*BN192+BM192)*BE192+BU192/BD192),0)</f>
        <v>0</v>
      </c>
      <c r="BD192" s="26">
        <f>計算過程!$CJ$88*'貼り付けシート（日別）'!O191+計算過程!$CJ$89*BU192+計算過程!$CJ$90</f>
        <v>0.87373296874999995</v>
      </c>
      <c r="BE192" s="26">
        <f>IF(7&lt;='貼り付けシート（日別）'!O191,1,1+(7-'貼り付けシート（日別）'!O191)*0.0205)</f>
        <v>1</v>
      </c>
      <c r="BF192" s="89">
        <f>IF($BN192&gt;0,バックデータ一覧!$S$4,バックデータ一覧!$T$4)</f>
        <v>-0.51375000000000004</v>
      </c>
      <c r="BG192" s="89">
        <f>IF($BN192&gt;0,バックデータ一覧!$S$5,バックデータ一覧!$T$5)</f>
        <v>-1.7819999999999999E-2</v>
      </c>
      <c r="BH192" s="89">
        <f>IF($BN192&gt;0,バックデータ一覧!$S$6,バックデータ一覧!$T$6)</f>
        <v>0.27639999999999998</v>
      </c>
      <c r="BI192" s="89">
        <f>IF($BN192&gt;0,バックデータ一覧!$S$7,バックデータ一覧!$T$7)</f>
        <v>9.4067100000000003</v>
      </c>
      <c r="BJ192" s="89">
        <f>IF($BN192&gt;0,バックデータ一覧!$S$12,バックデータ一覧!$T$12)</f>
        <v>-0.19841</v>
      </c>
      <c r="BK192" s="89">
        <f>IF($BN192&gt;0,バックデータ一覧!$S$13,バックデータ一覧!$T$13)</f>
        <v>1.10632</v>
      </c>
      <c r="BL192" s="89">
        <f>IF($BN192&gt;0,バックデータ一覧!$S$14,バックデータ一覧!$T$14)</f>
        <v>0.19306999999999999</v>
      </c>
      <c r="BM192" s="132">
        <f>IF($BN192&gt;0,バックデータ一覧!$S$15,バックデータ一覧!$T$15)</f>
        <v>-10.36669</v>
      </c>
      <c r="BN192" s="26">
        <f>SUMIF('貼り付けシート（時刻別）'!$A$6:$A$8765,$A192,'貼り付けシート（時刻別）'!$C$6:$C$8765)</f>
        <v>2400</v>
      </c>
      <c r="BO192" s="91">
        <f>'貼り付けシート（日別）'!B191</f>
        <v>3.4746885235486662</v>
      </c>
      <c r="BP192" s="91">
        <f>'貼り付けシート（日別）'!C191</f>
        <v>4.2547206410800005</v>
      </c>
      <c r="BQ192" s="91">
        <f>'貼り付けシート（日別）'!D191</f>
        <v>1.8437122778013331</v>
      </c>
      <c r="BR192" s="91">
        <f>'貼り付けシート（日別）'!E191</f>
        <v>0</v>
      </c>
      <c r="BS192" s="91">
        <f>'貼り付けシート（日別）'!F191</f>
        <v>6.3820809616199998</v>
      </c>
      <c r="BT192" s="91">
        <f>'貼り付けシート（日別）'!G191</f>
        <v>0</v>
      </c>
      <c r="BU192" s="91">
        <f>'貼り付けシート（日別）'!H191</f>
        <v>0.91882812500000011</v>
      </c>
      <c r="BV192" s="91">
        <f>'貼り付けシート（日別）'!I191</f>
        <v>49</v>
      </c>
      <c r="BW192" s="91">
        <f>'貼り付けシート（日別）'!J191</f>
        <v>60</v>
      </c>
      <c r="BX192" s="91">
        <f>'貼り付けシート（日別）'!K191</f>
        <v>26</v>
      </c>
      <c r="BY192" s="91">
        <f>'貼り付けシート（日別）'!L191</f>
        <v>0</v>
      </c>
      <c r="BZ192" s="91">
        <f>'貼り付けシート（日別）'!M191</f>
        <v>90</v>
      </c>
      <c r="CA192" s="91">
        <f>'貼り付けシート（日別）'!N191</f>
        <v>0</v>
      </c>
      <c r="CB192" s="91">
        <f>'貼り付けシート（日別）'!O191</f>
        <v>23.712499999999995</v>
      </c>
      <c r="CC192" s="91">
        <f>'貼り付けシート（日別）'!Q191</f>
        <v>0</v>
      </c>
      <c r="CD192" s="126"/>
    </row>
    <row r="193" spans="1:82" x14ac:dyDescent="0.15">
      <c r="A193" s="30">
        <v>41826</v>
      </c>
      <c r="B193" s="93">
        <f t="shared" si="66"/>
        <v>0.1673572282986111</v>
      </c>
      <c r="C193" s="93">
        <f t="shared" si="67"/>
        <v>0</v>
      </c>
      <c r="D193" s="93">
        <f t="shared" si="93"/>
        <v>21.439624161709911</v>
      </c>
      <c r="E193" s="96">
        <v>0</v>
      </c>
      <c r="F193" s="90">
        <f>IF(OR(計算過程!$CJ$4&lt;=4,計算過程!$CJ$4=8),G193+H193+I193,0)</f>
        <v>0.1673572282986111</v>
      </c>
      <c r="G193" s="90">
        <f>IF(AND($CJ$4&gt;4,$CJ$4&lt;&gt;8),0,((VLOOKUP(入力データと計算結果!$F$6,バックデータ一覧!$V$12:$AA$15,2)*CB193+VLOOKUP(入力データと計算結果!$F$6,バックデータ一覧!$V$12:$AA$15,3)*(BV193+BW193+BX193+BY193+CA193)+(VLOOKUP(入力データと計算結果!$F$6,バックデータ一覧!$V$12:$AA$15,4)))*10^3/3600))</f>
        <v>0.10703350694444443</v>
      </c>
      <c r="H193" s="90">
        <f>IF(AND(OR($CJ$4&gt;4,$CJ$4&lt;&gt;8),入力データと計算結果!$F$7&lt;&gt;バックデータ一覧!$A$20,BZ193&gt;0),0.07*10^3/3600,0)</f>
        <v>1.9444444444444445E-2</v>
      </c>
      <c r="I193" s="90">
        <f>IF(AND(OR($CJ$4&lt;=4),入力データと計算結果!$F$7=バックデータ一覧!$A$22,BU193&gt;0),(VLOOKUP(入力データと計算結果!$F$6,バックデータ一覧!$V$12:$AA$15,5,FALSE)*BU193+VLOOKUP(入力データと計算結果!$F$6,バックデータ一覧!$V$12:$AA$15,6,FALSE))*10^3/3600,0)</f>
        <v>4.087927690972222E-2</v>
      </c>
      <c r="J193" s="90">
        <f>IF(OR(計算過程!$CJ$4&lt;=2,計算過程!$CJ$4=8),IF(入力データと計算結果!$F$7=バックデータ一覧!$A$20,BO193/L193+BP193/M193+BQ193/N193+BR193/O193+BT193/Q193,IF(入力データと計算結果!$F$7=バックデータ一覧!$A$21,BO193/L193+BP193/M193+BQ193/N193+BS193/P193+BT193/Q193,BO193/L193+BP193/M193+BQ193/N193+BS193/P193+BU193/R193)),0)</f>
        <v>0</v>
      </c>
      <c r="K193" s="90">
        <f>IF(OR(計算過程!$CJ$4=3,計算過程!$CJ$4=4),IF(入力データと計算結果!$F$7=バックデータ一覧!$A$20,BO193/L193+BP193/M193+BQ193/N193+BR193/O193+BT193/Q193,IF(入力データと計算結果!$F$7=バックデータ一覧!$A$21,BO193/L193+BP193/M193+BQ193/N193+BS193/P193+BT193/Q193,BO193/L193+BP193/M193+BQ193/N193+BS193/P193+BU193/R193)),0)</f>
        <v>21.439624161709911</v>
      </c>
      <c r="L193" s="167">
        <f>IFERROR(MIN(1,$CJ$6*CB193+計算過程!$CJ$13*(BO193+BQ193)+$CJ$20),"-")</f>
        <v>0.70899574868644322</v>
      </c>
      <c r="M193" s="167">
        <f t="shared" si="68"/>
        <v>0.82473816711842995</v>
      </c>
      <c r="N193" s="167">
        <f t="shared" si="69"/>
        <v>0.70899574868644322</v>
      </c>
      <c r="O193" s="134">
        <f t="shared" si="70"/>
        <v>0.90236153670854247</v>
      </c>
      <c r="P193" s="134">
        <f t="shared" si="71"/>
        <v>0.87296738936230334</v>
      </c>
      <c r="Q193" s="134">
        <f t="shared" si="72"/>
        <v>0.90236153670854247</v>
      </c>
      <c r="R193" s="134">
        <f t="shared" si="73"/>
        <v>0.59600084111219753</v>
      </c>
      <c r="S193" s="26">
        <f t="shared" si="74"/>
        <v>0</v>
      </c>
      <c r="T193" s="26">
        <f>'貼り付けシート（日別）'!P192</f>
        <v>20.912499999999998</v>
      </c>
      <c r="U193" s="26">
        <f t="shared" si="94"/>
        <v>1</v>
      </c>
      <c r="V193" s="26">
        <f t="shared" si="95"/>
        <v>1</v>
      </c>
      <c r="W193" s="26">
        <f t="shared" si="88"/>
        <v>16.826526264624999</v>
      </c>
      <c r="X193" s="26">
        <f t="shared" si="75"/>
        <v>0</v>
      </c>
      <c r="Y193" s="26">
        <f>IF(AND(入力データと計算結果!$F$6=バックデータ一覧!$A$7,入力データと計算結果!$F$27="種類を選択することで評価する"),MAX((($CJ$44*CB193+$CJ$45*SUM(BO193:BQ193,BS193)+$CJ$46)*Z193+(0.01723*BU193+0.06099))*10^3/3600,0),0)</f>
        <v>0</v>
      </c>
      <c r="Z193" s="26">
        <f t="shared" si="89"/>
        <v>1</v>
      </c>
      <c r="AA193" s="26">
        <f>IF(AND(入力データと計算結果!$F$6=バックデータ一覧!$A$7,入力データと計算結果!$F$27="種類を選択することで評価する"),MAX(($CJ$47*CB193+$CJ$48*SUM(BO193:BQ193,BS193)+$CJ$49)*AC193+BU193/AB193,0),0)</f>
        <v>0</v>
      </c>
      <c r="AB193" s="26">
        <f t="shared" si="76"/>
        <v>0.87978218749999992</v>
      </c>
      <c r="AC193" s="26">
        <f t="shared" si="90"/>
        <v>1</v>
      </c>
      <c r="AD193" s="91">
        <f>IF(AND(入力データと計算結果!$F$6=バックデータ一覧!$A$7,入力データと計算結果!$F$27="仕様を入力することで評価する"),AE193+AF193+AG193,0)</f>
        <v>0</v>
      </c>
      <c r="AE193" s="91">
        <f t="shared" si="91"/>
        <v>0.84309142870248965</v>
      </c>
      <c r="AF193" s="91">
        <f t="shared" si="77"/>
        <v>7.2053966989639562E-2</v>
      </c>
      <c r="AG193" s="190">
        <f>IF(AND(入力データと計算結果!$F$7&lt;&gt;バックデータ一覧!$A$22,CA193&gt;0),(0.000393*計算過程!CA193)*10^3/3600,IF(AND(入力データと計算結果!$F$7=バックデータ一覧!$A$22,AX193&gt;0),(0.01723*計算過程!AX193+0.06099)*10^3/3600,0))</f>
        <v>2.1187096788194446E-2</v>
      </c>
      <c r="AH193" s="91">
        <f>IF(OR(入力データと計算結果!$F$6&lt;&gt;バックデータ一覧!$A$7,入力データと計算結果!$F$27&lt;&gt;"仕様を入力することで評価する"),0,IF(入力データと計算結果!$F$7=バックデータ一覧!$A$20,計算過程!AR193/計算過程!AI193+計算過程!AS193/計算過程!AJ193+計算過程!AT193/計算過程!AK193+計算過程!AU193/計算過程!AL193+計算過程!AW193/計算過程!AN193,IF(入力データと計算結果!$F$7=バックデータ一覧!$A$21,計算過程!AR193/計算過程!AI193+計算過程!AS193/計算過程!AJ193+計算過程!AT193/計算過程!AK193+計算過程!AV193/計算過程!AM193+計算過程!AW193/計算過程!AN193,計算過程!AR193/計算過程!AI193+計算過程!AS193/計算過程!AJ193+計算過程!AT193/計算過程!AK193+計算過程!AV193/計算過程!AM193+計算過程!AX193/計算過程!AO193)))</f>
        <v>0</v>
      </c>
      <c r="AI193" s="191" t="str">
        <f>IF(AND(入力データと計算結果!$F$6=バックデータ一覧!$A$7,入力データと計算結果!$F$27="仕様を入力することで評価する"),$CJ$65*CB193+$CJ$72*(AR193+AT193)+$CJ$79,"-")</f>
        <v>-</v>
      </c>
      <c r="AJ193" s="191" t="str">
        <f>IF(AND(入力データと計算結果!$F$6=バックデータ一覧!$A$7,入力データと計算結果!$F$27="仕様を入力することで評価する"),$CJ$66*CB193+$CJ$73*AS193+$CJ$80,"-")</f>
        <v>-</v>
      </c>
      <c r="AK193" s="191" t="str">
        <f>IF(AND(入力データと計算結果!$F$6=バックデータ一覧!$A$7,入力データと計算結果!$F$27="仕様を入力することで評価する"),$CJ$67*CB193+$CJ$74*(AR193+AT193)+$CJ$81,"-")</f>
        <v>-</v>
      </c>
      <c r="AL193" s="191" t="str">
        <f>IF(AND(入力データと計算結果!$F$6=バックデータ一覧!$A$7,入力データと計算結果!$F$27="仕様を入力することで評価する"),$CJ$68*CB193+$CJ$75*AU193+$CJ$82,"-")</f>
        <v>-</v>
      </c>
      <c r="AM193" s="191" t="str">
        <f>IF(AND(入力データと計算結果!$F$6=バックデータ一覧!$A$7,入力データと計算結果!$F$27="仕様を入力することで評価する"),$CJ$69*CB193+$CJ$76*AV193+$CJ$83,"-")</f>
        <v>-</v>
      </c>
      <c r="AN193" s="191" t="str">
        <f>IF(AND(入力データと計算結果!$F$6=バックデータ一覧!$A$7,入力データと計算結果!$F$27="仕様を入力することで評価する"),$CJ$70*CB193+$CJ$77*AW193+$CJ$84,"-")</f>
        <v>-</v>
      </c>
      <c r="AO193" s="191" t="str">
        <f>IF(AND(入力データと計算結果!$F$6=バックデータ一覧!$A$7,入力データと計算結果!$F$27="仕様を入力することで評価する"),$CJ$71*CB193+$CJ$78*AX193+$CJ$85,"-")</f>
        <v>-</v>
      </c>
      <c r="AP193" s="91">
        <f t="shared" si="78"/>
        <v>18.440086026211656</v>
      </c>
      <c r="AQ193" s="91">
        <f t="shared" si="79"/>
        <v>6.075552358864825</v>
      </c>
      <c r="AR193" s="91">
        <f t="shared" si="80"/>
        <v>0</v>
      </c>
      <c r="AS193" s="91">
        <f t="shared" si="81"/>
        <v>0</v>
      </c>
      <c r="AT193" s="91">
        <f t="shared" si="82"/>
        <v>0</v>
      </c>
      <c r="AU193" s="91">
        <f t="shared" si="83"/>
        <v>0</v>
      </c>
      <c r="AV193" s="91">
        <f t="shared" si="84"/>
        <v>0</v>
      </c>
      <c r="AW193" s="91">
        <f t="shared" si="85"/>
        <v>0</v>
      </c>
      <c r="AX193" s="91">
        <f t="shared" si="86"/>
        <v>0.88703125000000005</v>
      </c>
      <c r="AY193" s="158">
        <f t="shared" si="87"/>
        <v>15.939495014624999</v>
      </c>
      <c r="AZ193" s="91">
        <f t="shared" si="92"/>
        <v>15.939495014624999</v>
      </c>
      <c r="BA193" s="26">
        <f>IF(計算過程!$CJ$4=9,((BF193*CB193+BG193*(BO193+BP193+BQ193+BS193)+BH193*BN193+BI193)*BB193+(0.01723*BU193+0.06099))*10^3/3600,0)</f>
        <v>0</v>
      </c>
      <c r="BB193" s="26">
        <f>IF(7&lt;='貼り付けシート（日別）'!O192,1,1+(7-'貼り付けシート（日別）'!O192)*0.0091)</f>
        <v>1</v>
      </c>
      <c r="BC193" s="26">
        <f>IF(計算過程!$CJ$4=9,((BJ193*計算過程!CB193+BK193*(BO193+BP193+BQ193+BS193)+BL193*BN193+BM193)*BE193+BU193/BD193),0)</f>
        <v>0</v>
      </c>
      <c r="BD193" s="26">
        <f>計算過程!$CJ$88*'貼り付けシート（日別）'!O192+計算過程!$CJ$89*BU193+計算過程!$CJ$90</f>
        <v>0.87978218749999992</v>
      </c>
      <c r="BE193" s="26">
        <f>IF(7&lt;='貼り付けシート（日別）'!O192,1,1+(7-'貼り付けシート（日別）'!O192)*0.0205)</f>
        <v>1</v>
      </c>
      <c r="BF193" s="89">
        <f>IF($BN193&gt;0,バックデータ一覧!$S$4,バックデータ一覧!$T$4)</f>
        <v>-0.51375000000000004</v>
      </c>
      <c r="BG193" s="89">
        <f>IF($BN193&gt;0,バックデータ一覧!$S$5,バックデータ一覧!$T$5)</f>
        <v>-1.7819999999999999E-2</v>
      </c>
      <c r="BH193" s="89">
        <f>IF($BN193&gt;0,バックデータ一覧!$S$6,バックデータ一覧!$T$6)</f>
        <v>0.27639999999999998</v>
      </c>
      <c r="BI193" s="89">
        <f>IF($BN193&gt;0,バックデータ一覧!$S$7,バックデータ一覧!$T$7)</f>
        <v>9.4067100000000003</v>
      </c>
      <c r="BJ193" s="89">
        <f>IF($BN193&gt;0,バックデータ一覧!$S$12,バックデータ一覧!$T$12)</f>
        <v>-0.19841</v>
      </c>
      <c r="BK193" s="89">
        <f>IF($BN193&gt;0,バックデータ一覧!$S$13,バックデータ一覧!$T$13)</f>
        <v>1.10632</v>
      </c>
      <c r="BL193" s="89">
        <f>IF($BN193&gt;0,バックデータ一覧!$S$14,バックデータ一覧!$T$14)</f>
        <v>0.19306999999999999</v>
      </c>
      <c r="BM193" s="132">
        <f>IF($BN193&gt;0,バックデータ一覧!$S$15,バックデータ一覧!$T$15)</f>
        <v>-10.36669</v>
      </c>
      <c r="BN193" s="26">
        <f>SUMIF('貼り付けシート（時刻別）'!$A$6:$A$8765,$A193,'貼り付けシート（時刻別）'!$C$6:$C$8765)</f>
        <v>2400</v>
      </c>
      <c r="BO193" s="91">
        <f>'貼り付けシート（日別）'!B192</f>
        <v>3.4712678031849995</v>
      </c>
      <c r="BP193" s="91">
        <f>'貼り付けシート（日別）'!C192</f>
        <v>4.2505320039000001</v>
      </c>
      <c r="BQ193" s="91">
        <f>'貼り付けシート（日別）'!D192</f>
        <v>1.8418972016899997</v>
      </c>
      <c r="BR193" s="91">
        <f>'貼り付けシート（日別）'!E192</f>
        <v>0</v>
      </c>
      <c r="BS193" s="91">
        <f>'貼り付けシート（日別）'!F192</f>
        <v>6.3757980058499992</v>
      </c>
      <c r="BT193" s="91">
        <f>'貼り付けシート（日別）'!G192</f>
        <v>0</v>
      </c>
      <c r="BU193" s="91">
        <f>'貼り付けシート（日別）'!H192</f>
        <v>0.88703125000000005</v>
      </c>
      <c r="BV193" s="91">
        <f>'貼り付けシート（日別）'!I192</f>
        <v>49</v>
      </c>
      <c r="BW193" s="91">
        <f>'貼り付けシート（日別）'!J192</f>
        <v>60</v>
      </c>
      <c r="BX193" s="91">
        <f>'貼り付けシート（日別）'!K192</f>
        <v>26</v>
      </c>
      <c r="BY193" s="91">
        <f>'貼り付けシート（日別）'!L192</f>
        <v>0</v>
      </c>
      <c r="BZ193" s="91">
        <f>'貼り付けシート（日別）'!M192</f>
        <v>90</v>
      </c>
      <c r="CA193" s="91">
        <f>'貼り付けシート（日別）'!N192</f>
        <v>0</v>
      </c>
      <c r="CB193" s="91">
        <f>'貼り付けシート（日別）'!O192</f>
        <v>25.012499999999999</v>
      </c>
      <c r="CC193" s="91">
        <f>'貼り付けシート（日別）'!Q192</f>
        <v>0</v>
      </c>
      <c r="CD193" s="126"/>
    </row>
    <row r="194" spans="1:82" x14ac:dyDescent="0.15">
      <c r="A194" s="30">
        <v>41827</v>
      </c>
      <c r="B194" s="93">
        <f t="shared" si="66"/>
        <v>0.1673572282986111</v>
      </c>
      <c r="C194" s="93">
        <f t="shared" si="67"/>
        <v>0</v>
      </c>
      <c r="D194" s="93">
        <f t="shared" si="93"/>
        <v>21.499187674057193</v>
      </c>
      <c r="E194" s="96">
        <v>0</v>
      </c>
      <c r="F194" s="90">
        <f>IF(OR(計算過程!$CJ$4&lt;=4,計算過程!$CJ$4=8),G194+H194+I194,0)</f>
        <v>0.1673572282986111</v>
      </c>
      <c r="G194" s="90">
        <f>IF(AND($CJ$4&gt;4,$CJ$4&lt;&gt;8),0,((VLOOKUP(入力データと計算結果!$F$6,バックデータ一覧!$V$12:$AA$15,2)*CB194+VLOOKUP(入力データと計算結果!$F$6,バックデータ一覧!$V$12:$AA$15,3)*(BV194+BW194+BX194+BY194+CA194)+(VLOOKUP(入力データと計算結果!$F$6,バックデータ一覧!$V$12:$AA$15,4)))*10^3/3600))</f>
        <v>0.10703350694444443</v>
      </c>
      <c r="H194" s="90">
        <f>IF(AND(OR($CJ$4&gt;4,$CJ$4&lt;&gt;8),入力データと計算結果!$F$7&lt;&gt;バックデータ一覧!$A$20,BZ194&gt;0),0.07*10^3/3600,0)</f>
        <v>1.9444444444444445E-2</v>
      </c>
      <c r="I194" s="90">
        <f>IF(AND(OR($CJ$4&lt;=4),入力データと計算結果!$F$7=バックデータ一覧!$A$22,BU194&gt;0),(VLOOKUP(入力データと計算結果!$F$6,バックデータ一覧!$V$12:$AA$15,5,FALSE)*BU194+VLOOKUP(入力データと計算結果!$F$6,バックデータ一覧!$V$12:$AA$15,6,FALSE))*10^3/3600,0)</f>
        <v>4.087927690972222E-2</v>
      </c>
      <c r="J194" s="90">
        <f>IF(OR(計算過程!$CJ$4&lt;=2,計算過程!$CJ$4=8),IF(入力データと計算結果!$F$7=バックデータ一覧!$A$20,BO194/L194+BP194/M194+BQ194/N194+BR194/O194+BT194/Q194,IF(入力データと計算結果!$F$7=バックデータ一覧!$A$21,BO194/L194+BP194/M194+BQ194/N194+BS194/P194+BT194/Q194,BO194/L194+BP194/M194+BQ194/N194+BS194/P194+BU194/R194)),0)</f>
        <v>0</v>
      </c>
      <c r="K194" s="90">
        <f>IF(OR(計算過程!$CJ$4=3,計算過程!$CJ$4=4),IF(入力データと計算結果!$F$7=バックデータ一覧!$A$20,BO194/L194+BP194/M194+BQ194/N194+BR194/O194+BT194/Q194,IF(入力データと計算結果!$F$7=バックデータ一覧!$A$21,BO194/L194+BP194/M194+BQ194/N194+BS194/P194+BT194/Q194,BO194/L194+BP194/M194+BQ194/N194+BS194/P194+BU194/R194)),0)</f>
        <v>21.499187674057193</v>
      </c>
      <c r="L194" s="167">
        <f>IFERROR(MIN(1,$CJ$6*CB194+計算過程!$CJ$13*(BO194+BQ194)+$CJ$20),"-")</f>
        <v>0.70904034143207573</v>
      </c>
      <c r="M194" s="167">
        <f t="shared" si="68"/>
        <v>0.82476492276580948</v>
      </c>
      <c r="N194" s="167">
        <f t="shared" si="69"/>
        <v>0.70904034143207573</v>
      </c>
      <c r="O194" s="134">
        <f t="shared" si="70"/>
        <v>0.90236153670854247</v>
      </c>
      <c r="P194" s="134">
        <f t="shared" si="71"/>
        <v>0.87292152253822419</v>
      </c>
      <c r="Q194" s="134">
        <f t="shared" si="72"/>
        <v>0.90236153670854247</v>
      </c>
      <c r="R194" s="134">
        <f t="shared" si="73"/>
        <v>0.59600084111219753</v>
      </c>
      <c r="S194" s="26">
        <f t="shared" si="74"/>
        <v>0</v>
      </c>
      <c r="T194" s="26">
        <f>'貼り付けシート（日別）'!P193</f>
        <v>22.287500000000001</v>
      </c>
      <c r="U194" s="26">
        <f t="shared" si="94"/>
        <v>1</v>
      </c>
      <c r="V194" s="26">
        <f t="shared" si="95"/>
        <v>1</v>
      </c>
      <c r="W194" s="26">
        <f t="shared" si="88"/>
        <v>16.874316832450003</v>
      </c>
      <c r="X194" s="26">
        <f t="shared" si="75"/>
        <v>0</v>
      </c>
      <c r="Y194" s="26">
        <f>IF(AND(入力データと計算結果!$F$6=バックデータ一覧!$A$7,入力データと計算結果!$F$27="種類を選択することで評価する"),MAX((($CJ$44*CB194+$CJ$45*SUM(BO194:BQ194,BS194)+$CJ$46)*Z194+(0.01723*BU194+0.06099))*10^3/3600,0),0)</f>
        <v>0</v>
      </c>
      <c r="Z194" s="26">
        <f t="shared" si="89"/>
        <v>1</v>
      </c>
      <c r="AA194" s="26">
        <f>IF(AND(入力データと計算結果!$F$6=バックデータ一覧!$A$7,入力データと計算結果!$F$27="種類を選択することで評価する"),MAX(($CJ$47*CB194+$CJ$48*SUM(BO194:BQ194,BS194)+$CJ$49)*AC194+BU194/AB194,0),0)</f>
        <v>0</v>
      </c>
      <c r="AB194" s="26">
        <f t="shared" si="76"/>
        <v>0.87978218749999992</v>
      </c>
      <c r="AC194" s="26">
        <f t="shared" si="90"/>
        <v>1</v>
      </c>
      <c r="AD194" s="91">
        <f>IF(AND(入力データと計算結果!$F$6=バックデータ一覧!$A$7,入力データと計算結果!$F$27="仕様を入力することで評価する"),AE194+AF194+AG194,0)</f>
        <v>0</v>
      </c>
      <c r="AE194" s="91">
        <f t="shared" si="91"/>
        <v>0.84561922635662601</v>
      </c>
      <c r="AF194" s="91">
        <f t="shared" si="77"/>
        <v>7.209369766406154E-2</v>
      </c>
      <c r="AG194" s="190">
        <f>IF(AND(入力データと計算結果!$F$7&lt;&gt;バックデータ一覧!$A$22,CA194&gt;0),(0.000393*計算過程!CA194)*10^3/3600,IF(AND(入力データと計算結果!$F$7=バックデータ一覧!$A$22,AX194&gt;0),(0.01723*計算過程!AX194+0.06099)*10^3/3600,0))</f>
        <v>2.1187096788194446E-2</v>
      </c>
      <c r="AH194" s="91">
        <f>IF(OR(入力データと計算結果!$F$6&lt;&gt;バックデータ一覧!$A$7,入力データと計算結果!$F$27&lt;&gt;"仕様を入力することで評価する"),0,IF(入力データと計算結果!$F$7=バックデータ一覧!$A$20,計算過程!AR194/計算過程!AI194+計算過程!AS194/計算過程!AJ194+計算過程!AT194/計算過程!AK194+計算過程!AU194/計算過程!AL194+計算過程!AW194/計算過程!AN194,IF(入力データと計算結果!$F$7=バックデータ一覧!$A$21,計算過程!AR194/計算過程!AI194+計算過程!AS194/計算過程!AJ194+計算過程!AT194/計算過程!AK194+計算過程!AV194/計算過程!AM194+計算過程!AW194/計算過程!AN194,計算過程!AR194/計算過程!AI194+計算過程!AS194/計算過程!AJ194+計算過程!AT194/計算過程!AK194+計算過程!AV194/計算過程!AM194+計算過程!AX194/計算過程!AO194)))</f>
        <v>0</v>
      </c>
      <c r="AI194" s="191" t="str">
        <f>IF(AND(入力データと計算結果!$F$6=バックデータ一覧!$A$7,入力データと計算結果!$F$27="仕様を入力することで評価する"),$CJ$65*CB194+$CJ$72*(AR194+AT194)+$CJ$79,"-")</f>
        <v>-</v>
      </c>
      <c r="AJ194" s="191" t="str">
        <f>IF(AND(入力データと計算結果!$F$6=バックデータ一覧!$A$7,入力データと計算結果!$F$27="仕様を入力することで評価する"),$CJ$66*CB194+$CJ$73*AS194+$CJ$80,"-")</f>
        <v>-</v>
      </c>
      <c r="AK194" s="191" t="str">
        <f>IF(AND(入力データと計算結果!$F$6=バックデータ一覧!$A$7,入力データと計算結果!$F$27="仕様を入力することで評価する"),$CJ$67*CB194+$CJ$74*(AR194+AT194)+$CJ$81,"-")</f>
        <v>-</v>
      </c>
      <c r="AL194" s="191" t="str">
        <f>IF(AND(入力データと計算結果!$F$6=バックデータ一覧!$A$7,入力データと計算結果!$F$27="仕様を入力することで評価する"),$CJ$68*CB194+$CJ$75*AU194+$CJ$82,"-")</f>
        <v>-</v>
      </c>
      <c r="AM194" s="191" t="str">
        <f>IF(AND(入力データと計算結果!$F$6=バックデータ一覧!$A$7,入力データと計算結果!$F$27="仕様を入力することで評価する"),$CJ$69*CB194+$CJ$76*AV194+$CJ$83,"-")</f>
        <v>-</v>
      </c>
      <c r="AN194" s="191" t="str">
        <f>IF(AND(入力データと計算結果!$F$6=バックデータ一覧!$A$7,入力データと計算結果!$F$27="仕様を入力することで評価する"),$CJ$70*CB194+$CJ$77*AW194+$CJ$84,"-")</f>
        <v>-</v>
      </c>
      <c r="AO194" s="191" t="str">
        <f>IF(AND(入力データと計算結果!$F$6=バックデータ一覧!$A$7,入力データと計算結果!$F$27="仕様を入力することで評価する"),$CJ$71*CB194+$CJ$78*AX194+$CJ$85,"-")</f>
        <v>-</v>
      </c>
      <c r="AP194" s="91">
        <f t="shared" si="78"/>
        <v>18.495373987412812</v>
      </c>
      <c r="AQ194" s="91">
        <f t="shared" si="79"/>
        <v>6.075552358864825</v>
      </c>
      <c r="AR194" s="91">
        <f t="shared" si="80"/>
        <v>0</v>
      </c>
      <c r="AS194" s="91">
        <f t="shared" si="81"/>
        <v>0</v>
      </c>
      <c r="AT194" s="91">
        <f t="shared" si="82"/>
        <v>0</v>
      </c>
      <c r="AU194" s="91">
        <f t="shared" si="83"/>
        <v>0</v>
      </c>
      <c r="AV194" s="91">
        <f t="shared" si="84"/>
        <v>0</v>
      </c>
      <c r="AW194" s="91">
        <f t="shared" si="85"/>
        <v>0</v>
      </c>
      <c r="AX194" s="91">
        <f t="shared" si="86"/>
        <v>0.88703125000000005</v>
      </c>
      <c r="AY194" s="158">
        <f t="shared" si="87"/>
        <v>15.987285582450003</v>
      </c>
      <c r="AZ194" s="91">
        <f t="shared" si="92"/>
        <v>15.987285582450003</v>
      </c>
      <c r="BA194" s="26">
        <f>IF(計算過程!$CJ$4=9,((BF194*CB194+BG194*(BO194+BP194+BQ194+BS194)+BH194*BN194+BI194)*BB194+(0.01723*BU194+0.06099))*10^3/3600,0)</f>
        <v>0</v>
      </c>
      <c r="BB194" s="26">
        <f>IF(7&lt;='貼り付けシート（日別）'!O193,1,1+(7-'貼り付けシート（日別）'!O193)*0.0091)</f>
        <v>1</v>
      </c>
      <c r="BC194" s="26">
        <f>IF(計算過程!$CJ$4=9,((BJ194*計算過程!CB194+BK194*(BO194+BP194+BQ194+BS194)+BL194*BN194+BM194)*BE194+BU194/BD194),0)</f>
        <v>0</v>
      </c>
      <c r="BD194" s="26">
        <f>計算過程!$CJ$88*'貼り付けシート（日別）'!O193+計算過程!$CJ$89*BU194+計算過程!$CJ$90</f>
        <v>0.87978218749999992</v>
      </c>
      <c r="BE194" s="26">
        <f>IF(7&lt;='貼り付けシート（日別）'!O193,1,1+(7-'貼り付けシート（日別）'!O193)*0.0205)</f>
        <v>1</v>
      </c>
      <c r="BF194" s="89">
        <f>IF($BN194&gt;0,バックデータ一覧!$S$4,バックデータ一覧!$T$4)</f>
        <v>-0.51375000000000004</v>
      </c>
      <c r="BG194" s="89">
        <f>IF($BN194&gt;0,バックデータ一覧!$S$5,バックデータ一覧!$T$5)</f>
        <v>-1.7819999999999999E-2</v>
      </c>
      <c r="BH194" s="89">
        <f>IF($BN194&gt;0,バックデータ一覧!$S$6,バックデータ一覧!$T$6)</f>
        <v>0.27639999999999998</v>
      </c>
      <c r="BI194" s="89">
        <f>IF($BN194&gt;0,バックデータ一覧!$S$7,バックデータ一覧!$T$7)</f>
        <v>9.4067100000000003</v>
      </c>
      <c r="BJ194" s="89">
        <f>IF($BN194&gt;0,バックデータ一覧!$S$12,バックデータ一覧!$T$12)</f>
        <v>-0.19841</v>
      </c>
      <c r="BK194" s="89">
        <f>IF($BN194&gt;0,バックデータ一覧!$S$13,バックデータ一覧!$T$13)</f>
        <v>1.10632</v>
      </c>
      <c r="BL194" s="89">
        <f>IF($BN194&gt;0,バックデータ一覧!$S$14,バックデータ一覧!$T$14)</f>
        <v>0.19306999999999999</v>
      </c>
      <c r="BM194" s="132">
        <f>IF($BN194&gt;0,バックデータ一覧!$S$15,バックデータ一覧!$T$15)</f>
        <v>-10.36669</v>
      </c>
      <c r="BN194" s="26">
        <f>SUMIF('貼り付けシート（時刻別）'!$A$6:$A$8765,$A194,'貼り付けシート（時刻別）'!$C$6:$C$8765)</f>
        <v>2400</v>
      </c>
      <c r="BO194" s="91">
        <f>'貼り付けシート（日別）'!B193</f>
        <v>3.4816755268446675</v>
      </c>
      <c r="BP194" s="91">
        <f>'貼り付けシート（日別）'!C193</f>
        <v>4.2632761553200007</v>
      </c>
      <c r="BQ194" s="91">
        <f>'貼り付けシート（日別）'!D193</f>
        <v>1.8474196673053336</v>
      </c>
      <c r="BR194" s="91">
        <f>'貼り付けシート（日別）'!E193</f>
        <v>0</v>
      </c>
      <c r="BS194" s="91">
        <f>'貼り付けシート（日別）'!F193</f>
        <v>6.3949142329800006</v>
      </c>
      <c r="BT194" s="91">
        <f>'貼り付けシート（日別）'!G193</f>
        <v>0</v>
      </c>
      <c r="BU194" s="91">
        <f>'貼り付けシート（日別）'!H193</f>
        <v>0.88703125000000005</v>
      </c>
      <c r="BV194" s="91">
        <f>'貼り付けシート（日別）'!I193</f>
        <v>49</v>
      </c>
      <c r="BW194" s="91">
        <f>'貼り付けシート（日別）'!J193</f>
        <v>60</v>
      </c>
      <c r="BX194" s="91">
        <f>'貼り付けシート（日別）'!K193</f>
        <v>26</v>
      </c>
      <c r="BY194" s="91">
        <f>'貼り付けシート（日別）'!L193</f>
        <v>0</v>
      </c>
      <c r="BZ194" s="91">
        <f>'貼り付けシート（日別）'!M193</f>
        <v>90</v>
      </c>
      <c r="CA194" s="91">
        <f>'貼り付けシート（日別）'!N193</f>
        <v>0</v>
      </c>
      <c r="CB194" s="91">
        <f>'貼り付けシート（日別）'!O193</f>
        <v>25.012499999999999</v>
      </c>
      <c r="CC194" s="91">
        <f>'貼り付けシート（日別）'!Q193</f>
        <v>0</v>
      </c>
      <c r="CD194" s="126"/>
    </row>
    <row r="195" spans="1:82" x14ac:dyDescent="0.15">
      <c r="A195" s="30">
        <v>41828</v>
      </c>
      <c r="B195" s="93">
        <f t="shared" si="66"/>
        <v>0.1648064725115741</v>
      </c>
      <c r="C195" s="93">
        <f t="shared" si="67"/>
        <v>0</v>
      </c>
      <c r="D195" s="93">
        <f t="shared" si="93"/>
        <v>28.493892719019211</v>
      </c>
      <c r="E195" s="96">
        <v>0</v>
      </c>
      <c r="F195" s="90">
        <f>IF(OR(計算過程!$CJ$4&lt;=4,計算過程!$CJ$4=8),G195+H195+I195,0)</f>
        <v>0.1648064725115741</v>
      </c>
      <c r="G195" s="90">
        <f>IF(AND($CJ$4&gt;4,$CJ$4&lt;&gt;8),0,((VLOOKUP(入力データと計算結果!$F$6,バックデータ一覧!$V$12:$AA$15,2)*CB195+VLOOKUP(入力データと計算結果!$F$6,バックデータ一覧!$V$12:$AA$15,3)*(BV195+BW195+BX195+BY195+CA195)+(VLOOKUP(入力データと計算結果!$F$6,バックデータ一覧!$V$12:$AA$15,4)))*10^3/3600))</f>
        <v>0.10485133101851853</v>
      </c>
      <c r="H195" s="90">
        <f>IF(AND(OR($CJ$4&gt;4,$CJ$4&lt;&gt;8),入力データと計算結果!$F$7&lt;&gt;バックデータ一覧!$A$20,BZ195&gt;0),0.07*10^3/3600,0)</f>
        <v>1.9444444444444445E-2</v>
      </c>
      <c r="I195" s="90">
        <f>IF(AND(OR($CJ$4&lt;=4),入力データと計算結果!$F$7=バックデータ一覧!$A$22,BU195&gt;0),(VLOOKUP(入力データと計算結果!$F$6,バックデータ一覧!$V$12:$AA$15,5,FALSE)*BU195+VLOOKUP(入力データと計算結果!$F$6,バックデータ一覧!$V$12:$AA$15,6,FALSE))*10^3/3600,0)</f>
        <v>4.0510697048611113E-2</v>
      </c>
      <c r="J195" s="90">
        <f>IF(OR(計算過程!$CJ$4&lt;=2,計算過程!$CJ$4=8),IF(入力データと計算結果!$F$7=バックデータ一覧!$A$20,BO195/L195+BP195/M195+BQ195/N195+BR195/O195+BT195/Q195,IF(入力データと計算結果!$F$7=バックデータ一覧!$A$21,BO195/L195+BP195/M195+BQ195/N195+BS195/P195+BT195/Q195,BO195/L195+BP195/M195+BQ195/N195+BS195/P195+BU195/R195)),0)</f>
        <v>0</v>
      </c>
      <c r="K195" s="90">
        <f>IF(OR(計算過程!$CJ$4=3,計算過程!$CJ$4=4),IF(入力データと計算結果!$F$7=バックデータ一覧!$A$20,BO195/L195+BP195/M195+BQ195/N195+BR195/O195+BT195/Q195,IF(入力データと計算結果!$F$7=バックデータ一覧!$A$21,BO195/L195+BP195/M195+BQ195/N195+BS195/P195+BT195/Q195,BO195/L195+BP195/M195+BQ195/N195+BS195/P195+BU195/R195)),0)</f>
        <v>28.493892719019211</v>
      </c>
      <c r="L195" s="167">
        <f>IFERROR(MIN(1,$CJ$6*CB195+計算過程!$CJ$13*(BO195+BQ195)+$CJ$20),"-")</f>
        <v>0.71178632262852859</v>
      </c>
      <c r="M195" s="167">
        <f t="shared" si="68"/>
        <v>0.82653268865078988</v>
      </c>
      <c r="N195" s="167">
        <f t="shared" si="69"/>
        <v>0.71178632262852859</v>
      </c>
      <c r="O195" s="134">
        <f t="shared" si="70"/>
        <v>0.90236153670854247</v>
      </c>
      <c r="P195" s="134">
        <f t="shared" si="71"/>
        <v>0.85773110028088195</v>
      </c>
      <c r="Q195" s="134">
        <f t="shared" si="72"/>
        <v>0.90236153670854247</v>
      </c>
      <c r="R195" s="134">
        <f t="shared" si="73"/>
        <v>0.60351914594803824</v>
      </c>
      <c r="S195" s="26">
        <f t="shared" si="74"/>
        <v>0</v>
      </c>
      <c r="T195" s="26">
        <f>'貼り付けシート（日別）'!P194</f>
        <v>26.087499999999999</v>
      </c>
      <c r="U195" s="26">
        <f t="shared" si="94"/>
        <v>1</v>
      </c>
      <c r="V195" s="26">
        <f t="shared" si="95"/>
        <v>1</v>
      </c>
      <c r="W195" s="26">
        <f t="shared" si="88"/>
        <v>22.740784779910005</v>
      </c>
      <c r="X195" s="26">
        <f t="shared" si="75"/>
        <v>0</v>
      </c>
      <c r="Y195" s="26">
        <f>IF(AND(入力データと計算結果!$F$6=バックデータ一覧!$A$7,入力データと計算結果!$F$27="種類を選択することで評価する"),MAX((($CJ$44*CB195+$CJ$45*SUM(BO195:BQ195,BS195)+$CJ$46)*Z195+(0.01723*BU195+0.06099))*10^3/3600,0),0)</f>
        <v>0</v>
      </c>
      <c r="Z195" s="26">
        <f t="shared" si="89"/>
        <v>1</v>
      </c>
      <c r="AA195" s="26">
        <f>IF(AND(入力データと計算結果!$F$6=バックデータ一覧!$A$7,入力データと計算結果!$F$27="種類を選択することで評価する"),MAX(($CJ$47*CB195+$CJ$48*SUM(BO195:BQ195,BS195)+$CJ$49)*AC195+BU195/AB195,0),0)</f>
        <v>0</v>
      </c>
      <c r="AB195" s="26">
        <f t="shared" si="76"/>
        <v>0.88748343749999992</v>
      </c>
      <c r="AC195" s="26">
        <f t="shared" si="90"/>
        <v>1</v>
      </c>
      <c r="AD195" s="91">
        <f>IF(AND(入力データと計算結果!$F$6=バックデータ一覧!$A$7,入力データと計算結果!$F$27="仕様を入力することで評価する"),AE195+AF195+AG195,0)</f>
        <v>0</v>
      </c>
      <c r="AE195" s="91">
        <f t="shared" si="91"/>
        <v>1.1050331863447111</v>
      </c>
      <c r="AF195" s="91">
        <f t="shared" si="77"/>
        <v>7.7023263006599202E-2</v>
      </c>
      <c r="AG195" s="190">
        <f>IF(AND(入力データと計算結果!$F$7&lt;&gt;バックデータ一覧!$A$22,CA195&gt;0),(0.000393*計算過程!CA195)*10^3/3600,IF(AND(入力データと計算結果!$F$7=バックデータ一覧!$A$22,AX195&gt;0),(0.01723*計算過程!AX195+0.06099)*10^3/3600,0))</f>
        <v>2.0884973524305555E-2</v>
      </c>
      <c r="AH195" s="91">
        <f>IF(OR(入力データと計算結果!$F$6&lt;&gt;バックデータ一覧!$A$7,入力データと計算結果!$F$27&lt;&gt;"仕様を入力することで評価する"),0,IF(入力データと計算結果!$F$7=バックデータ一覧!$A$20,計算過程!AR195/計算過程!AI195+計算過程!AS195/計算過程!AJ195+計算過程!AT195/計算過程!AK195+計算過程!AU195/計算過程!AL195+計算過程!AW195/計算過程!AN195,IF(入力データと計算結果!$F$7=バックデータ一覧!$A$21,計算過程!AR195/計算過程!AI195+計算過程!AS195/計算過程!AJ195+計算過程!AT195/計算過程!AK195+計算過程!AV195/計算過程!AM195+計算過程!AW195/計算過程!AN195,計算過程!AR195/計算過程!AI195+計算過程!AS195/計算過程!AJ195+計算過程!AT195/計算過程!AK195+計算過程!AV195/計算過程!AM195+計算過程!AX195/計算過程!AO195)))</f>
        <v>0</v>
      </c>
      <c r="AI195" s="191" t="str">
        <f>IF(AND(入力データと計算結果!$F$6=バックデータ一覧!$A$7,入力データと計算結果!$F$27="仕様を入力することで評価する"),$CJ$65*CB195+$CJ$72*(AR195+AT195)+$CJ$79,"-")</f>
        <v>-</v>
      </c>
      <c r="AJ195" s="191" t="str">
        <f>IF(AND(入力データと計算結果!$F$6=バックデータ一覧!$A$7,入力データと計算結果!$F$27="仕様を入力することで評価する"),$CJ$66*CB195+$CJ$73*AS195+$CJ$80,"-")</f>
        <v>-</v>
      </c>
      <c r="AK195" s="191" t="str">
        <f>IF(AND(入力データと計算結果!$F$6=バックデータ一覧!$A$7,入力データと計算結果!$F$27="仕様を入力することで評価する"),$CJ$67*CB195+$CJ$74*(AR195+AT195)+$CJ$81,"-")</f>
        <v>-</v>
      </c>
      <c r="AL195" s="191" t="str">
        <f>IF(AND(入力データと計算結果!$F$6=バックデータ一覧!$A$7,入力データと計算結果!$F$27="仕様を入力することで評価する"),$CJ$68*CB195+$CJ$75*AU195+$CJ$82,"-")</f>
        <v>-</v>
      </c>
      <c r="AM195" s="191" t="str">
        <f>IF(AND(入力データと計算結果!$F$6=バックデータ一覧!$A$7,入力データと計算結果!$F$27="仕様を入力することで評価する"),$CJ$69*CB195+$CJ$76*AV195+$CJ$83,"-")</f>
        <v>-</v>
      </c>
      <c r="AN195" s="191" t="str">
        <f>IF(AND(入力データと計算結果!$F$6=バックデータ一覧!$A$7,入力データと計算結果!$F$27="仕様を入力することで評価する"),$CJ$70*CB195+$CJ$77*AW195+$CJ$84,"-")</f>
        <v>-</v>
      </c>
      <c r="AO195" s="191" t="str">
        <f>IF(AND(入力データと計算結果!$F$6=バックデータ一覧!$A$7,入力データと計算結果!$F$27="仕様を入力することで評価する"),$CJ$71*CB195+$CJ$78*AX195+$CJ$85,"-")</f>
        <v>-</v>
      </c>
      <c r="AP195" s="91">
        <f t="shared" si="78"/>
        <v>24.169273134913887</v>
      </c>
      <c r="AQ195" s="91">
        <f t="shared" si="79"/>
        <v>6.075552358864825</v>
      </c>
      <c r="AR195" s="91">
        <f t="shared" si="80"/>
        <v>0.2017151966448143</v>
      </c>
      <c r="AS195" s="91">
        <f t="shared" si="81"/>
        <v>0.14880629260682987</v>
      </c>
      <c r="AT195" s="91">
        <f t="shared" si="82"/>
        <v>7.9363356056976198E-2</v>
      </c>
      <c r="AU195" s="91">
        <f t="shared" si="83"/>
        <v>0</v>
      </c>
      <c r="AV195" s="91">
        <f t="shared" si="84"/>
        <v>0.59522517042732126</v>
      </c>
      <c r="AW195" s="91">
        <f t="shared" si="85"/>
        <v>0</v>
      </c>
      <c r="AX195" s="91">
        <f t="shared" si="86"/>
        <v>0.82390625000000006</v>
      </c>
      <c r="AY195" s="158">
        <f t="shared" si="87"/>
        <v>20.891768514174064</v>
      </c>
      <c r="AZ195" s="91">
        <f t="shared" si="92"/>
        <v>21.916878529910004</v>
      </c>
      <c r="BA195" s="26">
        <f>IF(計算過程!$CJ$4=9,((BF195*CB195+BG195*(BO195+BP195+BQ195+BS195)+BH195*BN195+BI195)*BB195+(0.01723*BU195+0.06099))*10^3/3600,0)</f>
        <v>0</v>
      </c>
      <c r="BB195" s="26">
        <f>IF(7&lt;='貼り付けシート（日別）'!O194,1,1+(7-'貼り付けシート（日別）'!O194)*0.0091)</f>
        <v>1</v>
      </c>
      <c r="BC195" s="26">
        <f>IF(計算過程!$CJ$4=9,((BJ195*計算過程!CB195+BK195*(BO195+BP195+BQ195+BS195)+BL195*BN195+BM195)*BE195+BU195/BD195),0)</f>
        <v>0</v>
      </c>
      <c r="BD195" s="26">
        <f>計算過程!$CJ$88*'貼り付けシート（日別）'!O194+計算過程!$CJ$89*BU195+計算過程!$CJ$90</f>
        <v>0.88748343749999992</v>
      </c>
      <c r="BE195" s="26">
        <f>IF(7&lt;='貼り付けシート（日別）'!O194,1,1+(7-'貼り付けシート（日別）'!O194)*0.0205)</f>
        <v>1</v>
      </c>
      <c r="BF195" s="89">
        <f>IF($BN195&gt;0,バックデータ一覧!$S$4,バックデータ一覧!$T$4)</f>
        <v>-0.51375000000000004</v>
      </c>
      <c r="BG195" s="89">
        <f>IF($BN195&gt;0,バックデータ一覧!$S$5,バックデータ一覧!$T$5)</f>
        <v>-1.7819999999999999E-2</v>
      </c>
      <c r="BH195" s="89">
        <f>IF($BN195&gt;0,バックデータ一覧!$S$6,バックデータ一覧!$T$6)</f>
        <v>0.27639999999999998</v>
      </c>
      <c r="BI195" s="89">
        <f>IF($BN195&gt;0,バックデータ一覧!$S$7,バックデータ一覧!$T$7)</f>
        <v>9.4067100000000003</v>
      </c>
      <c r="BJ195" s="89">
        <f>IF($BN195&gt;0,バックデータ一覧!$S$12,バックデータ一覧!$T$12)</f>
        <v>-0.19841</v>
      </c>
      <c r="BK195" s="89">
        <f>IF($BN195&gt;0,バックデータ一覧!$S$13,バックデータ一覧!$T$13)</f>
        <v>1.10632</v>
      </c>
      <c r="BL195" s="89">
        <f>IF($BN195&gt;0,バックデータ一覧!$S$14,バックデータ一覧!$T$14)</f>
        <v>0.19306999999999999</v>
      </c>
      <c r="BM195" s="132">
        <f>IF($BN195&gt;0,バックデータ一覧!$S$15,バックデータ一覧!$T$15)</f>
        <v>-10.36669</v>
      </c>
      <c r="BN195" s="26">
        <f>SUMIF('貼り付けシート（時刻別）'!$A$6:$A$8765,$A195,'貼り付けシート（時刻別）'!$C$6:$C$8765)</f>
        <v>2400</v>
      </c>
      <c r="BO195" s="91">
        <f>'貼り付けシート（日別）'!B194</f>
        <v>4.3126760978210017</v>
      </c>
      <c r="BP195" s="91">
        <f>'貼り付けシート（日別）'!C194</f>
        <v>3.181482367245001</v>
      </c>
      <c r="BQ195" s="91">
        <f>'貼り付けシート（日別）'!D194</f>
        <v>1.6967905958640006</v>
      </c>
      <c r="BR195" s="91">
        <f>'貼り付けシート（日別）'!E194</f>
        <v>0</v>
      </c>
      <c r="BS195" s="91">
        <f>'貼り付けシート（日別）'!F194</f>
        <v>12.725929468980002</v>
      </c>
      <c r="BT195" s="91">
        <f>'貼り付けシート（日別）'!G194</f>
        <v>0</v>
      </c>
      <c r="BU195" s="91">
        <f>'貼り付けシート（日別）'!H194</f>
        <v>0.82390625000000006</v>
      </c>
      <c r="BV195" s="91">
        <f>'貼り付けシート（日別）'!I194</f>
        <v>61</v>
      </c>
      <c r="BW195" s="91">
        <f>'貼り付けシート（日別）'!J194</f>
        <v>45</v>
      </c>
      <c r="BX195" s="91">
        <f>'貼り付けシート（日別）'!K194</f>
        <v>24</v>
      </c>
      <c r="BY195" s="91">
        <f>'貼り付けシート（日別）'!L194</f>
        <v>0</v>
      </c>
      <c r="BZ195" s="91">
        <f>'貼り付けシート（日別）'!M194</f>
        <v>180</v>
      </c>
      <c r="CA195" s="91">
        <f>'貼り付けシート（日別）'!N194</f>
        <v>0</v>
      </c>
      <c r="CB195" s="91">
        <f>'貼り付けシート（日別）'!O194</f>
        <v>26.695833333333329</v>
      </c>
      <c r="CC195" s="91">
        <f>'貼り付けシート（日別）'!Q194</f>
        <v>0</v>
      </c>
      <c r="CD195" s="126"/>
    </row>
    <row r="196" spans="1:82" x14ac:dyDescent="0.15">
      <c r="A196" s="30">
        <v>41829</v>
      </c>
      <c r="B196" s="93">
        <f t="shared" si="66"/>
        <v>8.9607696759259267E-2</v>
      </c>
      <c r="C196" s="93">
        <f t="shared" si="67"/>
        <v>0</v>
      </c>
      <c r="D196" s="93">
        <f t="shared" si="93"/>
        <v>5.1531134037815223</v>
      </c>
      <c r="E196" s="96">
        <v>0</v>
      </c>
      <c r="F196" s="90">
        <f>IF(OR(計算過程!$CJ$4&lt;=4,計算過程!$CJ$4=8),G196+H196+I196,0)</f>
        <v>8.9607696759259267E-2</v>
      </c>
      <c r="G196" s="90">
        <f>IF(AND($CJ$4&gt;4,$CJ$4&lt;&gt;8),0,((VLOOKUP(入力データと計算結果!$F$6,バックデータ一覧!$V$12:$AA$15,2)*CB196+VLOOKUP(入力データと計算結果!$F$6,バックデータ一覧!$V$12:$AA$15,3)*(BV196+BW196+BX196+BY196+CA196)+(VLOOKUP(入力データと計算結果!$F$6,バックデータ一覧!$V$12:$AA$15,4)))*10^3/3600))</f>
        <v>8.9607696759259267E-2</v>
      </c>
      <c r="H196" s="90">
        <f>IF(AND(OR($CJ$4&gt;4,$CJ$4&lt;&gt;8),入力データと計算結果!$F$7&lt;&gt;バックデータ一覧!$A$20,BZ196&gt;0),0.07*10^3/3600,0)</f>
        <v>0</v>
      </c>
      <c r="I196" s="90">
        <f>IF(AND(OR($CJ$4&lt;=4),入力データと計算結果!$F$7=バックデータ一覧!$A$22,BU196&gt;0),(VLOOKUP(入力データと計算結果!$F$6,バックデータ一覧!$V$12:$AA$15,5,FALSE)*BU196+VLOOKUP(入力データと計算結果!$F$6,バックデータ一覧!$V$12:$AA$15,6,FALSE))*10^3/3600,0)</f>
        <v>0</v>
      </c>
      <c r="J196" s="90">
        <f>IF(OR(計算過程!$CJ$4&lt;=2,計算過程!$CJ$4=8),IF(入力データと計算結果!$F$7=バックデータ一覧!$A$20,BO196/L196+BP196/M196+BQ196/N196+BR196/O196+BT196/Q196,IF(入力データと計算結果!$F$7=バックデータ一覧!$A$21,BO196/L196+BP196/M196+BQ196/N196+BS196/P196+BT196/Q196,BO196/L196+BP196/M196+BQ196/N196+BS196/P196+BU196/R196)),0)</f>
        <v>0</v>
      </c>
      <c r="K196" s="90">
        <f>IF(OR(計算過程!$CJ$4=3,計算過程!$CJ$4=4),IF(入力データと計算結果!$F$7=バックデータ一覧!$A$20,BO196/L196+BP196/M196+BQ196/N196+BR196/O196+BT196/Q196,IF(入力データと計算結果!$F$7=バックデータ一覧!$A$21,BO196/L196+BP196/M196+BQ196/N196+BS196/P196+BT196/Q196,BO196/L196+BP196/M196+BQ196/N196+BS196/P196+BU196/R196)),0)</f>
        <v>5.1531134037815223</v>
      </c>
      <c r="L196" s="167">
        <f>IFERROR(MIN(1,$CJ$6*CB196+計算過程!$CJ$13*(BO196+BQ196)+$CJ$20),"-")</f>
        <v>0.70098429775667326</v>
      </c>
      <c r="M196" s="167">
        <f t="shared" si="68"/>
        <v>0.81906460378101398</v>
      </c>
      <c r="N196" s="167">
        <f t="shared" si="69"/>
        <v>0.70098429775667326</v>
      </c>
      <c r="O196" s="134">
        <f t="shared" si="70"/>
        <v>0.90236153670854247</v>
      </c>
      <c r="P196" s="134">
        <f t="shared" si="71"/>
        <v>0.88826526187185906</v>
      </c>
      <c r="Q196" s="134">
        <f t="shared" si="72"/>
        <v>0.90236153670854247</v>
      </c>
      <c r="R196" s="134">
        <f t="shared" si="73"/>
        <v>0.55590892561756688</v>
      </c>
      <c r="S196" s="26">
        <f t="shared" si="74"/>
        <v>0</v>
      </c>
      <c r="T196" s="26">
        <f>'貼り付けシート（日別）'!P195</f>
        <v>22.374999999999996</v>
      </c>
      <c r="U196" s="26">
        <f t="shared" si="94"/>
        <v>1</v>
      </c>
      <c r="V196" s="26">
        <f t="shared" si="95"/>
        <v>1</v>
      </c>
      <c r="W196" s="26">
        <f t="shared" si="88"/>
        <v>3.8120952336133342</v>
      </c>
      <c r="X196" s="26">
        <f t="shared" si="75"/>
        <v>0</v>
      </c>
      <c r="Y196" s="26">
        <f>IF(AND(入力データと計算結果!$F$6=バックデータ一覧!$A$7,入力データと計算結果!$F$27="種類を選択することで評価する"),MAX((($CJ$44*CB196+$CJ$45*SUM(BO196:BQ196,BS196)+$CJ$46)*Z196+(0.01723*BU196+0.06099))*10^3/3600,0),0)</f>
        <v>0</v>
      </c>
      <c r="Z196" s="26">
        <f t="shared" si="89"/>
        <v>1</v>
      </c>
      <c r="AA196" s="26">
        <f>IF(AND(入力データと計算結果!$F$6=バックデータ一覧!$A$7,入力データと計算結果!$F$27="種類を選択することで評価する"),MAX(($CJ$47*CB196+$CJ$48*SUM(BO196:BQ196,BS196)+$CJ$49)*AC196+BU196/AB196,0),0)</f>
        <v>0</v>
      </c>
      <c r="AB196" s="26">
        <f t="shared" si="76"/>
        <v>0.87513999999999992</v>
      </c>
      <c r="AC196" s="26">
        <f t="shared" si="90"/>
        <v>1</v>
      </c>
      <c r="AD196" s="91">
        <f>IF(AND(入力データと計算結果!$F$6=バックデータ一覧!$A$7,入力データと計算結果!$F$27="仕様を入力することで評価する"),AE196+AF196+AG196,0)</f>
        <v>0</v>
      </c>
      <c r="AE196" s="91">
        <f t="shared" si="91"/>
        <v>0.20163404260349024</v>
      </c>
      <c r="AF196" s="91">
        <f t="shared" si="77"/>
        <v>6.1971856769715873E-2</v>
      </c>
      <c r="AG196" s="190">
        <f>IF(AND(入力データと計算結果!$F$7&lt;&gt;バックデータ一覧!$A$22,CA196&gt;0),(0.000393*計算過程!CA196)*10^3/3600,IF(AND(入力データと計算結果!$F$7=バックデータ一覧!$A$22,AX196&gt;0),(0.01723*計算過程!AX196+0.06099)*10^3/3600,0))</f>
        <v>0</v>
      </c>
      <c r="AH196" s="91">
        <f>IF(OR(入力データと計算結果!$F$6&lt;&gt;バックデータ一覧!$A$7,入力データと計算結果!$F$27&lt;&gt;"仕様を入力することで評価する"),0,IF(入力データと計算結果!$F$7=バックデータ一覧!$A$20,計算過程!AR196/計算過程!AI196+計算過程!AS196/計算過程!AJ196+計算過程!AT196/計算過程!AK196+計算過程!AU196/計算過程!AL196+計算過程!AW196/計算過程!AN196,IF(入力データと計算結果!$F$7=バックデータ一覧!$A$21,計算過程!AR196/計算過程!AI196+計算過程!AS196/計算過程!AJ196+計算過程!AT196/計算過程!AK196+計算過程!AV196/計算過程!AM196+計算過程!AW196/計算過程!AN196,計算過程!AR196/計算過程!AI196+計算過程!AS196/計算過程!AJ196+計算過程!AT196/計算過程!AK196+計算過程!AV196/計算過程!AM196+計算過程!AX196/計算過程!AO196)))</f>
        <v>0</v>
      </c>
      <c r="AI196" s="191" t="str">
        <f>IF(AND(入力データと計算結果!$F$6=バックデータ一覧!$A$7,入力データと計算結果!$F$27="仕様を入力することで評価する"),$CJ$65*CB196+$CJ$72*(AR196+AT196)+$CJ$79,"-")</f>
        <v>-</v>
      </c>
      <c r="AJ196" s="191" t="str">
        <f>IF(AND(入力データと計算結果!$F$6=バックデータ一覧!$A$7,入力データと計算結果!$F$27="仕様を入力することで評価する"),$CJ$66*CB196+$CJ$73*AS196+$CJ$80,"-")</f>
        <v>-</v>
      </c>
      <c r="AK196" s="191" t="str">
        <f>IF(AND(入力データと計算結果!$F$6=バックデータ一覧!$A$7,入力データと計算結果!$F$27="仕様を入力することで評価する"),$CJ$67*CB196+$CJ$74*(AR196+AT196)+$CJ$81,"-")</f>
        <v>-</v>
      </c>
      <c r="AL196" s="191" t="str">
        <f>IF(AND(入力データと計算結果!$F$6=バックデータ一覧!$A$7,入力データと計算結果!$F$27="仕様を入力することで評価する"),$CJ$68*CB196+$CJ$75*AU196+$CJ$82,"-")</f>
        <v>-</v>
      </c>
      <c r="AM196" s="191" t="str">
        <f>IF(AND(入力データと計算結果!$F$6=バックデータ一覧!$A$7,入力データと計算結果!$F$27="仕様を入力することで評価する"),$CJ$69*CB196+$CJ$76*AV196+$CJ$83,"-")</f>
        <v>-</v>
      </c>
      <c r="AN196" s="191" t="str">
        <f>IF(AND(入力データと計算結果!$F$6=バックデータ一覧!$A$7,入力データと計算結果!$F$27="仕様を入力することで評価する"),$CJ$70*CB196+$CJ$77*AW196+$CJ$84,"-")</f>
        <v>-</v>
      </c>
      <c r="AO196" s="191" t="str">
        <f>IF(AND(入力データと計算結果!$F$6=バックデータ一覧!$A$7,入力データと計算結果!$F$27="仕様を入力することで評価する"),$CJ$71*CB196+$CJ$78*AX196+$CJ$85,"-")</f>
        <v>-</v>
      </c>
      <c r="AP196" s="91">
        <f t="shared" si="78"/>
        <v>4.4101374594015086</v>
      </c>
      <c r="AQ196" s="91">
        <f t="shared" si="79"/>
        <v>6.075552358864825</v>
      </c>
      <c r="AR196" s="91">
        <f t="shared" si="80"/>
        <v>0</v>
      </c>
      <c r="AS196" s="91">
        <f t="shared" si="81"/>
        <v>0</v>
      </c>
      <c r="AT196" s="91">
        <f t="shared" si="82"/>
        <v>0</v>
      </c>
      <c r="AU196" s="91">
        <f t="shared" si="83"/>
        <v>0</v>
      </c>
      <c r="AV196" s="91">
        <f t="shared" si="84"/>
        <v>0</v>
      </c>
      <c r="AW196" s="91">
        <f t="shared" si="85"/>
        <v>0</v>
      </c>
      <c r="AX196" s="91">
        <f t="shared" si="86"/>
        <v>0</v>
      </c>
      <c r="AY196" s="158">
        <f t="shared" si="87"/>
        <v>3.8120952336133342</v>
      </c>
      <c r="AZ196" s="91">
        <f t="shared" si="92"/>
        <v>3.8120952336133342</v>
      </c>
      <c r="BA196" s="26">
        <f>IF(計算過程!$CJ$4=9,((BF196*CB196+BG196*(BO196+BP196+BQ196+BS196)+BH196*BN196+BI196)*BB196+(0.01723*BU196+0.06099))*10^3/3600,0)</f>
        <v>0</v>
      </c>
      <c r="BB196" s="26">
        <f>IF(7&lt;='貼り付けシート（日別）'!O195,1,1+(7-'貼り付けシート（日別）'!O195)*0.0091)</f>
        <v>1</v>
      </c>
      <c r="BC196" s="26">
        <f>IF(計算過程!$CJ$4=9,((BJ196*計算過程!CB196+BK196*(BO196+BP196+BQ196+BS196)+BL196*BN196+BM196)*BE196+BU196/BD196),0)</f>
        <v>0</v>
      </c>
      <c r="BD196" s="26">
        <f>計算過程!$CJ$88*'貼り付けシート（日別）'!O195+計算過程!$CJ$89*BU196+計算過程!$CJ$90</f>
        <v>0.87513999999999992</v>
      </c>
      <c r="BE196" s="26">
        <f>IF(7&lt;='貼り付けシート（日別）'!O195,1,1+(7-'貼り付けシート（日別）'!O195)*0.0205)</f>
        <v>1</v>
      </c>
      <c r="BF196" s="89">
        <f>IF($BN196&gt;0,バックデータ一覧!$S$4,バックデータ一覧!$T$4)</f>
        <v>-0.51375000000000004</v>
      </c>
      <c r="BG196" s="89">
        <f>IF($BN196&gt;0,バックデータ一覧!$S$5,バックデータ一覧!$T$5)</f>
        <v>-1.7819999999999999E-2</v>
      </c>
      <c r="BH196" s="89">
        <f>IF($BN196&gt;0,バックデータ一覧!$S$6,バックデータ一覧!$T$6)</f>
        <v>0.27639999999999998</v>
      </c>
      <c r="BI196" s="89">
        <f>IF($BN196&gt;0,バックデータ一覧!$S$7,バックデータ一覧!$T$7)</f>
        <v>9.4067100000000003</v>
      </c>
      <c r="BJ196" s="89">
        <f>IF($BN196&gt;0,バックデータ一覧!$S$12,バックデータ一覧!$T$12)</f>
        <v>-0.19841</v>
      </c>
      <c r="BK196" s="89">
        <f>IF($BN196&gt;0,バックデータ一覧!$S$13,バックデータ一覧!$T$13)</f>
        <v>1.10632</v>
      </c>
      <c r="BL196" s="89">
        <f>IF($BN196&gt;0,バックデータ一覧!$S$14,バックデータ一覧!$T$14)</f>
        <v>0.19306999999999999</v>
      </c>
      <c r="BM196" s="132">
        <f>IF($BN196&gt;0,バックデータ一覧!$S$15,バックデータ一覧!$T$15)</f>
        <v>-10.36669</v>
      </c>
      <c r="BN196" s="26">
        <f>SUMIF('貼り付けシート（時刻別）'!$A$6:$A$8765,$A196,'貼り付けシート（時刻別）'!$C$6:$C$8765)</f>
        <v>2400</v>
      </c>
      <c r="BO196" s="91">
        <f>'貼り付けシート（日別）'!B195</f>
        <v>1.5941489158746671</v>
      </c>
      <c r="BP196" s="91">
        <f>'貼り付けシート（日別）'!C195</f>
        <v>1.386216448586667</v>
      </c>
      <c r="BQ196" s="91">
        <f>'貼り付けシート（日別）'!D195</f>
        <v>0.83172986915200009</v>
      </c>
      <c r="BR196" s="91">
        <f>'貼り付けシート（日別）'!E195</f>
        <v>0</v>
      </c>
      <c r="BS196" s="91">
        <f>'貼り付けシート（日別）'!F195</f>
        <v>0</v>
      </c>
      <c r="BT196" s="91">
        <f>'貼り付けシート（日別）'!G195</f>
        <v>0</v>
      </c>
      <c r="BU196" s="91">
        <f>'貼り付けシート（日別）'!H195</f>
        <v>0</v>
      </c>
      <c r="BV196" s="91">
        <f>'貼り付けシート（日別）'!I195</f>
        <v>23</v>
      </c>
      <c r="BW196" s="91">
        <f>'貼り付けシート（日別）'!J195</f>
        <v>20</v>
      </c>
      <c r="BX196" s="91">
        <f>'貼り付けシート（日別）'!K195</f>
        <v>12</v>
      </c>
      <c r="BY196" s="91">
        <f>'貼り付けシート（日別）'!L195</f>
        <v>0</v>
      </c>
      <c r="BZ196" s="91">
        <f>'貼り付けシート（日別）'!M195</f>
        <v>0</v>
      </c>
      <c r="CA196" s="91">
        <f>'貼り付けシート（日別）'!N195</f>
        <v>0</v>
      </c>
      <c r="CB196" s="91">
        <f>'貼り付けシート（日別）'!O195</f>
        <v>25.154166666666658</v>
      </c>
      <c r="CC196" s="91">
        <f>'貼り付けシート（日別）'!Q195</f>
        <v>0</v>
      </c>
      <c r="CD196" s="126"/>
    </row>
    <row r="197" spans="1:82" x14ac:dyDescent="0.15">
      <c r="A197" s="30">
        <v>41830</v>
      </c>
      <c r="B197" s="93">
        <f t="shared" si="66"/>
        <v>0.16498901186342593</v>
      </c>
      <c r="C197" s="93">
        <f t="shared" si="67"/>
        <v>0</v>
      </c>
      <c r="D197" s="93">
        <f t="shared" si="93"/>
        <v>20.662529010427082</v>
      </c>
      <c r="E197" s="96">
        <v>0</v>
      </c>
      <c r="F197" s="90">
        <f>IF(OR(計算過程!$CJ$4&lt;=4,計算過程!$CJ$4=8),G197+H197+I197,0)</f>
        <v>0.16498901186342593</v>
      </c>
      <c r="G197" s="90">
        <f>IF(AND($CJ$4&gt;4,$CJ$4&lt;&gt;8),0,((VLOOKUP(入力データと計算結果!$F$6,バックデータ一覧!$V$12:$AA$15,2)*CB197+VLOOKUP(入力データと計算結果!$F$6,バックデータ一覧!$V$12:$AA$15,3)*(BV197+BW197+BX197+BY197+CA197)+(VLOOKUP(入力データと計算結果!$F$6,バックデータ一覧!$V$12:$AA$15,4)))*10^3/3600))</f>
        <v>0.10526012731481482</v>
      </c>
      <c r="H197" s="90">
        <f>IF(AND(OR($CJ$4&gt;4,$CJ$4&lt;&gt;8),入力データと計算結果!$F$7&lt;&gt;バックデータ一覧!$A$20,BZ197&gt;0),0.07*10^3/3600,0)</f>
        <v>1.9444444444444445E-2</v>
      </c>
      <c r="I197" s="90">
        <f>IF(AND(OR($CJ$4&lt;=4),入力データと計算結果!$F$7=バックデータ一覧!$A$22,BU197&gt;0),(VLOOKUP(入力データと計算結果!$F$6,バックデータ一覧!$V$12:$AA$15,5,FALSE)*BU197+VLOOKUP(入力データと計算結果!$F$6,バックデータ一覧!$V$12:$AA$15,6,FALSE))*10^3/3600,0)</f>
        <v>4.0284440104166666E-2</v>
      </c>
      <c r="J197" s="90">
        <f>IF(OR(計算過程!$CJ$4&lt;=2,計算過程!$CJ$4=8),IF(入力データと計算結果!$F$7=バックデータ一覧!$A$20,BO197/L197+BP197/M197+BQ197/N197+BR197/O197+BT197/Q197,IF(入力データと計算結果!$F$7=バックデータ一覧!$A$21,BO197/L197+BP197/M197+BQ197/N197+BS197/P197+BT197/Q197,BO197/L197+BP197/M197+BQ197/N197+BS197/P197+BU197/R197)),0)</f>
        <v>0</v>
      </c>
      <c r="K197" s="90">
        <f>IF(OR(計算過程!$CJ$4=3,計算過程!$CJ$4=4),IF(入力データと計算結果!$F$7=バックデータ一覧!$A$20,BO197/L197+BP197/M197+BQ197/N197+BR197/O197+BT197/Q197,IF(入力データと計算結果!$F$7=バックデータ一覧!$A$21,BO197/L197+BP197/M197+BQ197/N197+BS197/P197+BT197/Q197,BO197/L197+BP197/M197+BQ197/N197+BS197/P197+BU197/R197)),0)</f>
        <v>20.662529010427082</v>
      </c>
      <c r="L197" s="167">
        <f>IFERROR(MIN(1,$CJ$6*CB197+計算過程!$CJ$13*(BO197+BQ197)+$CJ$20),"-")</f>
        <v>0.70995956070266508</v>
      </c>
      <c r="M197" s="167">
        <f t="shared" si="68"/>
        <v>0.83101994709009774</v>
      </c>
      <c r="N197" s="167">
        <f t="shared" si="69"/>
        <v>0.70995956070266508</v>
      </c>
      <c r="O197" s="134">
        <f t="shared" si="70"/>
        <v>0.90236153670854247</v>
      </c>
      <c r="P197" s="134">
        <f t="shared" si="71"/>
        <v>0.87337281359752039</v>
      </c>
      <c r="Q197" s="134">
        <f t="shared" si="72"/>
        <v>0.90236153670854247</v>
      </c>
      <c r="R197" s="134">
        <f t="shared" si="73"/>
        <v>0.60813434297598001</v>
      </c>
      <c r="S197" s="26">
        <f t="shared" si="74"/>
        <v>0</v>
      </c>
      <c r="T197" s="26">
        <f>'貼り付けシート（日別）'!P196</f>
        <v>23.625000000000004</v>
      </c>
      <c r="U197" s="26">
        <f t="shared" si="94"/>
        <v>1</v>
      </c>
      <c r="V197" s="26">
        <f t="shared" si="95"/>
        <v>1</v>
      </c>
      <c r="W197" s="26">
        <f t="shared" si="88"/>
        <v>16.302222749025002</v>
      </c>
      <c r="X197" s="26">
        <f t="shared" si="75"/>
        <v>0</v>
      </c>
      <c r="Y197" s="26">
        <f>IF(AND(入力データと計算結果!$F$6=バックデータ一覧!$A$7,入力データと計算結果!$F$27="種類を選択することで評価する"),MAX((($CJ$44*CB197+$CJ$45*SUM(BO197:BQ197,BS197)+$CJ$46)*Z197+(0.01723*BU197+0.06099))*10^3/3600,0),0)</f>
        <v>0</v>
      </c>
      <c r="Z197" s="26">
        <f t="shared" si="89"/>
        <v>1</v>
      </c>
      <c r="AA197" s="26">
        <f>IF(AND(入力データと計算結果!$F$6=バックデータ一覧!$A$7,入力データと計算結果!$F$27="種類を選択することで評価する"),MAX(($CJ$47*CB197+$CJ$48*SUM(BO197:BQ197,BS197)+$CJ$49)*AC197+BU197/AB197,0),0)</f>
        <v>0</v>
      </c>
      <c r="AB197" s="26">
        <f t="shared" si="76"/>
        <v>0.89221093749999991</v>
      </c>
      <c r="AC197" s="26">
        <f t="shared" si="90"/>
        <v>1</v>
      </c>
      <c r="AD197" s="91">
        <f>IF(AND(入力データと計算結果!$F$6=バックデータ一覧!$A$7,入力データと計算結果!$F$27="仕様を入力することで評価する"),AE197+AF197+AG197,0)</f>
        <v>0</v>
      </c>
      <c r="AE197" s="91">
        <f t="shared" si="91"/>
        <v>0.82074781866872781</v>
      </c>
      <c r="AF197" s="91">
        <f t="shared" si="77"/>
        <v>7.1702781168175481E-2</v>
      </c>
      <c r="AG197" s="190">
        <f>IF(AND(入力データと計算結果!$F$7&lt;&gt;バックデータ一覧!$A$22,CA197&gt;0),(0.000393*計算過程!CA197)*10^3/3600,IF(AND(入力データと計算結果!$F$7=バックデータ一覧!$A$22,AX197&gt;0),(0.01723*計算過程!AX197+0.06099)*10^3/3600,0))</f>
        <v>2.0699511718749997E-2</v>
      </c>
      <c r="AH197" s="91">
        <f>IF(OR(入力データと計算結果!$F$6&lt;&gt;バックデータ一覧!$A$7,入力データと計算結果!$F$27&lt;&gt;"仕様を入力することで評価する"),0,IF(入力データと計算結果!$F$7=バックデータ一覧!$A$20,計算過程!AR197/計算過程!AI197+計算過程!AS197/計算過程!AJ197+計算過程!AT197/計算過程!AK197+計算過程!AU197/計算過程!AL197+計算過程!AW197/計算過程!AN197,IF(入力データと計算結果!$F$7=バックデータ一覧!$A$21,計算過程!AR197/計算過程!AI197+計算過程!AS197/計算過程!AJ197+計算過程!AT197/計算過程!AK197+計算過程!AV197/計算過程!AM197+計算過程!AW197/計算過程!AN197,計算過程!AR197/計算過程!AI197+計算過程!AS197/計算過程!AJ197+計算過程!AT197/計算過程!AK197+計算過程!AV197/計算過程!AM197+計算過程!AX197/計算過程!AO197)))</f>
        <v>0</v>
      </c>
      <c r="AI197" s="191" t="str">
        <f>IF(AND(入力データと計算結果!$F$6=バックデータ一覧!$A$7,入力データと計算結果!$F$27="仕様を入力することで評価する"),$CJ$65*CB197+$CJ$72*(AR197+AT197)+$CJ$79,"-")</f>
        <v>-</v>
      </c>
      <c r="AJ197" s="191" t="str">
        <f>IF(AND(入力データと計算結果!$F$6=バックデータ一覧!$A$7,入力データと計算結果!$F$27="仕様を入力することで評価する"),$CJ$66*CB197+$CJ$73*AS197+$CJ$80,"-")</f>
        <v>-</v>
      </c>
      <c r="AK197" s="191" t="str">
        <f>IF(AND(入力データと計算結果!$F$6=バックデータ一覧!$A$7,入力データと計算結果!$F$27="仕様を入力することで評価する"),$CJ$67*CB197+$CJ$74*(AR197+AT197)+$CJ$81,"-")</f>
        <v>-</v>
      </c>
      <c r="AL197" s="191" t="str">
        <f>IF(AND(入力データと計算結果!$F$6=バックデータ一覧!$A$7,入力データと計算結果!$F$27="仕様を入力することで評価する"),$CJ$68*CB197+$CJ$75*AU197+$CJ$82,"-")</f>
        <v>-</v>
      </c>
      <c r="AM197" s="191" t="str">
        <f>IF(AND(入力データと計算結果!$F$6=バックデータ一覧!$A$7,入力データと計算結果!$F$27="仕様を入力することで評価する"),$CJ$69*CB197+$CJ$76*AV197+$CJ$83,"-")</f>
        <v>-</v>
      </c>
      <c r="AN197" s="191" t="str">
        <f>IF(AND(入力データと計算結果!$F$6=バックデータ一覧!$A$7,入力データと計算結果!$F$27="仕様を入力することで評価する"),$CJ$70*CB197+$CJ$77*AW197+$CJ$84,"-")</f>
        <v>-</v>
      </c>
      <c r="AO197" s="191" t="str">
        <f>IF(AND(入力データと計算結果!$F$6=バックデータ一覧!$A$7,入力データと計算結果!$F$27="仕様を入力することで評価する"),$CJ$71*CB197+$CJ$78*AX197+$CJ$85,"-")</f>
        <v>-</v>
      </c>
      <c r="AP197" s="91">
        <f t="shared" si="78"/>
        <v>17.951386844685416</v>
      </c>
      <c r="AQ197" s="91">
        <f t="shared" si="79"/>
        <v>6.075552358864825</v>
      </c>
      <c r="AR197" s="91">
        <f t="shared" si="80"/>
        <v>0</v>
      </c>
      <c r="AS197" s="91">
        <f t="shared" si="81"/>
        <v>0</v>
      </c>
      <c r="AT197" s="91">
        <f t="shared" si="82"/>
        <v>0</v>
      </c>
      <c r="AU197" s="91">
        <f t="shared" si="83"/>
        <v>0</v>
      </c>
      <c r="AV197" s="91">
        <f t="shared" si="84"/>
        <v>0</v>
      </c>
      <c r="AW197" s="91">
        <f t="shared" si="85"/>
        <v>0</v>
      </c>
      <c r="AX197" s="91">
        <f t="shared" si="86"/>
        <v>0.78515625000000022</v>
      </c>
      <c r="AY197" s="158">
        <f t="shared" si="87"/>
        <v>15.517066499025002</v>
      </c>
      <c r="AZ197" s="91">
        <f t="shared" si="92"/>
        <v>15.517066499025002</v>
      </c>
      <c r="BA197" s="26">
        <f>IF(計算過程!$CJ$4=9,((BF197*CB197+BG197*(BO197+BP197+BQ197+BS197)+BH197*BN197+BI197)*BB197+(0.01723*BU197+0.06099))*10^3/3600,0)</f>
        <v>0</v>
      </c>
      <c r="BB197" s="26">
        <f>IF(7&lt;='貼り付けシート（日別）'!O196,1,1+(7-'貼り付けシート（日別）'!O196)*0.0091)</f>
        <v>1</v>
      </c>
      <c r="BC197" s="26">
        <f>IF(計算過程!$CJ$4=9,((BJ197*計算過程!CB197+BK197*(BO197+BP197+BQ197+BS197)+BL197*BN197+BM197)*BE197+BU197/BD197),0)</f>
        <v>0</v>
      </c>
      <c r="BD197" s="26">
        <f>計算過程!$CJ$88*'貼り付けシート（日別）'!O196+計算過程!$CJ$89*BU197+計算過程!$CJ$90</f>
        <v>0.89221093749999991</v>
      </c>
      <c r="BE197" s="26">
        <f>IF(7&lt;='貼り付けシート（日別）'!O196,1,1+(7-'貼り付けシート（日別）'!O196)*0.0205)</f>
        <v>1</v>
      </c>
      <c r="BF197" s="89">
        <f>IF($BN197&gt;0,バックデータ一覧!$S$4,バックデータ一覧!$T$4)</f>
        <v>-0.51375000000000004</v>
      </c>
      <c r="BG197" s="89">
        <f>IF($BN197&gt;0,バックデータ一覧!$S$5,バックデータ一覧!$T$5)</f>
        <v>-1.7819999999999999E-2</v>
      </c>
      <c r="BH197" s="89">
        <f>IF($BN197&gt;0,バックデータ一覧!$S$6,バックデータ一覧!$T$6)</f>
        <v>0.27639999999999998</v>
      </c>
      <c r="BI197" s="89">
        <f>IF($BN197&gt;0,バックデータ一覧!$S$7,バックデータ一覧!$T$7)</f>
        <v>9.4067100000000003</v>
      </c>
      <c r="BJ197" s="89">
        <f>IF($BN197&gt;0,バックデータ一覧!$S$12,バックデータ一覧!$T$12)</f>
        <v>-0.19841</v>
      </c>
      <c r="BK197" s="89">
        <f>IF($BN197&gt;0,バックデータ一覧!$S$13,バックデータ一覧!$T$13)</f>
        <v>1.10632</v>
      </c>
      <c r="BL197" s="89">
        <f>IF($BN197&gt;0,バックデータ一覧!$S$14,バックデータ一覧!$T$14)</f>
        <v>0.19306999999999999</v>
      </c>
      <c r="BM197" s="132">
        <f>IF($BN197&gt;0,バックデータ一覧!$S$15,バックデータ一覧!$T$15)</f>
        <v>-10.36669</v>
      </c>
      <c r="BN197" s="26">
        <f>SUMIF('貼り付けシート（時刻別）'!$A$6:$A$8765,$A197,'貼り付けシート（時刻別）'!$C$6:$C$8765)</f>
        <v>2400</v>
      </c>
      <c r="BO197" s="91">
        <f>'貼り付けシート（日別）'!B196</f>
        <v>3.3792722597876677</v>
      </c>
      <c r="BP197" s="91">
        <f>'貼り付けシート（日別）'!C196</f>
        <v>4.1378843997400008</v>
      </c>
      <c r="BQ197" s="91">
        <f>'貼り付けシート（日別）'!D196</f>
        <v>1.793083239887334</v>
      </c>
      <c r="BR197" s="91">
        <f>'貼り付けシート（日別）'!E196</f>
        <v>0</v>
      </c>
      <c r="BS197" s="91">
        <f>'貼り付けシート（日別）'!F196</f>
        <v>6.2068265996100012</v>
      </c>
      <c r="BT197" s="91">
        <f>'貼り付けシート（日別）'!G196</f>
        <v>0</v>
      </c>
      <c r="BU197" s="91">
        <f>'貼り付けシート（日別）'!H196</f>
        <v>0.78515625000000022</v>
      </c>
      <c r="BV197" s="91">
        <f>'貼り付けシート（日別）'!I196</f>
        <v>49</v>
      </c>
      <c r="BW197" s="91">
        <f>'貼り付けシート（日別）'!J196</f>
        <v>60</v>
      </c>
      <c r="BX197" s="91">
        <f>'貼り付けシート（日別）'!K196</f>
        <v>26</v>
      </c>
      <c r="BY197" s="91">
        <f>'貼り付けシート（日別）'!L196</f>
        <v>0</v>
      </c>
      <c r="BZ197" s="91">
        <f>'貼り付けシート（日別）'!M196</f>
        <v>90</v>
      </c>
      <c r="CA197" s="91">
        <f>'貼り付けシート（日別）'!N196</f>
        <v>0</v>
      </c>
      <c r="CB197" s="91">
        <f>'貼り付けシート（日別）'!O196</f>
        <v>27.729166666666661</v>
      </c>
      <c r="CC197" s="91">
        <f>'貼り付けシート（日別）'!Q196</f>
        <v>0</v>
      </c>
      <c r="CD197" s="126"/>
    </row>
    <row r="198" spans="1:82" x14ac:dyDescent="0.15">
      <c r="A198" s="30">
        <v>41831</v>
      </c>
      <c r="B198" s="93">
        <f t="shared" si="66"/>
        <v>0.10579403935185185</v>
      </c>
      <c r="C198" s="93">
        <f t="shared" si="67"/>
        <v>0</v>
      </c>
      <c r="D198" s="93">
        <f t="shared" si="93"/>
        <v>12.256137363640454</v>
      </c>
      <c r="E198" s="96">
        <v>0</v>
      </c>
      <c r="F198" s="90">
        <f>IF(OR(計算過程!$CJ$4&lt;=4,計算過程!$CJ$4=8),G198+H198+I198,0)</f>
        <v>0.10579403935185185</v>
      </c>
      <c r="G198" s="90">
        <f>IF(AND($CJ$4&gt;4,$CJ$4&lt;&gt;8),0,((VLOOKUP(入力データと計算結果!$F$6,バックデータ一覧!$V$12:$AA$15,2)*CB198+VLOOKUP(入力データと計算結果!$F$6,バックデータ一覧!$V$12:$AA$15,3)*(BV198+BW198+BX198+BY198+CA198)+(VLOOKUP(入力データと計算結果!$F$6,バックデータ一覧!$V$12:$AA$15,4)))*10^3/3600))</f>
        <v>0.10579403935185185</v>
      </c>
      <c r="H198" s="90">
        <f>IF(AND(OR($CJ$4&gt;4,$CJ$4&lt;&gt;8),入力データと計算結果!$F$7&lt;&gt;バックデータ一覧!$A$20,BZ198&gt;0),0.07*10^3/3600,0)</f>
        <v>0</v>
      </c>
      <c r="I198" s="90">
        <f>IF(AND(OR($CJ$4&lt;=4),入力データと計算結果!$F$7=バックデータ一覧!$A$22,BU198&gt;0),(VLOOKUP(入力データと計算結果!$F$6,バックデータ一覧!$V$12:$AA$15,5,FALSE)*BU198+VLOOKUP(入力データと計算結果!$F$6,バックデータ一覧!$V$12:$AA$15,6,FALSE))*10^3/3600,0)</f>
        <v>0</v>
      </c>
      <c r="J198" s="90">
        <f>IF(OR(計算過程!$CJ$4&lt;=2,計算過程!$CJ$4=8),IF(入力データと計算結果!$F$7=バックデータ一覧!$A$20,BO198/L198+BP198/M198+BQ198/N198+BR198/O198+BT198/Q198,IF(入力データと計算結果!$F$7=バックデータ一覧!$A$21,BO198/L198+BP198/M198+BQ198/N198+BS198/P198+BT198/Q198,BO198/L198+BP198/M198+BQ198/N198+BS198/P198+BU198/R198)),0)</f>
        <v>0</v>
      </c>
      <c r="K198" s="90">
        <f>IF(OR(計算過程!$CJ$4=3,計算過程!$CJ$4=4),IF(入力データと計算結果!$F$7=バックデータ一覧!$A$20,BO198/L198+BP198/M198+BQ198/N198+BR198/O198+BT198/Q198,IF(入力データと計算結果!$F$7=バックデータ一覧!$A$21,BO198/L198+BP198/M198+BQ198/N198+BS198/P198+BT198/Q198,BO198/L198+BP198/M198+BQ198/N198+BS198/P198+BU198/R198)),0)</f>
        <v>12.256137363640454</v>
      </c>
      <c r="L198" s="167">
        <f>IFERROR(MIN(1,$CJ$6*CB198+計算過程!$CJ$13*(BO198+BQ198)+$CJ$20),"-")</f>
        <v>0.70641568536704624</v>
      </c>
      <c r="M198" s="167">
        <f t="shared" si="68"/>
        <v>0.83653903271916352</v>
      </c>
      <c r="N198" s="167">
        <f t="shared" si="69"/>
        <v>0.70641568536704624</v>
      </c>
      <c r="O198" s="134">
        <f t="shared" si="70"/>
        <v>0.90236153670854247</v>
      </c>
      <c r="P198" s="134">
        <f t="shared" si="71"/>
        <v>0.88826526187185906</v>
      </c>
      <c r="Q198" s="134">
        <f t="shared" si="72"/>
        <v>0.90236153670854247</v>
      </c>
      <c r="R198" s="134">
        <f t="shared" si="73"/>
        <v>0.57708666239939266</v>
      </c>
      <c r="S198" s="26">
        <f t="shared" si="74"/>
        <v>0</v>
      </c>
      <c r="T198" s="26">
        <f>'貼り付けシート（日別）'!P197</f>
        <v>24.475000000000001</v>
      </c>
      <c r="U198" s="26">
        <f t="shared" si="94"/>
        <v>1</v>
      </c>
      <c r="V198" s="26">
        <f t="shared" si="95"/>
        <v>1</v>
      </c>
      <c r="W198" s="26">
        <f t="shared" si="88"/>
        <v>9.5608638228133369</v>
      </c>
      <c r="X198" s="26">
        <f t="shared" si="75"/>
        <v>0</v>
      </c>
      <c r="Y198" s="26">
        <f>IF(AND(入力データと計算結果!$F$6=バックデータ一覧!$A$7,入力データと計算結果!$F$27="種類を選択することで評価する"),MAX((($CJ$44*CB198+$CJ$45*SUM(BO198:BQ198,BS198)+$CJ$46)*Z198+(0.01723*BU198+0.06099))*10^3/3600,0),0)</f>
        <v>0</v>
      </c>
      <c r="Z198" s="26">
        <f t="shared" si="89"/>
        <v>1</v>
      </c>
      <c r="AA198" s="26">
        <f>IF(AND(入力データと計算結果!$F$6=バックデータ一覧!$A$7,入力データと計算結果!$F$27="種類を選択することで評価する"),MAX(($CJ$47*CB198+$CJ$48*SUM(BO198:BQ198,BS198)+$CJ$49)*AC198+BU198/AB198,0),0)</f>
        <v>0</v>
      </c>
      <c r="AB198" s="26">
        <f t="shared" si="76"/>
        <v>0.89153999999999989</v>
      </c>
      <c r="AC198" s="26">
        <f t="shared" si="90"/>
        <v>1</v>
      </c>
      <c r="AD198" s="91">
        <f>IF(AND(入力データと計算結果!$F$6=バックデータ一覧!$A$7,入力データと計算結果!$F$27="仕様を入力することで評価する"),AE198+AF198+AG198,0)</f>
        <v>0</v>
      </c>
      <c r="AE198" s="91">
        <f t="shared" si="91"/>
        <v>0.50570500085540404</v>
      </c>
      <c r="AF198" s="91">
        <f t="shared" si="77"/>
        <v>6.6751093835512892E-2</v>
      </c>
      <c r="AG198" s="190">
        <f>IF(AND(入力データと計算結果!$F$7&lt;&gt;バックデータ一覧!$A$22,CA198&gt;0),(0.000393*計算過程!CA198)*10^3/3600,IF(AND(入力データと計算結果!$F$7=バックデータ一覧!$A$22,AX198&gt;0),(0.01723*計算過程!AX198+0.06099)*10^3/3600,0))</f>
        <v>0</v>
      </c>
      <c r="AH198" s="91">
        <f>IF(OR(入力データと計算結果!$F$6&lt;&gt;バックデータ一覧!$A$7,入力データと計算結果!$F$27&lt;&gt;"仕様を入力することで評価する"),0,IF(入力データと計算結果!$F$7=バックデータ一覧!$A$20,計算過程!AR198/計算過程!AI198+計算過程!AS198/計算過程!AJ198+計算過程!AT198/計算過程!AK198+計算過程!AU198/計算過程!AL198+計算過程!AW198/計算過程!AN198,IF(入力データと計算結果!$F$7=バックデータ一覧!$A$21,計算過程!AR198/計算過程!AI198+計算過程!AS198/計算過程!AJ198+計算過程!AT198/計算過程!AK198+計算過程!AV198/計算過程!AM198+計算過程!AW198/計算過程!AN198,計算過程!AR198/計算過程!AI198+計算過程!AS198/計算過程!AJ198+計算過程!AT198/計算過程!AK198+計算過程!AV198/計算過程!AM198+計算過程!AX198/計算過程!AO198)))</f>
        <v>0</v>
      </c>
      <c r="AI198" s="191" t="str">
        <f>IF(AND(入力データと計算結果!$F$6=バックデータ一覧!$A$7,入力データと計算結果!$F$27="仕様を入力することで評価する"),$CJ$65*CB198+$CJ$72*(AR198+AT198)+$CJ$79,"-")</f>
        <v>-</v>
      </c>
      <c r="AJ198" s="191" t="str">
        <f>IF(AND(入力データと計算結果!$F$6=バックデータ一覧!$A$7,入力データと計算結果!$F$27="仕様を入力することで評価する"),$CJ$66*CB198+$CJ$73*AS198+$CJ$80,"-")</f>
        <v>-</v>
      </c>
      <c r="AK198" s="191" t="str">
        <f>IF(AND(入力データと計算結果!$F$6=バックデータ一覧!$A$7,入力データと計算結果!$F$27="仕様を入力することで評価する"),$CJ$67*CB198+$CJ$74*(AR198+AT198)+$CJ$81,"-")</f>
        <v>-</v>
      </c>
      <c r="AL198" s="191" t="str">
        <f>IF(AND(入力データと計算結果!$F$6=バックデータ一覧!$A$7,入力データと計算結果!$F$27="仕様を入力することで評価する"),$CJ$68*CB198+$CJ$75*AU198+$CJ$82,"-")</f>
        <v>-</v>
      </c>
      <c r="AM198" s="191" t="str">
        <f>IF(AND(入力データと計算結果!$F$6=バックデータ一覧!$A$7,入力データと計算結果!$F$27="仕様を入力することで評価する"),$CJ$69*CB198+$CJ$76*AV198+$CJ$83,"-")</f>
        <v>-</v>
      </c>
      <c r="AN198" s="191" t="str">
        <f>IF(AND(入力データと計算結果!$F$6=バックデータ一覧!$A$7,入力データと計算結果!$F$27="仕様を入力することで評価する"),$CJ$70*CB198+$CJ$77*AW198+$CJ$84,"-")</f>
        <v>-</v>
      </c>
      <c r="AO198" s="191" t="str">
        <f>IF(AND(入力データと計算結果!$F$6=バックデータ一覧!$A$7,入力データと計算結果!$F$27="仕様を入力することで評価する"),$CJ$71*CB198+$CJ$78*AX198+$CJ$85,"-")</f>
        <v>-</v>
      </c>
      <c r="AP198" s="91">
        <f t="shared" si="78"/>
        <v>11.060773959012439</v>
      </c>
      <c r="AQ198" s="91">
        <f t="shared" si="79"/>
        <v>6.075552358864825</v>
      </c>
      <c r="AR198" s="91">
        <f t="shared" si="80"/>
        <v>0</v>
      </c>
      <c r="AS198" s="91">
        <f t="shared" si="81"/>
        <v>0</v>
      </c>
      <c r="AT198" s="91">
        <f t="shared" si="82"/>
        <v>0</v>
      </c>
      <c r="AU198" s="91">
        <f t="shared" si="83"/>
        <v>0</v>
      </c>
      <c r="AV198" s="91">
        <f t="shared" si="84"/>
        <v>0</v>
      </c>
      <c r="AW198" s="91">
        <f t="shared" si="85"/>
        <v>0</v>
      </c>
      <c r="AX198" s="91">
        <f t="shared" si="86"/>
        <v>0</v>
      </c>
      <c r="AY198" s="158">
        <f t="shared" si="87"/>
        <v>9.5608638228133369</v>
      </c>
      <c r="AZ198" s="91">
        <f t="shared" si="92"/>
        <v>9.5608638228133369</v>
      </c>
      <c r="BA198" s="26">
        <f>IF(計算過程!$CJ$4=9,((BF198*CB198+BG198*(BO198+BP198+BQ198+BS198)+BH198*BN198+BI198)*BB198+(0.01723*BU198+0.06099))*10^3/3600,0)</f>
        <v>0</v>
      </c>
      <c r="BB198" s="26">
        <f>IF(7&lt;='貼り付けシート（日別）'!O197,1,1+(7-'貼り付けシート（日別）'!O197)*0.0091)</f>
        <v>1</v>
      </c>
      <c r="BC198" s="26">
        <f>IF(計算過程!$CJ$4=9,((BJ198*計算過程!CB198+BK198*(BO198+BP198+BQ198+BS198)+BL198*BN198+BM198)*BE198+BU198/BD198),0)</f>
        <v>0</v>
      </c>
      <c r="BD198" s="26">
        <f>計算過程!$CJ$88*'貼り付けシート（日別）'!O197+計算過程!$CJ$89*BU198+計算過程!$CJ$90</f>
        <v>0.89153999999999989</v>
      </c>
      <c r="BE198" s="26">
        <f>IF(7&lt;='貼り付けシート（日別）'!O197,1,1+(7-'貼り付けシート（日別）'!O197)*0.0205)</f>
        <v>1</v>
      </c>
      <c r="BF198" s="89">
        <f>IF($BN198&gt;0,バックデータ一覧!$S$4,バックデータ一覧!$T$4)</f>
        <v>-0.51375000000000004</v>
      </c>
      <c r="BG198" s="89">
        <f>IF($BN198&gt;0,バックデータ一覧!$S$5,バックデータ一覧!$T$5)</f>
        <v>-1.7819999999999999E-2</v>
      </c>
      <c r="BH198" s="89">
        <f>IF($BN198&gt;0,バックデータ一覧!$S$6,バックデータ一覧!$T$6)</f>
        <v>0.27639999999999998</v>
      </c>
      <c r="BI198" s="89">
        <f>IF($BN198&gt;0,バックデータ一覧!$S$7,バックデータ一覧!$T$7)</f>
        <v>9.4067100000000003</v>
      </c>
      <c r="BJ198" s="89">
        <f>IF($BN198&gt;0,バックデータ一覧!$S$12,バックデータ一覧!$T$12)</f>
        <v>-0.19841</v>
      </c>
      <c r="BK198" s="89">
        <f>IF($BN198&gt;0,バックデータ一覧!$S$13,バックデータ一覧!$T$13)</f>
        <v>1.10632</v>
      </c>
      <c r="BL198" s="89">
        <f>IF($BN198&gt;0,バックデータ一覧!$S$14,バックデータ一覧!$T$14)</f>
        <v>0.19306999999999999</v>
      </c>
      <c r="BM198" s="132">
        <f>IF($BN198&gt;0,バックデータ一覧!$S$15,バックデータ一覧!$T$15)</f>
        <v>-10.36669</v>
      </c>
      <c r="BN198" s="26">
        <f>SUMIF('貼り付けシート（時刻別）'!$A$6:$A$8765,$A198,'貼り付けシート（時刻別）'!$C$6:$C$8765)</f>
        <v>2400</v>
      </c>
      <c r="BO198" s="91">
        <f>'貼り付けシート（日別）'!B197</f>
        <v>2.6633834934980012</v>
      </c>
      <c r="BP198" s="91">
        <f>'貼り付けシート（日別）'!C197</f>
        <v>5.8048101781366679</v>
      </c>
      <c r="BQ198" s="91">
        <f>'貼り付けシート（日別）'!D197</f>
        <v>1.0926701511786672</v>
      </c>
      <c r="BR198" s="91">
        <f>'貼り付けシート（日別）'!E197</f>
        <v>0</v>
      </c>
      <c r="BS198" s="91">
        <f>'貼り付けシート（日別）'!F197</f>
        <v>0</v>
      </c>
      <c r="BT198" s="91">
        <f>'貼り付けシート（日別）'!G197</f>
        <v>0</v>
      </c>
      <c r="BU198" s="91">
        <f>'貼り付けシート（日別）'!H197</f>
        <v>0</v>
      </c>
      <c r="BV198" s="91">
        <f>'貼り付けシート（日別）'!I197</f>
        <v>39</v>
      </c>
      <c r="BW198" s="91">
        <f>'貼り付けシート（日別）'!J197</f>
        <v>85</v>
      </c>
      <c r="BX198" s="91">
        <f>'貼り付けシート（日別）'!K197</f>
        <v>16</v>
      </c>
      <c r="BY198" s="91">
        <f>'貼り付けシート（日別）'!L197</f>
        <v>0</v>
      </c>
      <c r="BZ198" s="91">
        <f>'貼り付けシート（日別）'!M197</f>
        <v>0</v>
      </c>
      <c r="CA198" s="91">
        <f>'貼り付けシート（日別）'!N197</f>
        <v>0</v>
      </c>
      <c r="CB198" s="91">
        <f>'貼り付けシート（日別）'!O197</f>
        <v>28.570833333333329</v>
      </c>
      <c r="CC198" s="91">
        <f>'貼り付けシート（日別）'!Q197</f>
        <v>0</v>
      </c>
      <c r="CD198" s="126"/>
    </row>
    <row r="199" spans="1:82" x14ac:dyDescent="0.15">
      <c r="A199" s="30">
        <v>41832</v>
      </c>
      <c r="B199" s="93">
        <f t="shared" ref="B199:B262" si="96">SUM(F199+S199+X199+Y199+AD199+BA199+CC199)</f>
        <v>0.16330272771990742</v>
      </c>
      <c r="C199" s="93">
        <f t="shared" ref="C199:C262" si="97">SUM(J199+AA199+AH199+BC199)</f>
        <v>0</v>
      </c>
      <c r="D199" s="93">
        <f t="shared" si="93"/>
        <v>26.701000774272586</v>
      </c>
      <c r="E199" s="96">
        <v>0</v>
      </c>
      <c r="F199" s="90">
        <f>IF(OR(計算過程!$CJ$4&lt;=4,計算過程!$CJ$4=8),G199+H199+I199,0)</f>
        <v>0.16330272771990742</v>
      </c>
      <c r="G199" s="90">
        <f>IF(AND($CJ$4&gt;4,$CJ$4&lt;&gt;8),0,((VLOOKUP(入力データと計算結果!$F$6,バックデータ一覧!$V$12:$AA$15,2)*CB199+VLOOKUP(入力データと計算結果!$F$6,バックデータ一覧!$V$12:$AA$15,3)*(BV199+BW199+BX199+BY199+CA199)+(VLOOKUP(入力データと計算結果!$F$6,バックデータ一覧!$V$12:$AA$15,4)))*10^3/3600))</f>
        <v>0.10372528935185185</v>
      </c>
      <c r="H199" s="90">
        <f>IF(AND(OR($CJ$4&gt;4,$CJ$4&lt;&gt;8),入力データと計算結果!$F$7&lt;&gt;バックデータ一覧!$A$20,BZ199&gt;0),0.07*10^3/3600,0)</f>
        <v>1.9444444444444445E-2</v>
      </c>
      <c r="I199" s="90">
        <f>IF(AND(OR($CJ$4&lt;=4),入力データと計算結果!$F$7=バックデータ一覧!$A$22,BU199&gt;0),(VLOOKUP(入力データと計算結果!$F$6,バックデータ一覧!$V$12:$AA$15,5,FALSE)*BU199+VLOOKUP(入力データと計算結果!$F$6,バックデータ一覧!$V$12:$AA$15,6,FALSE))*10^3/3600,0)</f>
        <v>4.0132993923611117E-2</v>
      </c>
      <c r="J199" s="90">
        <f>IF(OR(計算過程!$CJ$4&lt;=2,計算過程!$CJ$4=8),IF(入力データと計算結果!$F$7=バックデータ一覧!$A$20,BO199/L199+BP199/M199+BQ199/N199+BR199/O199+BT199/Q199,IF(入力データと計算結果!$F$7=バックデータ一覧!$A$21,BO199/L199+BP199/M199+BQ199/N199+BS199/P199+BT199/Q199,BO199/L199+BP199/M199+BQ199/N199+BS199/P199+BU199/R199)),0)</f>
        <v>0</v>
      </c>
      <c r="K199" s="90">
        <f>IF(OR(計算過程!$CJ$4=3,計算過程!$CJ$4=4),IF(入力データと計算結果!$F$7=バックデータ一覧!$A$20,BO199/L199+BP199/M199+BQ199/N199+BR199/O199+BT199/Q199,IF(入力データと計算結果!$F$7=バックデータ一覧!$A$21,BO199/L199+BP199/M199+BQ199/N199+BS199/P199+BT199/Q199,BO199/L199+BP199/M199+BQ199/N199+BS199/P199+BU199/R199)),0)</f>
        <v>26.701000774272586</v>
      </c>
      <c r="L199" s="167">
        <f>IFERROR(MIN(1,$CJ$6*CB199+計算過程!$CJ$13*(BO199+BQ199)+$CJ$20),"-")</f>
        <v>0.71164065318408987</v>
      </c>
      <c r="M199" s="167">
        <f t="shared" ref="M199:M262" si="98">IFERROR(MIN(1,$CJ$7*CB199+$CJ$14*BP199+$CJ$21),"-")</f>
        <v>0.83027138278331603</v>
      </c>
      <c r="N199" s="167">
        <f t="shared" ref="N199:N262" si="99">IFERROR(MIN(1,$CJ$8*CB199+$CJ$15*(BO199+BQ199)+$CJ$22),"-")</f>
        <v>0.71164065318408987</v>
      </c>
      <c r="O199" s="134">
        <f t="shared" ref="O199:O262" si="100">IFERROR(MIN(1,$CJ$9*CB199+$CJ$16*BR199+$CJ$23),"-")</f>
        <v>0.90236153670854247</v>
      </c>
      <c r="P199" s="134">
        <f t="shared" ref="P199:P262" si="101">IFERROR(MIN(1,$CJ$10*CB199+$CJ$17*BS199+$CJ$24),"-")</f>
        <v>0.85956064129170295</v>
      </c>
      <c r="Q199" s="134">
        <f t="shared" ref="Q199:Q262" si="102">IFERROR(MIN(1,$CJ$11*CB199+$CJ$18*BT199+$CJ$25),"-")</f>
        <v>0.90236153670854247</v>
      </c>
      <c r="R199" s="134">
        <f t="shared" ref="R199:R262" si="103">IFERROR(MIN(1,$CJ$12*CB199+$CJ$19*BU199+$CJ$26),"-")</f>
        <v>0.61122354743823137</v>
      </c>
      <c r="S199" s="26">
        <f t="shared" ref="S199:S262" si="104">IF($CJ$4=11,($CJ$32*T199+$CJ$33*W199+$CJ$34*$CJ$38+$CJ$35)*(1+$CJ$36*$CJ$37)*U199*V199*10^3/3600,0)</f>
        <v>0</v>
      </c>
      <c r="T199" s="26">
        <f>'貼り付けシート（日別）'!P198</f>
        <v>25.599999999999998</v>
      </c>
      <c r="U199" s="26">
        <f t="shared" si="94"/>
        <v>1</v>
      </c>
      <c r="V199" s="26">
        <f t="shared" si="95"/>
        <v>1</v>
      </c>
      <c r="W199" s="26">
        <f t="shared" si="88"/>
        <v>21.362885257363338</v>
      </c>
      <c r="X199" s="26">
        <f t="shared" ref="X199:X262" si="105">IF($CJ$4=10,($CJ$40*CB199+$CJ$41*W199+$CJ$42)/3.6,0)</f>
        <v>0</v>
      </c>
      <c r="Y199" s="26">
        <f>IF(AND(入力データと計算結果!$F$6=バックデータ一覧!$A$7,入力データと計算結果!$F$27="種類を選択することで評価する"),MAX((($CJ$44*CB199+$CJ$45*SUM(BO199:BQ199,BS199)+$CJ$46)*Z199+(0.01723*BU199+0.06099))*10^3/3600,0),0)</f>
        <v>0</v>
      </c>
      <c r="Z199" s="26">
        <f t="shared" si="89"/>
        <v>1</v>
      </c>
      <c r="AA199" s="26">
        <f>IF(AND(入力データと計算結果!$F$6=バックデータ一覧!$A$7,入力データと計算結果!$F$27="種類を選択することで評価する"),MAX(($CJ$47*CB199+$CJ$48*SUM(BO199:BQ199,BS199)+$CJ$49)*AC199+BU199/AB199,0),0)</f>
        <v>0</v>
      </c>
      <c r="AB199" s="26">
        <f t="shared" ref="AB199:AB262" si="106">$CJ$50*CB199+$CJ$51*BU199+$CJ$52</f>
        <v>0.89537531249999991</v>
      </c>
      <c r="AC199" s="26">
        <f t="shared" si="90"/>
        <v>1</v>
      </c>
      <c r="AD199" s="91">
        <f>IF(AND(入力データと計算結果!$F$6=バックデータ一覧!$A$7,入力データと計算結果!$F$27="仕様を入力することで評価する"),AE199+AF199+AG199,0)</f>
        <v>0</v>
      </c>
      <c r="AE199" s="91">
        <f t="shared" si="91"/>
        <v>1.0721980133694129</v>
      </c>
      <c r="AF199" s="91">
        <f t="shared" ref="AF199:AF262" si="107">$CJ$55*AZ199+$CJ$56</f>
        <v>7.5931524580182791E-2</v>
      </c>
      <c r="AG199" s="190">
        <f>IF(AND(入力データと計算結果!$F$7&lt;&gt;バックデータ一覧!$A$22,CA199&gt;0),(0.000393*計算過程!CA199)*10^3/3600,IF(AND(入力データと計算結果!$F$7=バックデータ一覧!$A$22,AX199&gt;0),(0.01723*計算過程!AX199+0.06099)*10^3/3600,0))</f>
        <v>2.0575371961805557E-2</v>
      </c>
      <c r="AH199" s="91">
        <f>IF(OR(入力データと計算結果!$F$6&lt;&gt;バックデータ一覧!$A$7,入力データと計算結果!$F$27&lt;&gt;"仕様を入力することで評価する"),0,IF(入力データと計算結果!$F$7=バックデータ一覧!$A$20,計算過程!AR199/計算過程!AI199+計算過程!AS199/計算過程!AJ199+計算過程!AT199/計算過程!AK199+計算過程!AU199/計算過程!AL199+計算過程!AW199/計算過程!AN199,IF(入力データと計算結果!$F$7=バックデータ一覧!$A$21,計算過程!AR199/計算過程!AI199+計算過程!AS199/計算過程!AJ199+計算過程!AT199/計算過程!AK199+計算過程!AV199/計算過程!AM199+計算過程!AW199/計算過程!AN199,計算過程!AR199/計算過程!AI199+計算過程!AS199/計算過程!AJ199+計算過程!AT199/計算過程!AK199+計算過程!AV199/計算過程!AM199+計算過程!AX199/計算過程!AO199)))</f>
        <v>0</v>
      </c>
      <c r="AI199" s="191" t="str">
        <f>IF(AND(入力データと計算結果!$F$6=バックデータ一覧!$A$7,入力データと計算結果!$F$27="仕様を入力することで評価する"),$CJ$65*CB199+$CJ$72*(AR199+AT199)+$CJ$79,"-")</f>
        <v>-</v>
      </c>
      <c r="AJ199" s="191" t="str">
        <f>IF(AND(入力データと計算結果!$F$6=バックデータ一覧!$A$7,入力データと計算結果!$F$27="仕様を入力することで評価する"),$CJ$66*CB199+$CJ$73*AS199+$CJ$80,"-")</f>
        <v>-</v>
      </c>
      <c r="AK199" s="191" t="str">
        <f>IF(AND(入力データと計算結果!$F$6=バックデータ一覧!$A$7,入力データと計算結果!$F$27="仕様を入力することで評価する"),$CJ$67*CB199+$CJ$74*(AR199+AT199)+$CJ$81,"-")</f>
        <v>-</v>
      </c>
      <c r="AL199" s="191" t="str">
        <f>IF(AND(入力データと計算結果!$F$6=バックデータ一覧!$A$7,入力データと計算結果!$F$27="仕様を入力することで評価する"),$CJ$68*CB199+$CJ$75*AU199+$CJ$82,"-")</f>
        <v>-</v>
      </c>
      <c r="AM199" s="191" t="str">
        <f>IF(AND(入力データと計算結果!$F$6=バックデータ一覧!$A$7,入力データと計算結果!$F$27="仕様を入力することで評価する"),$CJ$69*CB199+$CJ$76*AV199+$CJ$83,"-")</f>
        <v>-</v>
      </c>
      <c r="AN199" s="191" t="str">
        <f>IF(AND(入力データと計算結果!$F$6=バックデータ一覧!$A$7,入力データと計算結果!$F$27="仕様を入力することで評価する"),$CJ$70*CB199+$CJ$77*AW199+$CJ$84,"-")</f>
        <v>-</v>
      </c>
      <c r="AO199" s="191" t="str">
        <f>IF(AND(入力データと計算結果!$F$6=バックデータ一覧!$A$7,入力データと計算結果!$F$27="仕様を入力することで評価する"),$CJ$71*CB199+$CJ$78*AX199+$CJ$85,"-")</f>
        <v>-</v>
      </c>
      <c r="AP199" s="91">
        <f t="shared" ref="AP199:AP262" si="108">AY199/(1-$CJ$62)</f>
        <v>23.451102609468176</v>
      </c>
      <c r="AQ199" s="91">
        <f t="shared" ref="AQ199:AQ262" si="109">IF(CB199&lt;2,$CJ$58-(2-CB199)/9*($CJ$58-$CJ$57),IF(AND(CB199&gt;=2,CB199&lt;7),$CJ$59-(7-CB199)/5*($CJ$59-$CJ$58),IF(AND(CB199&gt;=7,CB199&lt;25),$CJ$60-(25-CB199)/18*($CJ$60-$CJ$59),$CJ$60)))</f>
        <v>6.075552358864825</v>
      </c>
      <c r="AR199" s="91">
        <f t="shared" ref="AR199:AR262" si="110">BO199-$AY199*BO199/$AZ199</f>
        <v>6.5462858993955209E-2</v>
      </c>
      <c r="AS199" s="91">
        <f t="shared" ref="AS199:AS262" si="111">BP199-$AY199*BP199/$AZ199</f>
        <v>4.8292273028327504E-2</v>
      </c>
      <c r="AT199" s="91">
        <f t="shared" ref="AT199:AT262" si="112">BQ199-$AY199*BQ199/$AZ199</f>
        <v>2.5755878948441335E-2</v>
      </c>
      <c r="AU199" s="91">
        <f t="shared" ref="AU199:AU262" si="113">BR199-$AY199*BR199/$AZ199</f>
        <v>0</v>
      </c>
      <c r="AV199" s="91">
        <f t="shared" ref="AV199:AV262" si="114">BS199-$AY199*BS199/$AZ199</f>
        <v>0.19316909211331001</v>
      </c>
      <c r="AW199" s="91">
        <f t="shared" ref="AW199:AW262" si="115">BT199-$AY199*BT199/$AZ199</f>
        <v>0</v>
      </c>
      <c r="AX199" s="91">
        <f t="shared" ref="AX199:AX262" si="116">BU199</f>
        <v>0.75921875000000039</v>
      </c>
      <c r="AY199" s="158">
        <f t="shared" ref="AY199:AY262" si="117">IF(CB199&gt;=$CJ$63,MIN(($CJ$53*AZ199+$CJ$54)*(1-$CJ$62),AZ199,$CJ$61*(1-$CJ$62)),0)</f>
        <v>20.270986404279306</v>
      </c>
      <c r="AZ199" s="91">
        <f t="shared" si="92"/>
        <v>20.603666507363339</v>
      </c>
      <c r="BA199" s="26">
        <f>IF(計算過程!$CJ$4=9,((BF199*CB199+BG199*(BO199+BP199+BQ199+BS199)+BH199*BN199+BI199)*BB199+(0.01723*BU199+0.06099))*10^3/3600,0)</f>
        <v>0</v>
      </c>
      <c r="BB199" s="26">
        <f>IF(7&lt;='貼り付けシート（日別）'!O198,1,1+(7-'貼り付けシート（日別）'!O198)*0.0091)</f>
        <v>1</v>
      </c>
      <c r="BC199" s="26">
        <f>IF(計算過程!$CJ$4=9,((BJ199*計算過程!CB199+BK199*(BO199+BP199+BQ199+BS199)+BL199*BN199+BM199)*BE199+BU199/BD199),0)</f>
        <v>0</v>
      </c>
      <c r="BD199" s="26">
        <f>計算過程!$CJ$88*'貼り付けシート（日別）'!O198+計算過程!$CJ$89*BU199+計算過程!$CJ$90</f>
        <v>0.89537531249999991</v>
      </c>
      <c r="BE199" s="26">
        <f>IF(7&lt;='貼り付けシート（日別）'!O198,1,1+(7-'貼り付けシート（日別）'!O198)*0.0205)</f>
        <v>1</v>
      </c>
      <c r="BF199" s="89">
        <f>IF($BN199&gt;0,バックデータ一覧!$S$4,バックデータ一覧!$T$4)</f>
        <v>-0.51375000000000004</v>
      </c>
      <c r="BG199" s="89">
        <f>IF($BN199&gt;0,バックデータ一覧!$S$5,バックデータ一覧!$T$5)</f>
        <v>-1.7819999999999999E-2</v>
      </c>
      <c r="BH199" s="89">
        <f>IF($BN199&gt;0,バックデータ一覧!$S$6,バックデータ一覧!$T$6)</f>
        <v>0.27639999999999998</v>
      </c>
      <c r="BI199" s="89">
        <f>IF($BN199&gt;0,バックデータ一覧!$S$7,バックデータ一覧!$T$7)</f>
        <v>9.4067100000000003</v>
      </c>
      <c r="BJ199" s="89">
        <f>IF($BN199&gt;0,バックデータ一覧!$S$12,バックデータ一覧!$T$12)</f>
        <v>-0.19841</v>
      </c>
      <c r="BK199" s="89">
        <f>IF($BN199&gt;0,バックデータ一覧!$S$13,バックデータ一覧!$T$13)</f>
        <v>1.10632</v>
      </c>
      <c r="BL199" s="89">
        <f>IF($BN199&gt;0,バックデータ一覧!$S$14,バックデータ一覧!$T$14)</f>
        <v>0.19306999999999999</v>
      </c>
      <c r="BM199" s="132">
        <f>IF($BN199&gt;0,バックデータ一覧!$S$15,バックデータ一覧!$T$15)</f>
        <v>-10.36669</v>
      </c>
      <c r="BN199" s="26">
        <f>SUMIF('貼り付けシート（時刻別）'!$A$6:$A$8765,$A199,'貼り付けシート（時刻別）'!$C$6:$C$8765)</f>
        <v>2400</v>
      </c>
      <c r="BO199" s="91">
        <f>'貼り付けシート（日別）'!B198</f>
        <v>4.0542698611263344</v>
      </c>
      <c r="BP199" s="91">
        <f>'貼り付けシート（日別）'!C198</f>
        <v>2.9908548155850005</v>
      </c>
      <c r="BQ199" s="91">
        <f>'貼り付けシート（日別）'!D198</f>
        <v>1.5951225683120003</v>
      </c>
      <c r="BR199" s="91">
        <f>'貼り付けシート（日別）'!E198</f>
        <v>0</v>
      </c>
      <c r="BS199" s="91">
        <f>'貼り付けシート（日別）'!F198</f>
        <v>11.963419262340004</v>
      </c>
      <c r="BT199" s="91">
        <f>'貼り付けシート（日別）'!G198</f>
        <v>0</v>
      </c>
      <c r="BU199" s="91">
        <f>'貼り付けシート（日別）'!H198</f>
        <v>0.75921875000000039</v>
      </c>
      <c r="BV199" s="91">
        <f>'貼り付けシート（日別）'!I198</f>
        <v>61</v>
      </c>
      <c r="BW199" s="91">
        <f>'貼り付けシート（日別）'!J198</f>
        <v>45</v>
      </c>
      <c r="BX199" s="91">
        <f>'貼り付けシート（日別）'!K198</f>
        <v>24</v>
      </c>
      <c r="BY199" s="91">
        <f>'貼り付けシート（日別）'!L198</f>
        <v>0</v>
      </c>
      <c r="BZ199" s="91">
        <f>'貼り付けシート（日別）'!M198</f>
        <v>180</v>
      </c>
      <c r="CA199" s="91">
        <f>'貼り付けシート（日別）'!N198</f>
        <v>0</v>
      </c>
      <c r="CB199" s="91">
        <f>'貼り付けシート（日別）'!O198</f>
        <v>28.420833333333324</v>
      </c>
      <c r="CC199" s="91">
        <f>'貼り付けシート（日別）'!Q198</f>
        <v>0</v>
      </c>
      <c r="CD199" s="126"/>
    </row>
    <row r="200" spans="1:82" x14ac:dyDescent="0.15">
      <c r="A200" s="30">
        <v>41833</v>
      </c>
      <c r="B200" s="93">
        <f t="shared" si="96"/>
        <v>0.10673240740740741</v>
      </c>
      <c r="C200" s="93">
        <f t="shared" si="97"/>
        <v>0</v>
      </c>
      <c r="D200" s="93">
        <f t="shared" si="93"/>
        <v>11.756874801089715</v>
      </c>
      <c r="E200" s="96">
        <v>0</v>
      </c>
      <c r="F200" s="90">
        <f>IF(OR(計算過程!$CJ$4&lt;=4,計算過程!$CJ$4=8),G200+H200+I200,0)</f>
        <v>0.10673240740740741</v>
      </c>
      <c r="G200" s="90">
        <f>IF(AND($CJ$4&gt;4,$CJ$4&lt;&gt;8),0,((VLOOKUP(入力データと計算結果!$F$6,バックデータ一覧!$V$12:$AA$15,2)*CB200+VLOOKUP(入力データと計算結果!$F$6,バックデータ一覧!$V$12:$AA$15,3)*(BV200+BW200+BX200+BY200+CA200)+(VLOOKUP(入力データと計算結果!$F$6,バックデータ一覧!$V$12:$AA$15,4)))*10^3/3600))</f>
        <v>0.10673240740740741</v>
      </c>
      <c r="H200" s="90">
        <f>IF(AND(OR($CJ$4&gt;4,$CJ$4&lt;&gt;8),入力データと計算結果!$F$7&lt;&gt;バックデータ一覧!$A$20,BZ200&gt;0),0.07*10^3/3600,0)</f>
        <v>0</v>
      </c>
      <c r="I200" s="90">
        <f>IF(AND(OR($CJ$4&lt;=4),入力データと計算結果!$F$7=バックデータ一覧!$A$22,BU200&gt;0),(VLOOKUP(入力データと計算結果!$F$6,バックデータ一覧!$V$12:$AA$15,5,FALSE)*BU200+VLOOKUP(入力データと計算結果!$F$6,バックデータ一覧!$V$12:$AA$15,6,FALSE))*10^3/3600,0)</f>
        <v>0</v>
      </c>
      <c r="J200" s="90">
        <f>IF(OR(計算過程!$CJ$4&lt;=2,計算過程!$CJ$4=8),IF(入力データと計算結果!$F$7=バックデータ一覧!$A$20,BO200/L200+BP200/M200+BQ200/N200+BR200/O200+BT200/Q200,IF(入力データと計算結果!$F$7=バックデータ一覧!$A$21,BO200/L200+BP200/M200+BQ200/N200+BS200/P200+BT200/Q200,BO200/L200+BP200/M200+BQ200/N200+BS200/P200+BU200/R200)),0)</f>
        <v>0</v>
      </c>
      <c r="K200" s="90">
        <f>IF(OR(計算過程!$CJ$4=3,計算過程!$CJ$4=4),IF(入力データと計算結果!$F$7=バックデータ一覧!$A$20,BO200/L200+BP200/M200+BQ200/N200+BR200/O200+BT200/Q200,IF(入力データと計算結果!$F$7=バックデータ一覧!$A$21,BO200/L200+BP200/M200+BQ200/N200+BS200/P200+BT200/Q200,BO200/L200+BP200/M200+BQ200/N200+BS200/P200+BU200/R200)),0)</f>
        <v>11.756874801089715</v>
      </c>
      <c r="L200" s="167">
        <f>IFERROR(MIN(1,$CJ$6*CB200+計算過程!$CJ$13*(BO200+BQ200)+$CJ$20),"-")</f>
        <v>0.70523427542631612</v>
      </c>
      <c r="M200" s="167">
        <f t="shared" si="98"/>
        <v>0.83255345916322321</v>
      </c>
      <c r="N200" s="167">
        <f t="shared" si="99"/>
        <v>0.70523427542631612</v>
      </c>
      <c r="O200" s="134">
        <f t="shared" si="100"/>
        <v>0.90236153670854247</v>
      </c>
      <c r="P200" s="134">
        <f t="shared" si="101"/>
        <v>0.88826526187185906</v>
      </c>
      <c r="Q200" s="134">
        <f t="shared" si="102"/>
        <v>0.90236153670854247</v>
      </c>
      <c r="R200" s="134">
        <f t="shared" si="103"/>
        <v>0.56817651704606353</v>
      </c>
      <c r="S200" s="26">
        <f t="shared" si="104"/>
        <v>0</v>
      </c>
      <c r="T200" s="26">
        <f>'貼り付けシート（日別）'!P199</f>
        <v>24.487500000000001</v>
      </c>
      <c r="U200" s="26">
        <f t="shared" si="94"/>
        <v>1</v>
      </c>
      <c r="V200" s="26">
        <f t="shared" si="95"/>
        <v>1</v>
      </c>
      <c r="W200" s="26">
        <f t="shared" ref="W200:W263" si="118">SUM(BO200:BU200)</f>
        <v>9.1399800528400004</v>
      </c>
      <c r="X200" s="26">
        <f t="shared" si="105"/>
        <v>0</v>
      </c>
      <c r="Y200" s="26">
        <f>IF(AND(入力データと計算結果!$F$6=バックデータ一覧!$A$7,入力データと計算結果!$F$27="種類を選択することで評価する"),MAX((($CJ$44*CB200+$CJ$45*SUM(BO200:BQ200,BS200)+$CJ$46)*Z200+(0.01723*BU200+0.06099))*10^3/3600,0),0)</f>
        <v>0</v>
      </c>
      <c r="Z200" s="26">
        <f t="shared" ref="Z200:Z263" si="119">IF(CB200&lt;7,1+(7-CB200)*0.0091,1)</f>
        <v>1</v>
      </c>
      <c r="AA200" s="26">
        <f>IF(AND(入力データと計算結果!$F$6=バックデータ一覧!$A$7,入力データと計算結果!$F$27="種類を選択することで評価する"),MAX(($CJ$47*CB200+$CJ$48*SUM(BO200:BQ200,BS200)+$CJ$49)*AC200+BU200/AB200,0),0)</f>
        <v>0</v>
      </c>
      <c r="AB200" s="26">
        <f t="shared" si="106"/>
        <v>0.88463999999999987</v>
      </c>
      <c r="AC200" s="26">
        <f t="shared" ref="AC200:AC263" si="120">IF(CB200&lt;7,1+(7-CB200)*0.0205,1)</f>
        <v>1</v>
      </c>
      <c r="AD200" s="91">
        <f>IF(AND(入力データと計算結果!$F$6=バックデータ一覧!$A$7,入力データと計算結果!$F$27="仕様を入力することで評価する"),AE200+AF200+AG200,0)</f>
        <v>0</v>
      </c>
      <c r="AE200" s="91">
        <f t="shared" ref="AE200:AE263" si="121">AP200/(3.6*AQ200)</f>
        <v>0.48344309741248259</v>
      </c>
      <c r="AF200" s="91">
        <f t="shared" si="107"/>
        <v>6.6401192237868514E-2</v>
      </c>
      <c r="AG200" s="190">
        <f>IF(AND(入力データと計算結果!$F$7&lt;&gt;バックデータ一覧!$A$22,CA200&gt;0),(0.000393*計算過程!CA200)*10^3/3600,IF(AND(入力データと計算結果!$F$7=バックデータ一覧!$A$22,AX200&gt;0),(0.01723*計算過程!AX200+0.06099)*10^3/3600,0))</f>
        <v>0</v>
      </c>
      <c r="AH200" s="91">
        <f>IF(OR(入力データと計算結果!$F$6&lt;&gt;バックデータ一覧!$A$7,入力データと計算結果!$F$27&lt;&gt;"仕様を入力することで評価する"),0,IF(入力データと計算結果!$F$7=バックデータ一覧!$A$20,計算過程!AR200/計算過程!AI200+計算過程!AS200/計算過程!AJ200+計算過程!AT200/計算過程!AK200+計算過程!AU200/計算過程!AL200+計算過程!AW200/計算過程!AN200,IF(入力データと計算結果!$F$7=バックデータ一覧!$A$21,計算過程!AR200/計算過程!AI200+計算過程!AS200/計算過程!AJ200+計算過程!AT200/計算過程!AK200+計算過程!AV200/計算過程!AM200+計算過程!AW200/計算過程!AN200,計算過程!AR200/計算過程!AI200+計算過程!AS200/計算過程!AJ200+計算過程!AT200/計算過程!AK200+計算過程!AV200/計算過程!AM200+計算過程!AX200/計算過程!AO200)))</f>
        <v>0</v>
      </c>
      <c r="AI200" s="191" t="str">
        <f>IF(AND(入力データと計算結果!$F$6=バックデータ一覧!$A$7,入力データと計算結果!$F$27="仕様を入力することで評価する"),$CJ$65*CB200+$CJ$72*(AR200+AT200)+$CJ$79,"-")</f>
        <v>-</v>
      </c>
      <c r="AJ200" s="191" t="str">
        <f>IF(AND(入力データと計算結果!$F$6=バックデータ一覧!$A$7,入力データと計算結果!$F$27="仕様を入力することで評価する"),$CJ$66*CB200+$CJ$73*AS200+$CJ$80,"-")</f>
        <v>-</v>
      </c>
      <c r="AK200" s="191" t="str">
        <f>IF(AND(入力データと計算結果!$F$6=バックデータ一覧!$A$7,入力データと計算結果!$F$27="仕様を入力することで評価する"),$CJ$67*CB200+$CJ$74*(AR200+AT200)+$CJ$81,"-")</f>
        <v>-</v>
      </c>
      <c r="AL200" s="191" t="str">
        <f>IF(AND(入力データと計算結果!$F$6=バックデータ一覧!$A$7,入力データと計算結果!$F$27="仕様を入力することで評価する"),$CJ$68*CB200+$CJ$75*AU200+$CJ$82,"-")</f>
        <v>-</v>
      </c>
      <c r="AM200" s="191" t="str">
        <f>IF(AND(入力データと計算結果!$F$6=バックデータ一覧!$A$7,入力データと計算結果!$F$27="仕様を入力することで評価する"),$CJ$69*CB200+$CJ$76*AV200+$CJ$83,"-")</f>
        <v>-</v>
      </c>
      <c r="AN200" s="191" t="str">
        <f>IF(AND(入力データと計算結果!$F$6=バックデータ一覧!$A$7,入力データと計算結果!$F$27="仕様を入力することで評価する"),$CJ$70*CB200+$CJ$77*AW200+$CJ$84,"-")</f>
        <v>-</v>
      </c>
      <c r="AO200" s="191" t="str">
        <f>IF(AND(入力データと計算結果!$F$6=バックデータ一覧!$A$7,入力データと計算結果!$F$27="仕様を入力することで評価する"),$CJ$71*CB200+$CJ$78*AX200+$CJ$85,"-")</f>
        <v>-</v>
      </c>
      <c r="AP200" s="91">
        <f t="shared" si="108"/>
        <v>10.573861863100774</v>
      </c>
      <c r="AQ200" s="91">
        <f t="shared" si="109"/>
        <v>6.075552358864825</v>
      </c>
      <c r="AR200" s="91">
        <f t="shared" si="110"/>
        <v>0</v>
      </c>
      <c r="AS200" s="91">
        <f t="shared" si="111"/>
        <v>0</v>
      </c>
      <c r="AT200" s="91">
        <f t="shared" si="112"/>
        <v>0</v>
      </c>
      <c r="AU200" s="91">
        <f t="shared" si="113"/>
        <v>0</v>
      </c>
      <c r="AV200" s="91">
        <f t="shared" si="114"/>
        <v>0</v>
      </c>
      <c r="AW200" s="91">
        <f t="shared" si="115"/>
        <v>0</v>
      </c>
      <c r="AX200" s="91">
        <f t="shared" si="116"/>
        <v>0</v>
      </c>
      <c r="AY200" s="158">
        <f t="shared" si="117"/>
        <v>9.1399800528400004</v>
      </c>
      <c r="AZ200" s="91">
        <f t="shared" ref="AZ200:AZ263" si="122">BO200+BP200+BQ200+BR200+BS200+BT200</f>
        <v>9.1399800528400004</v>
      </c>
      <c r="BA200" s="26">
        <f>IF(計算過程!$CJ$4=9,((BF200*CB200+BG200*(BO200+BP200+BQ200+BS200)+BH200*BN200+BI200)*BB200+(0.01723*BU200+0.06099))*10^3/3600,0)</f>
        <v>0</v>
      </c>
      <c r="BB200" s="26">
        <f>IF(7&lt;='貼り付けシート（日別）'!O199,1,1+(7-'貼り付けシート（日別）'!O199)*0.0091)</f>
        <v>1</v>
      </c>
      <c r="BC200" s="26">
        <f>IF(計算過程!$CJ$4=9,((BJ200*計算過程!CB200+BK200*(BO200+BP200+BQ200+BS200)+BL200*BN200+BM200)*BE200+BU200/BD200),0)</f>
        <v>0</v>
      </c>
      <c r="BD200" s="26">
        <f>計算過程!$CJ$88*'貼り付けシート（日別）'!O199+計算過程!$CJ$89*BU200+計算過程!$CJ$90</f>
        <v>0.88463999999999987</v>
      </c>
      <c r="BE200" s="26">
        <f>IF(7&lt;='貼り付けシート（日別）'!O199,1,1+(7-'貼り付けシート（日別）'!O199)*0.0205)</f>
        <v>1</v>
      </c>
      <c r="BF200" s="89">
        <f>IF($BN200&gt;0,バックデータ一覧!$S$4,バックデータ一覧!$T$4)</f>
        <v>-0.51375000000000004</v>
      </c>
      <c r="BG200" s="89">
        <f>IF($BN200&gt;0,バックデータ一覧!$S$5,バックデータ一覧!$T$5)</f>
        <v>-1.7819999999999999E-2</v>
      </c>
      <c r="BH200" s="89">
        <f>IF($BN200&gt;0,バックデータ一覧!$S$6,バックデータ一覧!$T$6)</f>
        <v>0.27639999999999998</v>
      </c>
      <c r="BI200" s="89">
        <f>IF($BN200&gt;0,バックデータ一覧!$S$7,バックデータ一覧!$T$7)</f>
        <v>9.4067100000000003</v>
      </c>
      <c r="BJ200" s="89">
        <f>IF($BN200&gt;0,バックデータ一覧!$S$12,バックデータ一覧!$T$12)</f>
        <v>-0.19841</v>
      </c>
      <c r="BK200" s="89">
        <f>IF($BN200&gt;0,バックデータ一覧!$S$13,バックデータ一覧!$T$13)</f>
        <v>1.10632</v>
      </c>
      <c r="BL200" s="89">
        <f>IF($BN200&gt;0,バックデータ一覧!$S$14,バックデータ一覧!$T$14)</f>
        <v>0.19306999999999999</v>
      </c>
      <c r="BM200" s="132">
        <f>IF($BN200&gt;0,バックデータ一覧!$S$15,バックデータ一覧!$T$15)</f>
        <v>-10.36669</v>
      </c>
      <c r="BN200" s="26">
        <f>SUMIF('貼り付けシート（時刻別）'!$A$6:$A$8765,$A200,'貼り付けシート（時刻別）'!$C$6:$C$8765)</f>
        <v>2400</v>
      </c>
      <c r="BO200" s="91">
        <f>'貼り付けシート（日別）'!B199</f>
        <v>2.5461373004340002</v>
      </c>
      <c r="BP200" s="91">
        <f>'貼り付けシート（日別）'!C199</f>
        <v>5.5492736035100005</v>
      </c>
      <c r="BQ200" s="91">
        <f>'貼り付けシート（日別）'!D199</f>
        <v>1.0445691488960001</v>
      </c>
      <c r="BR200" s="91">
        <f>'貼り付けシート（日別）'!E199</f>
        <v>0</v>
      </c>
      <c r="BS200" s="91">
        <f>'貼り付けシート（日別）'!F199</f>
        <v>0</v>
      </c>
      <c r="BT200" s="91">
        <f>'貼り付けシート（日別）'!G199</f>
        <v>0</v>
      </c>
      <c r="BU200" s="91">
        <f>'貼り付けシート（日別）'!H199</f>
        <v>0</v>
      </c>
      <c r="BV200" s="91">
        <f>'貼り付けシート（日別）'!I199</f>
        <v>39</v>
      </c>
      <c r="BW200" s="91">
        <f>'貼り付けシート（日別）'!J199</f>
        <v>85</v>
      </c>
      <c r="BX200" s="91">
        <f>'貼り付けシート（日別）'!K199</f>
        <v>16</v>
      </c>
      <c r="BY200" s="91">
        <f>'貼り付けシート（日別）'!L199</f>
        <v>0</v>
      </c>
      <c r="BZ200" s="91">
        <f>'貼り付けシート（日別）'!M199</f>
        <v>0</v>
      </c>
      <c r="CA200" s="91">
        <f>'貼り付けシート（日別）'!N199</f>
        <v>0</v>
      </c>
      <c r="CB200" s="91">
        <f>'貼り付けシート（日別）'!O199</f>
        <v>27.133333333333329</v>
      </c>
      <c r="CC200" s="91">
        <f>'貼り付けシート（日別）'!Q199</f>
        <v>0</v>
      </c>
      <c r="CD200" s="126"/>
    </row>
    <row r="201" spans="1:82" x14ac:dyDescent="0.15">
      <c r="A201" s="30">
        <v>41834</v>
      </c>
      <c r="B201" s="93">
        <f t="shared" si="96"/>
        <v>0.16598424392361111</v>
      </c>
      <c r="C201" s="93">
        <f t="shared" si="97"/>
        <v>0</v>
      </c>
      <c r="D201" s="93">
        <f t="shared" si="93"/>
        <v>19.488579927180414</v>
      </c>
      <c r="E201" s="96">
        <v>0</v>
      </c>
      <c r="F201" s="90">
        <f>IF(OR(計算過程!$CJ$4&lt;=4,計算過程!$CJ$4=8),G201+H201+I201,0)</f>
        <v>0.16598424392361111</v>
      </c>
      <c r="G201" s="90">
        <f>IF(AND($CJ$4&gt;4,$CJ$4&lt;&gt;8),0,((VLOOKUP(入力データと計算結果!$F$6,バックデータ一覧!$V$12:$AA$15,2)*CB201+VLOOKUP(入力データと計算結果!$F$6,バックデータ一覧!$V$12:$AA$15,3)*(BV201+BW201+BX201+BY201+CA201)+(VLOOKUP(入力データと計算結果!$F$6,バックデータ一覧!$V$12:$AA$15,4)))*10^3/3600))</f>
        <v>0.10600538194444444</v>
      </c>
      <c r="H201" s="90">
        <f>IF(AND(OR($CJ$4&gt;4,$CJ$4&lt;&gt;8),入力データと計算結果!$F$7&lt;&gt;バックデータ一覧!$A$20,BZ201&gt;0),0.07*10^3/3600,0)</f>
        <v>1.9444444444444445E-2</v>
      </c>
      <c r="I201" s="90">
        <f>IF(AND(OR($CJ$4&lt;=4),入力データと計算結果!$F$7=バックデータ一覧!$A$22,BU201&gt;0),(VLOOKUP(入力データと計算結果!$F$6,バックデータ一覧!$V$12:$AA$15,5,FALSE)*BU201+VLOOKUP(入力データと計算結果!$F$6,バックデータ一覧!$V$12:$AA$15,6,FALSE))*10^3/3600,0)</f>
        <v>4.0534417534722214E-2</v>
      </c>
      <c r="J201" s="90">
        <f>IF(OR(計算過程!$CJ$4&lt;=2,計算過程!$CJ$4=8),IF(入力データと計算結果!$F$7=バックデータ一覧!$A$20,BO201/L201+BP201/M201+BQ201/N201+BR201/O201+BT201/Q201,IF(入力データと計算結果!$F$7=バックデータ一覧!$A$21,BO201/L201+BP201/M201+BQ201/N201+BS201/P201+BT201/Q201,BO201/L201+BP201/M201+BQ201/N201+BS201/P201+BU201/R201)),0)</f>
        <v>0</v>
      </c>
      <c r="K201" s="90">
        <f>IF(OR(計算過程!$CJ$4=3,計算過程!$CJ$4=4),IF(入力データと計算結果!$F$7=バックデータ一覧!$A$20,BO201/L201+BP201/M201+BQ201/N201+BR201/O201+BT201/Q201,IF(入力データと計算結果!$F$7=バックデータ一覧!$A$21,BO201/L201+BP201/M201+BQ201/N201+BS201/P201+BT201/Q201,BO201/L201+BP201/M201+BQ201/N201+BS201/P201+BU201/R201)),0)</f>
        <v>19.488579927180414</v>
      </c>
      <c r="L201" s="167">
        <f>IFERROR(MIN(1,$CJ$6*CB201+計算過程!$CJ$13*(BO201+BQ201)+$CJ$20),"-")</f>
        <v>0.70843091374356004</v>
      </c>
      <c r="M201" s="167">
        <f t="shared" si="98"/>
        <v>0.82770589232449654</v>
      </c>
      <c r="N201" s="167">
        <f t="shared" si="99"/>
        <v>0.70843091374356004</v>
      </c>
      <c r="O201" s="134">
        <f t="shared" si="100"/>
        <v>0.90236153670854247</v>
      </c>
      <c r="P201" s="134">
        <f t="shared" si="101"/>
        <v>0.87435814844766802</v>
      </c>
      <c r="Q201" s="134">
        <f t="shared" si="102"/>
        <v>0.90236153670854247</v>
      </c>
      <c r="R201" s="134">
        <f t="shared" si="103"/>
        <v>0.60303529464672179</v>
      </c>
      <c r="S201" s="26">
        <f t="shared" si="104"/>
        <v>0</v>
      </c>
      <c r="T201" s="26">
        <f>'貼り付けシート（日別）'!P200</f>
        <v>24.175000000000001</v>
      </c>
      <c r="U201" s="26">
        <f t="shared" si="94"/>
        <v>1</v>
      </c>
      <c r="V201" s="26">
        <f t="shared" si="95"/>
        <v>1</v>
      </c>
      <c r="W201" s="26">
        <f t="shared" si="118"/>
        <v>15.318373540225009</v>
      </c>
      <c r="X201" s="26">
        <f t="shared" si="105"/>
        <v>0</v>
      </c>
      <c r="Y201" s="26">
        <f>IF(AND(入力データと計算結果!$F$6=バックデータ一覧!$A$7,入力データと計算結果!$F$27="種類を選択することで評価する"),MAX((($CJ$44*CB201+$CJ$45*SUM(BO201:BQ201,BS201)+$CJ$46)*Z201+(0.01723*BU201+0.06099))*10^3/3600,0),0)</f>
        <v>0</v>
      </c>
      <c r="Z201" s="26">
        <f t="shared" si="119"/>
        <v>1</v>
      </c>
      <c r="AA201" s="26">
        <f>IF(AND(入力データと計算結果!$F$6=バックデータ一覧!$A$7,入力データと計算結果!$F$27="種類を選択することで評価する"),MAX(($CJ$47*CB201+$CJ$48*SUM(BO201:BQ201,BS201)+$CJ$49)*AC201+BU201/AB201,0),0)</f>
        <v>0</v>
      </c>
      <c r="AB201" s="26">
        <f t="shared" si="106"/>
        <v>0.88698781249999992</v>
      </c>
      <c r="AC201" s="26">
        <f t="shared" si="120"/>
        <v>1</v>
      </c>
      <c r="AD201" s="91">
        <f>IF(AND(入力データと計算結果!$F$6=バックデータ一覧!$A$7,入力データと計算結果!$F$27="仕様を入力することで評価する"),AE201+AF201+AG201,0)</f>
        <v>0</v>
      </c>
      <c r="AE201" s="91">
        <f t="shared" si="121"/>
        <v>0.76644436137148353</v>
      </c>
      <c r="AF201" s="91">
        <f t="shared" si="107"/>
        <v>7.0849266260313404E-2</v>
      </c>
      <c r="AG201" s="190">
        <f>IF(AND(入力データと計算結果!$F$7&lt;&gt;バックデータ一覧!$A$22,CA201&gt;0),(0.000393*計算過程!CA201)*10^3/3600,IF(AND(入力データと計算結果!$F$7=バックデータ一覧!$A$22,AX201&gt;0),(0.01723*計算過程!AX201+0.06099)*10^3/3600,0))</f>
        <v>2.0904417100694444E-2</v>
      </c>
      <c r="AH201" s="91">
        <f>IF(OR(入力データと計算結果!$F$6&lt;&gt;バックデータ一覧!$A$7,入力データと計算結果!$F$27&lt;&gt;"仕様を入力することで評価する"),0,IF(入力データと計算結果!$F$7=バックデータ一覧!$A$20,計算過程!AR201/計算過程!AI201+計算過程!AS201/計算過程!AJ201+計算過程!AT201/計算過程!AK201+計算過程!AU201/計算過程!AL201+計算過程!AW201/計算過程!AN201,IF(入力データと計算結果!$F$7=バックデータ一覧!$A$21,計算過程!AR201/計算過程!AI201+計算過程!AS201/計算過程!AJ201+計算過程!AT201/計算過程!AK201+計算過程!AV201/計算過程!AM201+計算過程!AW201/計算過程!AN201,計算過程!AR201/計算過程!AI201+計算過程!AS201/計算過程!AJ201+計算過程!AT201/計算過程!AK201+計算過程!AV201/計算過程!AM201+計算過程!AX201/計算過程!AO201)))</f>
        <v>0</v>
      </c>
      <c r="AI201" s="191" t="str">
        <f>IF(AND(入力データと計算結果!$F$6=バックデータ一覧!$A$7,入力データと計算結果!$F$27="仕様を入力することで評価する"),$CJ$65*CB201+$CJ$72*(AR201+AT201)+$CJ$79,"-")</f>
        <v>-</v>
      </c>
      <c r="AJ201" s="191" t="str">
        <f>IF(AND(入力データと計算結果!$F$6=バックデータ一覧!$A$7,入力データと計算結果!$F$27="仕様を入力することで評価する"),$CJ$66*CB201+$CJ$73*AS201+$CJ$80,"-")</f>
        <v>-</v>
      </c>
      <c r="AK201" s="191" t="str">
        <f>IF(AND(入力データと計算結果!$F$6=バックデータ一覧!$A$7,入力データと計算結果!$F$27="仕様を入力することで評価する"),$CJ$67*CB201+$CJ$74*(AR201+AT201)+$CJ$81,"-")</f>
        <v>-</v>
      </c>
      <c r="AL201" s="191" t="str">
        <f>IF(AND(入力データと計算結果!$F$6=バックデータ一覧!$A$7,入力データと計算結果!$F$27="仕様を入力することで評価する"),$CJ$68*CB201+$CJ$75*AU201+$CJ$82,"-")</f>
        <v>-</v>
      </c>
      <c r="AM201" s="191" t="str">
        <f>IF(AND(入力データと計算結果!$F$6=バックデータ一覧!$A$7,入力データと計算結果!$F$27="仕様を入力することで評価する"),$CJ$69*CB201+$CJ$76*AV201+$CJ$83,"-")</f>
        <v>-</v>
      </c>
      <c r="AN201" s="191" t="str">
        <f>IF(AND(入力データと計算結果!$F$6=バックデータ一覧!$A$7,入力データと計算結果!$F$27="仕様を入力することで評価する"),$CJ$70*CB201+$CJ$77*AW201+$CJ$84,"-")</f>
        <v>-</v>
      </c>
      <c r="AO201" s="191" t="str">
        <f>IF(AND(入力データと計算結果!$F$6=バックデータ一覧!$A$7,入力データと計算結果!$F$27="仕様を入力することで評価する"),$CJ$71*CB201+$CJ$78*AX201+$CJ$85,"-")</f>
        <v>-</v>
      </c>
      <c r="AP201" s="91">
        <f t="shared" si="108"/>
        <v>16.763662251608981</v>
      </c>
      <c r="AQ201" s="91">
        <f t="shared" si="109"/>
        <v>6.075552358864825</v>
      </c>
      <c r="AR201" s="91">
        <f t="shared" si="110"/>
        <v>0</v>
      </c>
      <c r="AS201" s="91">
        <f t="shared" si="111"/>
        <v>0</v>
      </c>
      <c r="AT201" s="91">
        <f t="shared" si="112"/>
        <v>0</v>
      </c>
      <c r="AU201" s="91">
        <f t="shared" si="113"/>
        <v>0</v>
      </c>
      <c r="AV201" s="91">
        <f t="shared" si="114"/>
        <v>0</v>
      </c>
      <c r="AW201" s="91">
        <f t="shared" si="115"/>
        <v>0</v>
      </c>
      <c r="AX201" s="91">
        <f t="shared" si="116"/>
        <v>0.82796874999999981</v>
      </c>
      <c r="AY201" s="158">
        <f t="shared" si="117"/>
        <v>14.490404790225009</v>
      </c>
      <c r="AZ201" s="91">
        <f t="shared" si="122"/>
        <v>14.490404790225009</v>
      </c>
      <c r="BA201" s="26">
        <f>IF(計算過程!$CJ$4=9,((BF201*CB201+BG201*(BO201+BP201+BQ201+BS201)+BH201*BN201+BI201)*BB201+(0.01723*BU201+0.06099))*10^3/3600,0)</f>
        <v>0</v>
      </c>
      <c r="BB201" s="26">
        <f>IF(7&lt;='貼り付けシート（日別）'!O200,1,1+(7-'貼り付けシート（日別）'!O200)*0.0091)</f>
        <v>1</v>
      </c>
      <c r="BC201" s="26">
        <f>IF(計算過程!$CJ$4=9,((BJ201*計算過程!CB201+BK201*(BO201+BP201+BQ201+BS201)+BL201*BN201+BM201)*BE201+BU201/BD201),0)</f>
        <v>0</v>
      </c>
      <c r="BD201" s="26">
        <f>計算過程!$CJ$88*'貼り付けシート（日別）'!O200+計算過程!$CJ$89*BU201+計算過程!$CJ$90</f>
        <v>0.88698781249999992</v>
      </c>
      <c r="BE201" s="26">
        <f>IF(7&lt;='貼り付けシート（日別）'!O200,1,1+(7-'貼り付けシート（日別）'!O200)*0.0205)</f>
        <v>1</v>
      </c>
      <c r="BF201" s="89">
        <f>IF($BN201&gt;0,バックデータ一覧!$S$4,バックデータ一覧!$T$4)</f>
        <v>-0.51375000000000004</v>
      </c>
      <c r="BG201" s="89">
        <f>IF($BN201&gt;0,バックデータ一覧!$S$5,バックデータ一覧!$T$5)</f>
        <v>-1.7819999999999999E-2</v>
      </c>
      <c r="BH201" s="89">
        <f>IF($BN201&gt;0,バックデータ一覧!$S$6,バックデータ一覧!$T$6)</f>
        <v>0.27639999999999998</v>
      </c>
      <c r="BI201" s="89">
        <f>IF($BN201&gt;0,バックデータ一覧!$S$7,バックデータ一覧!$T$7)</f>
        <v>9.4067100000000003</v>
      </c>
      <c r="BJ201" s="89">
        <f>IF($BN201&gt;0,バックデータ一覧!$S$12,バックデータ一覧!$T$12)</f>
        <v>-0.19841</v>
      </c>
      <c r="BK201" s="89">
        <f>IF($BN201&gt;0,バックデータ一覧!$S$13,バックデータ一覧!$T$13)</f>
        <v>1.10632</v>
      </c>
      <c r="BL201" s="89">
        <f>IF($BN201&gt;0,バックデータ一覧!$S$14,バックデータ一覧!$T$14)</f>
        <v>0.19306999999999999</v>
      </c>
      <c r="BM201" s="132">
        <f>IF($BN201&gt;0,バックデータ一覧!$S$15,バックデータ一覧!$T$15)</f>
        <v>-10.36669</v>
      </c>
      <c r="BN201" s="26">
        <f>SUMIF('貼り付けシート（時刻別）'!$A$6:$A$8765,$A201,'貼り付けシート（時刻別）'!$C$6:$C$8765)</f>
        <v>2400</v>
      </c>
      <c r="BO201" s="91">
        <f>'貼り付けシート（日別）'!B200</f>
        <v>3.1556881543156683</v>
      </c>
      <c r="BP201" s="91">
        <f>'貼り付けシート（日別）'!C200</f>
        <v>3.8641079440600024</v>
      </c>
      <c r="BQ201" s="91">
        <f>'貼り付けシート（日別）'!D200</f>
        <v>1.6744467757593342</v>
      </c>
      <c r="BR201" s="91">
        <f>'貼り付けシート（日別）'!E200</f>
        <v>0</v>
      </c>
      <c r="BS201" s="91">
        <f>'貼り付けシート（日別）'!F200</f>
        <v>5.7961619160900035</v>
      </c>
      <c r="BT201" s="91">
        <f>'貼り付けシート（日別）'!G200</f>
        <v>0</v>
      </c>
      <c r="BU201" s="91">
        <f>'貼り付けシート（日別）'!H200</f>
        <v>0.82796874999999981</v>
      </c>
      <c r="BV201" s="91">
        <f>'貼り付けシート（日別）'!I200</f>
        <v>49</v>
      </c>
      <c r="BW201" s="91">
        <f>'貼り付けシート（日別）'!J200</f>
        <v>60</v>
      </c>
      <c r="BX201" s="91">
        <f>'貼り付けシート（日別）'!K200</f>
        <v>26</v>
      </c>
      <c r="BY201" s="91">
        <f>'貼り付けシート（日別）'!L200</f>
        <v>0</v>
      </c>
      <c r="BZ201" s="91">
        <f>'貼り付けシート（日別）'!M200</f>
        <v>90</v>
      </c>
      <c r="CA201" s="91">
        <f>'貼り付けシート（日別）'!N200</f>
        <v>0</v>
      </c>
      <c r="CB201" s="91">
        <f>'貼り付けシート（日別）'!O200</f>
        <v>26.587500000000006</v>
      </c>
      <c r="CC201" s="91">
        <f>'貼り付けシート（日別）'!Q200</f>
        <v>0</v>
      </c>
      <c r="CD201" s="126"/>
    </row>
    <row r="202" spans="1:82" x14ac:dyDescent="0.15">
      <c r="A202" s="30">
        <v>41835</v>
      </c>
      <c r="B202" s="93">
        <f t="shared" si="96"/>
        <v>0.16588161371527776</v>
      </c>
      <c r="C202" s="93">
        <f t="shared" si="97"/>
        <v>0</v>
      </c>
      <c r="D202" s="93">
        <f t="shared" si="93"/>
        <v>25.606815268673706</v>
      </c>
      <c r="E202" s="96">
        <v>0</v>
      </c>
      <c r="F202" s="90">
        <f>IF(OR(計算過程!$CJ$4&lt;=4,計算過程!$CJ$4=8),G202+H202+I202,0)</f>
        <v>0.16588161371527776</v>
      </c>
      <c r="G202" s="90">
        <f>IF(AND($CJ$4&gt;4,$CJ$4&lt;&gt;8),0,((VLOOKUP(入力データと計算結果!$F$6,バックデータ一覧!$V$12:$AA$15,2)*CB202+VLOOKUP(入力データと計算結果!$F$6,バックデータ一覧!$V$12:$AA$15,3)*(BV202+BW202+BX202+BY202+CA202)+(VLOOKUP(入力データと計算結果!$F$6,バックデータ一覧!$V$12:$AA$15,4)))*10^3/3600))</f>
        <v>0.10565642361111111</v>
      </c>
      <c r="H202" s="90">
        <f>IF(AND(OR($CJ$4&gt;4,$CJ$4&lt;&gt;8),入力データと計算結果!$F$7&lt;&gt;バックデータ一覧!$A$20,BZ202&gt;0),0.07*10^3/3600,0)</f>
        <v>1.9444444444444445E-2</v>
      </c>
      <c r="I202" s="90">
        <f>IF(AND(OR($CJ$4&lt;=4),入力データと計算結果!$F$7=バックデータ一覧!$A$22,BU202&gt;0),(VLOOKUP(入力データと計算結果!$F$6,バックデータ一覧!$V$12:$AA$15,5,FALSE)*BU202+VLOOKUP(入力データと計算結果!$F$6,バックデータ一覧!$V$12:$AA$15,6,FALSE))*10^3/3600,0)</f>
        <v>4.0780745659722221E-2</v>
      </c>
      <c r="J202" s="90">
        <f>IF(OR(計算過程!$CJ$4&lt;=2,計算過程!$CJ$4=8),IF(入力データと計算結果!$F$7=バックデータ一覧!$A$20,BO202/L202+BP202/M202+BQ202/N202+BR202/O202+BT202/Q202,IF(入力データと計算結果!$F$7=バックデータ一覧!$A$21,BO202/L202+BP202/M202+BQ202/N202+BS202/P202+BT202/Q202,BO202/L202+BP202/M202+BQ202/N202+BS202/P202+BU202/R202)),0)</f>
        <v>0</v>
      </c>
      <c r="K202" s="90">
        <f>IF(OR(計算過程!$CJ$4=3,計算過程!$CJ$4=4),IF(入力データと計算結果!$F$7=バックデータ一覧!$A$20,BO202/L202+BP202/M202+BQ202/N202+BR202/O202+BT202/Q202,IF(入力データと計算結果!$F$7=バックデータ一覧!$A$21,BO202/L202+BP202/M202+BQ202/N202+BS202/P202+BT202/Q202,BO202/L202+BP202/M202+BQ202/N202+BS202/P202+BU202/R202)),0)</f>
        <v>25.606815268673706</v>
      </c>
      <c r="L202" s="167">
        <f>IFERROR(MIN(1,$CJ$6*CB202+計算過程!$CJ$13*(BO202+BQ202)+$CJ$20),"-")</f>
        <v>0.70932993675033063</v>
      </c>
      <c r="M202" s="167">
        <f t="shared" si="98"/>
        <v>0.82284292923597258</v>
      </c>
      <c r="N202" s="167">
        <f t="shared" si="99"/>
        <v>0.70932993675033063</v>
      </c>
      <c r="O202" s="134">
        <f t="shared" si="100"/>
        <v>0.90236153670854247</v>
      </c>
      <c r="P202" s="134">
        <f t="shared" si="101"/>
        <v>0.86107071826907766</v>
      </c>
      <c r="Q202" s="134">
        <f t="shared" si="102"/>
        <v>0.90236153670854247</v>
      </c>
      <c r="R202" s="134">
        <f t="shared" si="103"/>
        <v>0.59801068497920451</v>
      </c>
      <c r="S202" s="26">
        <f t="shared" si="104"/>
        <v>0</v>
      </c>
      <c r="T202" s="26">
        <f>'貼り付けシート（日別）'!P201</f>
        <v>23.512499999999999</v>
      </c>
      <c r="U202" s="26">
        <f t="shared" si="94"/>
        <v>1</v>
      </c>
      <c r="V202" s="26">
        <f t="shared" si="95"/>
        <v>1</v>
      </c>
      <c r="W202" s="26">
        <f t="shared" si="118"/>
        <v>20.389916340436677</v>
      </c>
      <c r="X202" s="26">
        <f t="shared" si="105"/>
        <v>0</v>
      </c>
      <c r="Y202" s="26">
        <f>IF(AND(入力データと計算結果!$F$6=バックデータ一覧!$A$7,入力データと計算結果!$F$27="種類を選択することで評価する"),MAX((($CJ$44*CB202+$CJ$45*SUM(BO202:BQ202,BS202)+$CJ$46)*Z202+(0.01723*BU202+0.06099))*10^3/3600,0),0)</f>
        <v>0</v>
      </c>
      <c r="Z202" s="26">
        <f t="shared" si="119"/>
        <v>1</v>
      </c>
      <c r="AA202" s="26">
        <f>IF(AND(入力データと計算結果!$F$6=バックデータ一覧!$A$7,入力データと計算結果!$F$27="種類を選択することで評価する"),MAX(($CJ$47*CB202+$CJ$48*SUM(BO202:BQ202,BS202)+$CJ$49)*AC202+BU202/AB202,0),0)</f>
        <v>0</v>
      </c>
      <c r="AB202" s="26">
        <f t="shared" si="106"/>
        <v>0.88184093750000003</v>
      </c>
      <c r="AC202" s="26">
        <f t="shared" si="120"/>
        <v>1</v>
      </c>
      <c r="AD202" s="91">
        <f>IF(AND(入力データと計算結果!$F$6=バックデータ一覧!$A$7,入力データと計算結果!$F$27="仕様を入力することで評価する"),AE202+AF202+AG202,0)</f>
        <v>0</v>
      </c>
      <c r="AE202" s="91">
        <f t="shared" si="121"/>
        <v>1.0324632246803505</v>
      </c>
      <c r="AF202" s="91">
        <f t="shared" si="107"/>
        <v>7.5030419301156059E-2</v>
      </c>
      <c r="AG202" s="190">
        <f>IF(AND(入力データと計算結果!$F$7&lt;&gt;バックデータ一覧!$A$22,CA202&gt;0),(0.000393*計算過程!CA202)*10^3/3600,IF(AND(入力データと計算結果!$F$7=バックデータ一覧!$A$22,AX202&gt;0),(0.01723*計算過程!AX202+0.06099)*10^3/3600,0))</f>
        <v>2.1106331163194443E-2</v>
      </c>
      <c r="AH202" s="91">
        <f>IF(OR(入力データと計算結果!$F$6&lt;&gt;バックデータ一覧!$A$7,入力データと計算結果!$F$27&lt;&gt;"仕様を入力することで評価する"),0,IF(入力データと計算結果!$F$7=バックデータ一覧!$A$20,計算過程!AR202/計算過程!AI202+計算過程!AS202/計算過程!AJ202+計算過程!AT202/計算過程!AK202+計算過程!AU202/計算過程!AL202+計算過程!AW202/計算過程!AN202,IF(入力データと計算結果!$F$7=バックデータ一覧!$A$21,計算過程!AR202/計算過程!AI202+計算過程!AS202/計算過程!AJ202+計算過程!AT202/計算過程!AK202+計算過程!AV202/計算過程!AM202+計算過程!AW202/計算過程!AN202,計算過程!AR202/計算過程!AI202+計算過程!AS202/計算過程!AJ202+計算過程!AT202/計算過程!AK202+計算過程!AV202/計算過程!AM202+計算過程!AX202/計算過程!AO202)))</f>
        <v>0</v>
      </c>
      <c r="AI202" s="191" t="str">
        <f>IF(AND(入力データと計算結果!$F$6=バックデータ一覧!$A$7,入力データと計算結果!$F$27="仕様を入力することで評価する"),$CJ$65*CB202+$CJ$72*(AR202+AT202)+$CJ$79,"-")</f>
        <v>-</v>
      </c>
      <c r="AJ202" s="191" t="str">
        <f>IF(AND(入力データと計算結果!$F$6=バックデータ一覧!$A$7,入力データと計算結果!$F$27="仕様を入力することで評価する"),$CJ$66*CB202+$CJ$73*AS202+$CJ$80,"-")</f>
        <v>-</v>
      </c>
      <c r="AK202" s="191" t="str">
        <f>IF(AND(入力データと計算結果!$F$6=バックデータ一覧!$A$7,入力データと計算結果!$F$27="仕様を入力することで評価する"),$CJ$67*CB202+$CJ$74*(AR202+AT202)+$CJ$81,"-")</f>
        <v>-</v>
      </c>
      <c r="AL202" s="191" t="str">
        <f>IF(AND(入力データと計算結果!$F$6=バックデータ一覧!$A$7,入力データと計算結果!$F$27="仕様を入力することで評価する"),$CJ$68*CB202+$CJ$75*AU202+$CJ$82,"-")</f>
        <v>-</v>
      </c>
      <c r="AM202" s="191" t="str">
        <f>IF(AND(入力データと計算結果!$F$6=バックデータ一覧!$A$7,入力データと計算結果!$F$27="仕様を入力することで評価する"),$CJ$69*CB202+$CJ$76*AV202+$CJ$83,"-")</f>
        <v>-</v>
      </c>
      <c r="AN202" s="191" t="str">
        <f>IF(AND(入力データと計算結果!$F$6=バックデータ一覧!$A$7,入力データと計算結果!$F$27="仕様を入力することで評価する"),$CJ$70*CB202+$CJ$77*AW202+$CJ$84,"-")</f>
        <v>-</v>
      </c>
      <c r="AO202" s="191" t="str">
        <f>IF(AND(入力データと計算結果!$F$6=バックデータ一覧!$A$7,入力データと計算結果!$F$27="仕様を入力することで評価する"),$CJ$71*CB202+$CJ$78*AX202+$CJ$85,"-")</f>
        <v>-</v>
      </c>
      <c r="AP202" s="91">
        <f t="shared" si="108"/>
        <v>22.582023768532395</v>
      </c>
      <c r="AQ202" s="91">
        <f t="shared" si="109"/>
        <v>6.075552358864825</v>
      </c>
      <c r="AR202" s="91">
        <f t="shared" si="110"/>
        <v>0</v>
      </c>
      <c r="AS202" s="91">
        <f t="shared" si="111"/>
        <v>0</v>
      </c>
      <c r="AT202" s="91">
        <f t="shared" si="112"/>
        <v>0</v>
      </c>
      <c r="AU202" s="91">
        <f t="shared" si="113"/>
        <v>0</v>
      </c>
      <c r="AV202" s="91">
        <f t="shared" si="114"/>
        <v>0</v>
      </c>
      <c r="AW202" s="91">
        <f t="shared" si="115"/>
        <v>0</v>
      </c>
      <c r="AX202" s="91">
        <f t="shared" si="116"/>
        <v>0.87015624999999974</v>
      </c>
      <c r="AY202" s="158">
        <f t="shared" si="117"/>
        <v>19.519760090436677</v>
      </c>
      <c r="AZ202" s="91">
        <f t="shared" si="122"/>
        <v>19.519760090436677</v>
      </c>
      <c r="BA202" s="26">
        <f>IF(計算過程!$CJ$4=9,((BF202*CB202+BG202*(BO202+BP202+BQ202+BS202)+BH202*BN202+BI202)*BB202+(0.01723*BU202+0.06099))*10^3/3600,0)</f>
        <v>0</v>
      </c>
      <c r="BB202" s="26">
        <f>IF(7&lt;='貼り付けシート（日別）'!O201,1,1+(7-'貼り付けシート（日別）'!O201)*0.0091)</f>
        <v>1</v>
      </c>
      <c r="BC202" s="26">
        <f>IF(計算過程!$CJ$4=9,((BJ202*計算過程!CB202+BK202*(BO202+BP202+BQ202+BS202)+BL202*BN202+BM202)*BE202+BU202/BD202),0)</f>
        <v>0</v>
      </c>
      <c r="BD202" s="26">
        <f>計算過程!$CJ$88*'貼り付けシート（日別）'!O201+計算過程!$CJ$89*BU202+計算過程!$CJ$90</f>
        <v>0.88184093750000003</v>
      </c>
      <c r="BE202" s="26">
        <f>IF(7&lt;='貼り付けシート（日別）'!O201,1,1+(7-'貼り付けシート（日別）'!O201)*0.0205)</f>
        <v>1</v>
      </c>
      <c r="BF202" s="89">
        <f>IF($BN202&gt;0,バックデータ一覧!$S$4,バックデータ一覧!$T$4)</f>
        <v>-0.51375000000000004</v>
      </c>
      <c r="BG202" s="89">
        <f>IF($BN202&gt;0,バックデータ一覧!$S$5,バックデータ一覧!$T$5)</f>
        <v>-1.7819999999999999E-2</v>
      </c>
      <c r="BH202" s="89">
        <f>IF($BN202&gt;0,バックデータ一覧!$S$6,バックデータ一覧!$T$6)</f>
        <v>0.27639999999999998</v>
      </c>
      <c r="BI202" s="89">
        <f>IF($BN202&gt;0,バックデータ一覧!$S$7,バックデータ一覧!$T$7)</f>
        <v>9.4067100000000003</v>
      </c>
      <c r="BJ202" s="89">
        <f>IF($BN202&gt;0,バックデータ一覧!$S$12,バックデータ一覧!$T$12)</f>
        <v>-0.19841</v>
      </c>
      <c r="BK202" s="89">
        <f>IF($BN202&gt;0,バックデータ一覧!$S$13,バックデータ一覧!$T$13)</f>
        <v>1.10632</v>
      </c>
      <c r="BL202" s="89">
        <f>IF($BN202&gt;0,バックデータ一覧!$S$14,バックデータ一覧!$T$14)</f>
        <v>0.19306999999999999</v>
      </c>
      <c r="BM202" s="132">
        <f>IF($BN202&gt;0,バックデータ一覧!$S$15,バックデータ一覧!$T$15)</f>
        <v>-10.36669</v>
      </c>
      <c r="BN202" s="26">
        <f>SUMIF('貼り付けシート（時刻別）'!$A$6:$A$8765,$A202,'貼り付けシート（時刻別）'!$C$6:$C$8765)</f>
        <v>2400</v>
      </c>
      <c r="BO202" s="91">
        <f>'貼り付けシート（日別）'!B201</f>
        <v>3.8409850500536686</v>
      </c>
      <c r="BP202" s="91">
        <f>'貼り付けシート（日別）'!C201</f>
        <v>2.8335135615150016</v>
      </c>
      <c r="BQ202" s="91">
        <f>'貼り付けシート（日別）'!D201</f>
        <v>1.5112072328080008</v>
      </c>
      <c r="BR202" s="91">
        <f>'貼り付けシート（日別）'!E201</f>
        <v>0</v>
      </c>
      <c r="BS202" s="91">
        <f>'貼り付けシート（日別）'!F201</f>
        <v>11.334054246060006</v>
      </c>
      <c r="BT202" s="91">
        <f>'貼り付けシート（日別）'!G201</f>
        <v>0</v>
      </c>
      <c r="BU202" s="91">
        <f>'貼り付けシート（日別）'!H201</f>
        <v>0.87015624999999974</v>
      </c>
      <c r="BV202" s="91">
        <f>'貼り付けシート（日別）'!I201</f>
        <v>61</v>
      </c>
      <c r="BW202" s="91">
        <f>'貼り付けシート（日別）'!J201</f>
        <v>45</v>
      </c>
      <c r="BX202" s="91">
        <f>'貼り付けシート（日別）'!K201</f>
        <v>24</v>
      </c>
      <c r="BY202" s="91">
        <f>'貼り付けシート（日別）'!L201</f>
        <v>0</v>
      </c>
      <c r="BZ202" s="91">
        <f>'貼り付けシート（日別）'!M201</f>
        <v>180</v>
      </c>
      <c r="CA202" s="91">
        <f>'貼り付けシート（日別）'!N201</f>
        <v>0</v>
      </c>
      <c r="CB202" s="91">
        <f>'貼り付けシート（日別）'!O201</f>
        <v>25.462500000000006</v>
      </c>
      <c r="CC202" s="91">
        <f>'貼り付けシート（日別）'!Q201</f>
        <v>0</v>
      </c>
      <c r="CD202" s="126"/>
    </row>
    <row r="203" spans="1:82" x14ac:dyDescent="0.15">
      <c r="A203" s="30">
        <v>41836</v>
      </c>
      <c r="B203" s="93">
        <f t="shared" si="96"/>
        <v>0.1839241603009259</v>
      </c>
      <c r="C203" s="93">
        <f t="shared" si="97"/>
        <v>0</v>
      </c>
      <c r="D203" s="93">
        <f t="shared" si="93"/>
        <v>31.930771493557579</v>
      </c>
      <c r="E203" s="96">
        <v>0</v>
      </c>
      <c r="F203" s="90">
        <f>IF(OR(計算過程!$CJ$4&lt;=4,計算過程!$CJ$4=8),G203+H203+I203,0)</f>
        <v>0.1839241603009259</v>
      </c>
      <c r="G203" s="90">
        <f>IF(AND($CJ$4&gt;4,$CJ$4&lt;&gt;8),0,((VLOOKUP(入力データと計算結果!$F$6,バックデータ一覧!$V$12:$AA$15,2)*CB203+VLOOKUP(入力データと計算結果!$F$6,バックデータ一覧!$V$12:$AA$15,3)*(BV203+BW203+BX203+BY203+CA203)+(VLOOKUP(入力データと計算結果!$F$6,バックデータ一覧!$V$12:$AA$15,4)))*10^3/3600))</f>
        <v>0.1237929398148148</v>
      </c>
      <c r="H203" s="90">
        <f>IF(AND(OR($CJ$4&gt;4,$CJ$4&lt;&gt;8),入力データと計算結果!$F$7&lt;&gt;バックデータ一覧!$A$20,BZ203&gt;0),0.07*10^3/3600,0)</f>
        <v>1.9444444444444445E-2</v>
      </c>
      <c r="I203" s="90">
        <f>IF(AND(OR($CJ$4&lt;=4),入力データと計算結果!$F$7=バックデータ一覧!$A$22,BU203&gt;0),(VLOOKUP(入力データと計算結果!$F$6,バックデータ一覧!$V$12:$AA$15,5,FALSE)*BU203+VLOOKUP(入力データと計算結果!$F$6,バックデータ一覧!$V$12:$AA$15,6,FALSE))*10^3/3600,0)</f>
        <v>4.0686776041666664E-2</v>
      </c>
      <c r="J203" s="90">
        <f>IF(OR(計算過程!$CJ$4&lt;=2,計算過程!$CJ$4=8),IF(入力データと計算結果!$F$7=バックデータ一覧!$A$20,BO203/L203+BP203/M203+BQ203/N203+BR203/O203+BT203/Q203,IF(入力データと計算結果!$F$7=バックデータ一覧!$A$21,BO203/L203+BP203/M203+BQ203/N203+BS203/P203+BT203/Q203,BO203/L203+BP203/M203+BQ203/N203+BS203/P203+BU203/R203)),0)</f>
        <v>0</v>
      </c>
      <c r="K203" s="90">
        <f>IF(OR(計算過程!$CJ$4=3,計算過程!$CJ$4=4),IF(入力データと計算結果!$F$7=バックデータ一覧!$A$20,BO203/L203+BP203/M203+BQ203/N203+BR203/O203+BT203/Q203,IF(入力データと計算結果!$F$7=バックデータ一覧!$A$21,BO203/L203+BP203/M203+BQ203/N203+BS203/P203+BT203/Q203,BO203/L203+BP203/M203+BQ203/N203+BS203/P203+BU203/R203)),0)</f>
        <v>31.930771493557579</v>
      </c>
      <c r="L203" s="167">
        <f>IFERROR(MIN(1,$CJ$6*CB203+計算過程!$CJ$13*(BO203+BQ203)+$CJ$20),"-")</f>
        <v>0.71375889483323907</v>
      </c>
      <c r="M203" s="167">
        <f t="shared" si="98"/>
        <v>0.83166687871277578</v>
      </c>
      <c r="N203" s="167">
        <f t="shared" si="99"/>
        <v>0.71375889483323907</v>
      </c>
      <c r="O203" s="134">
        <f t="shared" si="100"/>
        <v>0.90236153670854247</v>
      </c>
      <c r="P203" s="134">
        <f t="shared" si="101"/>
        <v>0.861340145767165</v>
      </c>
      <c r="Q203" s="134">
        <f t="shared" si="102"/>
        <v>0.90236153670854247</v>
      </c>
      <c r="R203" s="134">
        <f t="shared" si="103"/>
        <v>0.59992748051903511</v>
      </c>
      <c r="S203" s="26">
        <f t="shared" si="104"/>
        <v>0</v>
      </c>
      <c r="T203" s="26">
        <f>'貼り付けシート（日別）'!P202</f>
        <v>23.837500000000002</v>
      </c>
      <c r="U203" s="26">
        <f t="shared" si="94"/>
        <v>1</v>
      </c>
      <c r="V203" s="26">
        <f t="shared" si="95"/>
        <v>1</v>
      </c>
      <c r="W203" s="26">
        <f t="shared" si="118"/>
        <v>25.479598239198342</v>
      </c>
      <c r="X203" s="26">
        <f t="shared" si="105"/>
        <v>0</v>
      </c>
      <c r="Y203" s="26">
        <f>IF(AND(入力データと計算結果!$F$6=バックデータ一覧!$A$7,入力データと計算結果!$F$27="種類を選択することで評価する"),MAX((($CJ$44*CB203+$CJ$45*SUM(BO203:BQ203,BS203)+$CJ$46)*Z203+(0.01723*BU203+0.06099))*10^3/3600,0),0)</f>
        <v>0</v>
      </c>
      <c r="Z203" s="26">
        <f t="shared" si="119"/>
        <v>1</v>
      </c>
      <c r="AA203" s="26">
        <f>IF(AND(入力データと計算結果!$F$6=バックデータ一覧!$A$7,入力データと計算結果!$F$27="種類を選択することで評価する"),MAX(($CJ$47*CB203+$CJ$48*SUM(BO203:BQ203,BS203)+$CJ$49)*AC203+BU203/AB203,0),0)</f>
        <v>0</v>
      </c>
      <c r="AB203" s="26">
        <f t="shared" si="106"/>
        <v>0.88380437499999998</v>
      </c>
      <c r="AC203" s="26">
        <f t="shared" si="120"/>
        <v>1</v>
      </c>
      <c r="AD203" s="91">
        <f>IF(AND(入力データと計算結果!$F$6=バックデータ一覧!$A$7,入力データと計算結果!$F$27="仕様を入力することで評価する"),AE203+AF203+AG203,0)</f>
        <v>0</v>
      </c>
      <c r="AE203" s="91">
        <f t="shared" si="121"/>
        <v>1.1727596665099589</v>
      </c>
      <c r="AF203" s="91">
        <f t="shared" si="107"/>
        <v>7.927510437615598E-2</v>
      </c>
      <c r="AG203" s="190">
        <f>IF(AND(入力データと計算結果!$F$7&lt;&gt;バックデータ一覧!$A$22,CA203&gt;0),(0.000393*計算過程!CA203)*10^3/3600,IF(AND(入力データと計算結果!$F$7=バックデータ一覧!$A$22,AX203&gt;0),(0.01723*計算過程!AX203+0.06099)*10^3/3600,0))</f>
        <v>2.10293046875E-2</v>
      </c>
      <c r="AH203" s="91">
        <f>IF(OR(入力データと計算結果!$F$6&lt;&gt;バックデータ一覧!$A$7,入力データと計算結果!$F$27&lt;&gt;"仕様を入力することで評価する"),0,IF(入力データと計算結果!$F$7=バックデータ一覧!$A$20,計算過程!AR203/計算過程!AI203+計算過程!AS203/計算過程!AJ203+計算過程!AT203/計算過程!AK203+計算過程!AU203/計算過程!AL203+計算過程!AW203/計算過程!AN203,IF(入力データと計算結果!$F$7=バックデータ一覧!$A$21,計算過程!AR203/計算過程!AI203+計算過程!AS203/計算過程!AJ203+計算過程!AT203/計算過程!AK203+計算過程!AV203/計算過程!AM203+計算過程!AW203/計算過程!AN203,計算過程!AR203/計算過程!AI203+計算過程!AS203/計算過程!AJ203+計算過程!AT203/計算過程!AK203+計算過程!AV203/計算過程!AM203+計算過程!AX203/計算過程!AO203)))</f>
        <v>0</v>
      </c>
      <c r="AI203" s="191" t="str">
        <f>IF(AND(入力データと計算結果!$F$6=バックデータ一覧!$A$7,入力データと計算結果!$F$27="仕様を入力することで評価する"),$CJ$65*CB203+$CJ$72*(AR203+AT203)+$CJ$79,"-")</f>
        <v>-</v>
      </c>
      <c r="AJ203" s="191" t="str">
        <f>IF(AND(入力データと計算結果!$F$6=バックデータ一覧!$A$7,入力データと計算結果!$F$27="仕様を入力することで評価する"),$CJ$66*CB203+$CJ$73*AS203+$CJ$80,"-")</f>
        <v>-</v>
      </c>
      <c r="AK203" s="191" t="str">
        <f>IF(AND(入力データと計算結果!$F$6=バックデータ一覧!$A$7,入力データと計算結果!$F$27="仕様を入力することで評価する"),$CJ$67*CB203+$CJ$74*(AR203+AT203)+$CJ$81,"-")</f>
        <v>-</v>
      </c>
      <c r="AL203" s="191" t="str">
        <f>IF(AND(入力データと計算結果!$F$6=バックデータ一覧!$A$7,入力データと計算結果!$F$27="仕様を入力することで評価する"),$CJ$68*CB203+$CJ$75*AU203+$CJ$82,"-")</f>
        <v>-</v>
      </c>
      <c r="AM203" s="191" t="str">
        <f>IF(AND(入力データと計算結果!$F$6=バックデータ一覧!$A$7,入力データと計算結果!$F$27="仕様を入力することで評価する"),$CJ$69*CB203+$CJ$76*AV203+$CJ$83,"-")</f>
        <v>-</v>
      </c>
      <c r="AN203" s="191" t="str">
        <f>IF(AND(入力データと計算結果!$F$6=バックデータ一覧!$A$7,入力データと計算結果!$F$27="仕様を入力することで評価する"),$CJ$70*CB203+$CJ$77*AW203+$CJ$84,"-")</f>
        <v>-</v>
      </c>
      <c r="AO203" s="191" t="str">
        <f>IF(AND(入力データと計算結果!$F$6=バックデータ一覧!$A$7,入力データと計算結果!$F$27="仕様を入力することで評価する"),$CJ$71*CB203+$CJ$78*AX203+$CJ$85,"-")</f>
        <v>-</v>
      </c>
      <c r="AP203" s="91">
        <f t="shared" si="108"/>
        <v>25.650585929685981</v>
      </c>
      <c r="AQ203" s="91">
        <f t="shared" si="109"/>
        <v>6.075552358864825</v>
      </c>
      <c r="AR203" s="91">
        <f t="shared" si="110"/>
        <v>0.48445498093231176</v>
      </c>
      <c r="AS203" s="91">
        <f t="shared" si="111"/>
        <v>0.65215093587041917</v>
      </c>
      <c r="AT203" s="91">
        <f t="shared" si="112"/>
        <v>0.19875076140812786</v>
      </c>
      <c r="AU203" s="91">
        <f t="shared" si="113"/>
        <v>0</v>
      </c>
      <c r="AV203" s="91">
        <f t="shared" si="114"/>
        <v>1.1179730329207196</v>
      </c>
      <c r="AW203" s="91">
        <f t="shared" si="115"/>
        <v>0</v>
      </c>
      <c r="AX203" s="91">
        <f t="shared" si="116"/>
        <v>0.85406250000000017</v>
      </c>
      <c r="AY203" s="158">
        <f t="shared" si="117"/>
        <v>22.172206028066764</v>
      </c>
      <c r="AZ203" s="91">
        <f t="shared" si="122"/>
        <v>24.625535739198341</v>
      </c>
      <c r="BA203" s="26">
        <f>IF(計算過程!$CJ$4=9,((BF203*CB203+BG203*(BO203+BP203+BQ203+BS203)+BH203*BN203+BI203)*BB203+(0.01723*BU203+0.06099))*10^3/3600,0)</f>
        <v>0</v>
      </c>
      <c r="BB203" s="26">
        <f>IF(7&lt;='貼り付けシート（日別）'!O202,1,1+(7-'貼り付けシート（日別）'!O202)*0.0091)</f>
        <v>1</v>
      </c>
      <c r="BC203" s="26">
        <f>IF(計算過程!$CJ$4=9,((BJ203*計算過程!CB203+BK203*(BO203+BP203+BQ203+BS203)+BL203*BN203+BM203)*BE203+BU203/BD203),0)</f>
        <v>0</v>
      </c>
      <c r="BD203" s="26">
        <f>計算過程!$CJ$88*'貼り付けシート（日別）'!O202+計算過程!$CJ$89*BU203+計算過程!$CJ$90</f>
        <v>0.88380437499999998</v>
      </c>
      <c r="BE203" s="26">
        <f>IF(7&lt;='貼り付けシート（日別）'!O202,1,1+(7-'貼り付けシート（日別）'!O202)*0.0205)</f>
        <v>1</v>
      </c>
      <c r="BF203" s="89">
        <f>IF($BN203&gt;0,バックデータ一覧!$S$4,バックデータ一覧!$T$4)</f>
        <v>-0.51375000000000004</v>
      </c>
      <c r="BG203" s="89">
        <f>IF($BN203&gt;0,バックデータ一覧!$S$5,バックデータ一覧!$T$5)</f>
        <v>-1.7819999999999999E-2</v>
      </c>
      <c r="BH203" s="89">
        <f>IF($BN203&gt;0,バックデータ一覧!$S$6,バックデータ一覧!$T$6)</f>
        <v>0.27639999999999998</v>
      </c>
      <c r="BI203" s="89">
        <f>IF($BN203&gt;0,バックデータ一覧!$S$7,バックデータ一覧!$T$7)</f>
        <v>9.4067100000000003</v>
      </c>
      <c r="BJ203" s="89">
        <f>IF($BN203&gt;0,バックデータ一覧!$S$12,バックデータ一覧!$T$12)</f>
        <v>-0.19841</v>
      </c>
      <c r="BK203" s="89">
        <f>IF($BN203&gt;0,バックデータ一覧!$S$13,バックデータ一覧!$T$13)</f>
        <v>1.10632</v>
      </c>
      <c r="BL203" s="89">
        <f>IF($BN203&gt;0,バックデータ一覧!$S$14,バックデータ一覧!$T$14)</f>
        <v>0.19306999999999999</v>
      </c>
      <c r="BM203" s="132">
        <f>IF($BN203&gt;0,バックデータ一覧!$S$15,バックデータ一覧!$T$15)</f>
        <v>-10.36669</v>
      </c>
      <c r="BN203" s="26">
        <f>SUMIF('貼り付けシート（時刻別）'!$A$6:$A$8765,$A203,'貼り付けシート（時刻別）'!$C$6:$C$8765)</f>
        <v>2400</v>
      </c>
      <c r="BO203" s="91">
        <f>'貼り付けシート（日別）'!B202</f>
        <v>4.8627640193860016</v>
      </c>
      <c r="BP203" s="91">
        <f>'貼り付けシート（日別）'!C202</f>
        <v>6.5460284876350023</v>
      </c>
      <c r="BQ203" s="91">
        <f>'貼り付けシート（日別）'!D202</f>
        <v>1.9949801105173339</v>
      </c>
      <c r="BR203" s="91">
        <f>'貼り付けシート（日別）'!E202</f>
        <v>0</v>
      </c>
      <c r="BS203" s="91">
        <f>'貼り付けシート（日別）'!F202</f>
        <v>11.221763121660004</v>
      </c>
      <c r="BT203" s="91">
        <f>'貼り付けシート（日別）'!G202</f>
        <v>0</v>
      </c>
      <c r="BU203" s="91">
        <f>'貼り付けシート（日別）'!H202</f>
        <v>0.85406250000000017</v>
      </c>
      <c r="BV203" s="91">
        <f>'貼り付けシート（日別）'!I202</f>
        <v>78</v>
      </c>
      <c r="BW203" s="91">
        <f>'貼り付けシート（日別）'!J202</f>
        <v>105</v>
      </c>
      <c r="BX203" s="91">
        <f>'貼り付けシート（日別）'!K202</f>
        <v>32</v>
      </c>
      <c r="BY203" s="91">
        <f>'貼り付けシート（日別）'!L202</f>
        <v>0</v>
      </c>
      <c r="BZ203" s="91">
        <f>'貼り付けシート（日別）'!M202</f>
        <v>180</v>
      </c>
      <c r="CA203" s="91">
        <f>'貼り付けシート（日別）'!N202</f>
        <v>0</v>
      </c>
      <c r="CB203" s="91">
        <f>'貼り付けシート（日別）'!O202</f>
        <v>25.891666666666662</v>
      </c>
      <c r="CC203" s="91">
        <f>'貼り付けシート（日別）'!Q202</f>
        <v>0</v>
      </c>
      <c r="CD203" s="126"/>
    </row>
    <row r="204" spans="1:82" x14ac:dyDescent="0.15">
      <c r="A204" s="30">
        <v>41837</v>
      </c>
      <c r="B204" s="93">
        <f t="shared" si="96"/>
        <v>0.16539218981481479</v>
      </c>
      <c r="C204" s="93">
        <f t="shared" si="97"/>
        <v>0</v>
      </c>
      <c r="D204" s="93">
        <f t="shared" si="93"/>
        <v>18.76295772255104</v>
      </c>
      <c r="E204" s="96">
        <v>0</v>
      </c>
      <c r="F204" s="90">
        <f>IF(OR(計算過程!$CJ$4&lt;=4,計算過程!$CJ$4=8),G204+H204+I204,0)</f>
        <v>0.16539218981481479</v>
      </c>
      <c r="G204" s="90">
        <f>IF(AND($CJ$4&gt;4,$CJ$4&lt;&gt;8),0,((VLOOKUP(入力データと計算結果!$F$6,バックデータ一覧!$V$12:$AA$15,2)*CB204+VLOOKUP(入力データと計算結果!$F$6,バックデータ一覧!$V$12:$AA$15,3)*(BV204+BW204+BX204+BY204+CA204)+(VLOOKUP(入力データと計算結果!$F$6,バックデータ一覧!$V$12:$AA$15,4)))*10^3/3600))</f>
        <v>0.10556203703703704</v>
      </c>
      <c r="H204" s="90">
        <f>IF(AND(OR($CJ$4&gt;4,$CJ$4&lt;&gt;8),入力データと計算結果!$F$7&lt;&gt;バックデータ一覧!$A$20,BZ204&gt;0),0.07*10^3/3600,0)</f>
        <v>1.9444444444444445E-2</v>
      </c>
      <c r="I204" s="90">
        <f>IF(AND(OR($CJ$4&lt;=4),入力データと計算結果!$F$7=バックデータ一覧!$A$22,BU204&gt;0),(VLOOKUP(入力データと計算結果!$F$6,バックデータ一覧!$V$12:$AA$15,5,FALSE)*BU204+VLOOKUP(入力データと計算結果!$F$6,バックデータ一覧!$V$12:$AA$15,6,FALSE))*10^3/3600,0)</f>
        <v>4.0385708333333332E-2</v>
      </c>
      <c r="J204" s="90">
        <f>IF(OR(計算過程!$CJ$4&lt;=2,計算過程!$CJ$4=8),IF(入力データと計算結果!$F$7=バックデータ一覧!$A$20,BO204/L204+BP204/M204+BQ204/N204+BR204/O204+BT204/Q204,IF(入力データと計算結果!$F$7=バックデータ一覧!$A$21,BO204/L204+BP204/M204+BQ204/N204+BS204/P204+BT204/Q204,BO204/L204+BP204/M204+BQ204/N204+BS204/P204+BU204/R204)),0)</f>
        <v>0</v>
      </c>
      <c r="K204" s="90">
        <f>IF(OR(計算過程!$CJ$4=3,計算過程!$CJ$4=4),IF(入力データと計算結果!$F$7=バックデータ一覧!$A$20,BO204/L204+BP204/M204+BQ204/N204+BR204/O204+BT204/Q204,IF(入力データと計算結果!$F$7=バックデータ一覧!$A$21,BO204/L204+BP204/M204+BQ204/N204+BS204/P204+BT204/Q204,BO204/L204+BP204/M204+BQ204/N204+BS204/P204+BU204/R204)),0)</f>
        <v>18.76295772255104</v>
      </c>
      <c r="L204" s="167">
        <f>IFERROR(MIN(1,$CJ$6*CB204+計算過程!$CJ$13*(BO204+BQ204)+$CJ$20),"-")</f>
        <v>0.70827240306121531</v>
      </c>
      <c r="M204" s="167">
        <f t="shared" si="98"/>
        <v>0.82903665910557334</v>
      </c>
      <c r="N204" s="167">
        <f t="shared" si="99"/>
        <v>0.70827240306121531</v>
      </c>
      <c r="O204" s="134">
        <f t="shared" si="100"/>
        <v>0.90236153670854247</v>
      </c>
      <c r="P204" s="134">
        <f t="shared" si="101"/>
        <v>0.87487038144105533</v>
      </c>
      <c r="Q204" s="134">
        <f t="shared" si="102"/>
        <v>0.90236153670854247</v>
      </c>
      <c r="R204" s="134">
        <f t="shared" si="103"/>
        <v>0.60606867011266741</v>
      </c>
      <c r="S204" s="26">
        <f t="shared" si="104"/>
        <v>0</v>
      </c>
      <c r="T204" s="26">
        <f>'貼り付けシート（日別）'!P203</f>
        <v>25.162499999999998</v>
      </c>
      <c r="U204" s="26">
        <f t="shared" si="94"/>
        <v>1</v>
      </c>
      <c r="V204" s="26">
        <f t="shared" si="95"/>
        <v>1</v>
      </c>
      <c r="W204" s="26">
        <f t="shared" si="118"/>
        <v>14.759187749550003</v>
      </c>
      <c r="X204" s="26">
        <f t="shared" si="105"/>
        <v>0</v>
      </c>
      <c r="Y204" s="26">
        <f>IF(AND(入力データと計算結果!$F$6=バックデータ一覧!$A$7,入力データと計算結果!$F$27="種類を選択することで評価する"),MAX((($CJ$44*CB204+$CJ$45*SUM(BO204:BQ204,BS204)+$CJ$46)*Z204+(0.01723*BU204+0.06099))*10^3/3600,0),0)</f>
        <v>0</v>
      </c>
      <c r="Z204" s="26">
        <f t="shared" si="119"/>
        <v>1</v>
      </c>
      <c r="AA204" s="26">
        <f>IF(AND(入力データと計算結果!$F$6=バックデータ一覧!$A$7,入力データと計算結果!$F$27="種類を選択することで評価する"),MAX(($CJ$47*CB204+$CJ$48*SUM(BO204:BQ204,BS204)+$CJ$49)*AC204+BU204/AB204,0),0)</f>
        <v>0</v>
      </c>
      <c r="AB204" s="26">
        <f t="shared" si="106"/>
        <v>0.89009499999999997</v>
      </c>
      <c r="AC204" s="26">
        <f t="shared" si="120"/>
        <v>1</v>
      </c>
      <c r="AD204" s="91">
        <f>IF(AND(入力データと計算結果!$F$6=バックデータ一覧!$A$7,入力データと計算結果!$F$27="仕様を入力することで評価する"),AE204+AF204+AG204,0)</f>
        <v>0</v>
      </c>
      <c r="AE204" s="91">
        <f t="shared" si="121"/>
        <v>0.73821434141585196</v>
      </c>
      <c r="AF204" s="91">
        <f t="shared" si="107"/>
        <v>7.0405560756454114E-2</v>
      </c>
      <c r="AG204" s="190">
        <f>IF(AND(入力データと計算結果!$F$7&lt;&gt;バックデータ一覧!$A$22,CA204&gt;0),(0.000393*計算過程!CA204)*10^3/3600,IF(AND(入力データと計算結果!$F$7=バックデータ一覧!$A$22,AX204&gt;0),(0.01723*計算過程!AX204+0.06099)*10^3/3600,0))</f>
        <v>2.0782520833333335E-2</v>
      </c>
      <c r="AH204" s="91">
        <f>IF(OR(入力データと計算結果!$F$6&lt;&gt;バックデータ一覧!$A$7,入力データと計算結果!$F$27&lt;&gt;"仕様を入力することで評価する"),0,IF(入力データと計算結果!$F$7=バックデータ一覧!$A$20,計算過程!AR204/計算過程!AI204+計算過程!AS204/計算過程!AJ204+計算過程!AT204/計算過程!AK204+計算過程!AU204/計算過程!AL204+計算過程!AW204/計算過程!AN204,IF(入力データと計算結果!$F$7=バックデータ一覧!$A$21,計算過程!AR204/計算過程!AI204+計算過程!AS204/計算過程!AJ204+計算過程!AT204/計算過程!AK204+計算過程!AV204/計算過程!AM204+計算過程!AW204/計算過程!AN204,計算過程!AR204/計算過程!AI204+計算過程!AS204/計算過程!AJ204+計算過程!AT204/計算過程!AK204+計算過程!AV204/計算過程!AM204+計算過程!AX204/計算過程!AO204)))</f>
        <v>0</v>
      </c>
      <c r="AI204" s="191" t="str">
        <f>IF(AND(入力データと計算結果!$F$6=バックデータ一覧!$A$7,入力データと計算結果!$F$27="仕様を入力することで評価する"),$CJ$65*CB204+$CJ$72*(AR204+AT204)+$CJ$79,"-")</f>
        <v>-</v>
      </c>
      <c r="AJ204" s="191" t="str">
        <f>IF(AND(入力データと計算結果!$F$6=バックデータ一覧!$A$7,入力データと計算結果!$F$27="仕様を入力することで評価する"),$CJ$66*CB204+$CJ$73*AS204+$CJ$80,"-")</f>
        <v>-</v>
      </c>
      <c r="AK204" s="191" t="str">
        <f>IF(AND(入力データと計算結果!$F$6=バックデータ一覧!$A$7,入力データと計算結果!$F$27="仕様を入力することで評価する"),$CJ$67*CB204+$CJ$74*(AR204+AT204)+$CJ$81,"-")</f>
        <v>-</v>
      </c>
      <c r="AL204" s="191" t="str">
        <f>IF(AND(入力データと計算結果!$F$6=バックデータ一覧!$A$7,入力データと計算結果!$F$27="仕様を入力することで評価する"),$CJ$68*CB204+$CJ$75*AU204+$CJ$82,"-")</f>
        <v>-</v>
      </c>
      <c r="AM204" s="191" t="str">
        <f>IF(AND(入力データと計算結果!$F$6=バックデータ一覧!$A$7,入力データと計算結果!$F$27="仕様を入力することで評価する"),$CJ$69*CB204+$CJ$76*AV204+$CJ$83,"-")</f>
        <v>-</v>
      </c>
      <c r="AN204" s="191" t="str">
        <f>IF(AND(入力データと計算結果!$F$6=バックデータ一覧!$A$7,入力データと計算結果!$F$27="仕様を入力することで評価する"),$CJ$70*CB204+$CJ$77*AW204+$CJ$84,"-")</f>
        <v>-</v>
      </c>
      <c r="AO204" s="191" t="str">
        <f>IF(AND(入力データと計算結果!$F$6=バックデータ一覧!$A$7,入力データと計算結果!$F$27="仕様を入力することで評価する"),$CJ$71*CB204+$CJ$78*AX204+$CJ$85,"-")</f>
        <v>-</v>
      </c>
      <c r="AP204" s="91">
        <f t="shared" si="108"/>
        <v>16.146215580012921</v>
      </c>
      <c r="AQ204" s="91">
        <f t="shared" si="109"/>
        <v>6.075552358864825</v>
      </c>
      <c r="AR204" s="91">
        <f t="shared" si="110"/>
        <v>0</v>
      </c>
      <c r="AS204" s="91">
        <f t="shared" si="111"/>
        <v>0</v>
      </c>
      <c r="AT204" s="91">
        <f t="shared" si="112"/>
        <v>0</v>
      </c>
      <c r="AU204" s="91">
        <f t="shared" si="113"/>
        <v>0</v>
      </c>
      <c r="AV204" s="91">
        <f t="shared" si="114"/>
        <v>0</v>
      </c>
      <c r="AW204" s="91">
        <f t="shared" si="115"/>
        <v>0</v>
      </c>
      <c r="AX204" s="91">
        <f t="shared" si="116"/>
        <v>0.80249999999999988</v>
      </c>
      <c r="AY204" s="158">
        <f t="shared" si="117"/>
        <v>13.956687749550003</v>
      </c>
      <c r="AZ204" s="91">
        <f t="shared" si="122"/>
        <v>13.956687749550003</v>
      </c>
      <c r="BA204" s="26">
        <f>IF(計算過程!$CJ$4=9,((BF204*CB204+BG204*(BO204+BP204+BQ204+BS204)+BH204*BN204+BI204)*BB204+(0.01723*BU204+0.06099))*10^3/3600,0)</f>
        <v>0</v>
      </c>
      <c r="BB204" s="26">
        <f>IF(7&lt;='貼り付けシート（日別）'!O203,1,1+(7-'貼り付けシート（日別）'!O203)*0.0091)</f>
        <v>1</v>
      </c>
      <c r="BC204" s="26">
        <f>IF(計算過程!$CJ$4=9,((BJ204*計算過程!CB204+BK204*(BO204+BP204+BQ204+BS204)+BL204*BN204+BM204)*BE204+BU204/BD204),0)</f>
        <v>0</v>
      </c>
      <c r="BD204" s="26">
        <f>計算過程!$CJ$88*'貼り付けシート（日別）'!O203+計算過程!$CJ$89*BU204+計算過程!$CJ$90</f>
        <v>0.89009499999999997</v>
      </c>
      <c r="BE204" s="26">
        <f>IF(7&lt;='貼り付けシート（日別）'!O203,1,1+(7-'貼り付けシート（日別）'!O203)*0.0205)</f>
        <v>1</v>
      </c>
      <c r="BF204" s="89">
        <f>IF($BN204&gt;0,バックデータ一覧!$S$4,バックデータ一覧!$T$4)</f>
        <v>-0.51375000000000004</v>
      </c>
      <c r="BG204" s="89">
        <f>IF($BN204&gt;0,バックデータ一覧!$S$5,バックデータ一覧!$T$5)</f>
        <v>-1.7819999999999999E-2</v>
      </c>
      <c r="BH204" s="89">
        <f>IF($BN204&gt;0,バックデータ一覧!$S$6,バックデータ一覧!$T$6)</f>
        <v>0.27639999999999998</v>
      </c>
      <c r="BI204" s="89">
        <f>IF($BN204&gt;0,バックデータ一覧!$S$7,バックデータ一覧!$T$7)</f>
        <v>9.4067100000000003</v>
      </c>
      <c r="BJ204" s="89">
        <f>IF($BN204&gt;0,バックデータ一覧!$S$12,バックデータ一覧!$T$12)</f>
        <v>-0.19841</v>
      </c>
      <c r="BK204" s="89">
        <f>IF($BN204&gt;0,バックデータ一覧!$S$13,バックデータ一覧!$T$13)</f>
        <v>1.10632</v>
      </c>
      <c r="BL204" s="89">
        <f>IF($BN204&gt;0,バックデータ一覧!$S$14,バックデータ一覧!$T$14)</f>
        <v>0.19306999999999999</v>
      </c>
      <c r="BM204" s="132">
        <f>IF($BN204&gt;0,バックデータ一覧!$S$15,バックデータ一覧!$T$15)</f>
        <v>-10.36669</v>
      </c>
      <c r="BN204" s="26">
        <f>SUMIF('貼り付けシート（時刻別）'!$A$6:$A$8765,$A204,'貼り付けシート（時刻別）'!$C$6:$C$8765)</f>
        <v>2400</v>
      </c>
      <c r="BO204" s="91">
        <f>'貼り付けシート（日別）'!B203</f>
        <v>3.0394564432353341</v>
      </c>
      <c r="BP204" s="91">
        <f>'貼り付けシート（日別）'!C203</f>
        <v>3.721783399880001</v>
      </c>
      <c r="BQ204" s="91">
        <f>'貼り付けシート（日別）'!D203</f>
        <v>1.6127728066146672</v>
      </c>
      <c r="BR204" s="91">
        <f>'貼り付けシート（日別）'!E203</f>
        <v>0</v>
      </c>
      <c r="BS204" s="91">
        <f>'貼り付けシート（日別）'!F203</f>
        <v>5.5826750998200012</v>
      </c>
      <c r="BT204" s="91">
        <f>'貼り付けシート（日別）'!G203</f>
        <v>0</v>
      </c>
      <c r="BU204" s="91">
        <f>'貼り付けシート（日別）'!H203</f>
        <v>0.80249999999999988</v>
      </c>
      <c r="BV204" s="91">
        <f>'貼り付けシート（日別）'!I203</f>
        <v>49</v>
      </c>
      <c r="BW204" s="91">
        <f>'貼り付けシート（日別）'!J203</f>
        <v>60</v>
      </c>
      <c r="BX204" s="91">
        <f>'貼り付けシート（日別）'!K203</f>
        <v>26</v>
      </c>
      <c r="BY204" s="91">
        <f>'貼り付けシート（日別）'!L203</f>
        <v>0</v>
      </c>
      <c r="BZ204" s="91">
        <f>'貼り付けシート（日別）'!M203</f>
        <v>90</v>
      </c>
      <c r="CA204" s="91">
        <f>'貼り付けシート（日別）'!N203</f>
        <v>0</v>
      </c>
      <c r="CB204" s="91">
        <f>'貼り付けシート（日別）'!O203</f>
        <v>27.266666666666669</v>
      </c>
      <c r="CC204" s="91">
        <f>'貼り付けシート（日別）'!Q203</f>
        <v>0</v>
      </c>
      <c r="CD204" s="126"/>
    </row>
    <row r="205" spans="1:82" x14ac:dyDescent="0.15">
      <c r="A205" s="30">
        <v>41838</v>
      </c>
      <c r="B205" s="93">
        <f t="shared" si="96"/>
        <v>0.1075429398148148</v>
      </c>
      <c r="C205" s="93">
        <f t="shared" si="97"/>
        <v>0</v>
      </c>
      <c r="D205" s="93">
        <f t="shared" si="93"/>
        <v>11.062220589939455</v>
      </c>
      <c r="E205" s="96">
        <v>0</v>
      </c>
      <c r="F205" s="90">
        <f>IF(OR(計算過程!$CJ$4&lt;=4,計算過程!$CJ$4=8),G205+H205+I205,0)</f>
        <v>0.1075429398148148</v>
      </c>
      <c r="G205" s="90">
        <f>IF(AND($CJ$4&gt;4,$CJ$4&lt;&gt;8),0,((VLOOKUP(入力データと計算結果!$F$6,バックデータ一覧!$V$12:$AA$15,2)*CB205+VLOOKUP(入力データと計算結果!$F$6,バックデータ一覧!$V$12:$AA$15,3)*(BV205+BW205+BX205+BY205+CA205)+(VLOOKUP(入力データと計算結果!$F$6,バックデータ一覧!$V$12:$AA$15,4)))*10^3/3600))</f>
        <v>0.1075429398148148</v>
      </c>
      <c r="H205" s="90">
        <f>IF(AND(OR($CJ$4&gt;4,$CJ$4&lt;&gt;8),入力データと計算結果!$F$7&lt;&gt;バックデータ一覧!$A$20,BZ205&gt;0),0.07*10^3/3600,0)</f>
        <v>0</v>
      </c>
      <c r="I205" s="90">
        <f>IF(AND(OR($CJ$4&lt;=4),入力データと計算結果!$F$7=バックデータ一覧!$A$22,BU205&gt;0),(VLOOKUP(入力データと計算結果!$F$6,バックデータ一覧!$V$12:$AA$15,5,FALSE)*BU205+VLOOKUP(入力データと計算結果!$F$6,バックデータ一覧!$V$12:$AA$15,6,FALSE))*10^3/3600,0)</f>
        <v>0</v>
      </c>
      <c r="J205" s="90">
        <f>IF(OR(計算過程!$CJ$4&lt;=2,計算過程!$CJ$4=8),IF(入力データと計算結果!$F$7=バックデータ一覧!$A$20,BO205/L205+BP205/M205+BQ205/N205+BR205/O205+BT205/Q205,IF(入力データと計算結果!$F$7=バックデータ一覧!$A$21,BO205/L205+BP205/M205+BQ205/N205+BS205/P205+BT205/Q205,BO205/L205+BP205/M205+BQ205/N205+BS205/P205+BU205/R205)),0)</f>
        <v>0</v>
      </c>
      <c r="K205" s="90">
        <f>IF(OR(計算過程!$CJ$4=3,計算過程!$CJ$4=4),IF(入力データと計算結果!$F$7=バックデータ一覧!$A$20,BO205/L205+BP205/M205+BQ205/N205+BR205/O205+BT205/Q205,IF(入力データと計算結果!$F$7=バックデータ一覧!$A$21,BO205/L205+BP205/M205+BQ205/N205+BS205/P205+BT205/Q205,BO205/L205+BP205/M205+BQ205/N205+BS205/P205+BU205/R205)),0)</f>
        <v>11.062220589939455</v>
      </c>
      <c r="L205" s="167">
        <f>IFERROR(MIN(1,$CJ$6*CB205+計算過程!$CJ$13*(BO205+BQ205)+$CJ$20),"-")</f>
        <v>0.70398862163355824</v>
      </c>
      <c r="M205" s="167">
        <f t="shared" si="98"/>
        <v>0.82884983263688272</v>
      </c>
      <c r="N205" s="167">
        <f t="shared" si="99"/>
        <v>0.70398862163355824</v>
      </c>
      <c r="O205" s="134">
        <f t="shared" si="100"/>
        <v>0.90236153670854247</v>
      </c>
      <c r="P205" s="134">
        <f t="shared" si="101"/>
        <v>0.88826526187185906</v>
      </c>
      <c r="Q205" s="134">
        <f t="shared" si="102"/>
        <v>0.90236153670854247</v>
      </c>
      <c r="R205" s="134">
        <f t="shared" si="103"/>
        <v>0.56048021758144884</v>
      </c>
      <c r="S205" s="26">
        <f t="shared" si="104"/>
        <v>0</v>
      </c>
      <c r="T205" s="26">
        <f>'貼り付けシート（日別）'!P204</f>
        <v>24.774999999999999</v>
      </c>
      <c r="U205" s="26">
        <f t="shared" si="94"/>
        <v>1</v>
      </c>
      <c r="V205" s="26">
        <f t="shared" si="95"/>
        <v>1</v>
      </c>
      <c r="W205" s="26">
        <f t="shared" si="118"/>
        <v>8.5716621954600019</v>
      </c>
      <c r="X205" s="26">
        <f t="shared" si="105"/>
        <v>0</v>
      </c>
      <c r="Y205" s="26">
        <f>IF(AND(入力データと計算結果!$F$6=バックデータ一覧!$A$7,入力データと計算結果!$F$27="種類を選択することで評価する"),MAX((($CJ$44*CB205+$CJ$45*SUM(BO205:BQ205,BS205)+$CJ$46)*Z205+(0.01723*BU205+0.06099))*10^3/3600,0),0)</f>
        <v>0</v>
      </c>
      <c r="Z205" s="26">
        <f t="shared" si="119"/>
        <v>1</v>
      </c>
      <c r="AA205" s="26">
        <f>IF(AND(入力データと計算結果!$F$6=バックデータ一覧!$A$7,入力データと計算結果!$F$27="種類を選択することで評価する"),MAX(($CJ$47*CB205+$CJ$48*SUM(BO205:BQ205,BS205)+$CJ$49)*AC205+BU205/AB205,0),0)</f>
        <v>0</v>
      </c>
      <c r="AB205" s="26">
        <f t="shared" si="106"/>
        <v>0.87867999999999991</v>
      </c>
      <c r="AC205" s="26">
        <f t="shared" si="120"/>
        <v>1</v>
      </c>
      <c r="AD205" s="91">
        <f>IF(AND(入力データと計算結果!$F$6=バックデータ一覧!$A$7,入力データと計算結果!$F$27="仕様を入力することで評価する"),AE205+AF205+AG205,0)</f>
        <v>0</v>
      </c>
      <c r="AE205" s="91">
        <f t="shared" si="121"/>
        <v>0.45338292838604788</v>
      </c>
      <c r="AF205" s="91">
        <f t="shared" si="107"/>
        <v>6.5928721355278538E-2</v>
      </c>
      <c r="AG205" s="190">
        <f>IF(AND(入力データと計算結果!$F$7&lt;&gt;バックデータ一覧!$A$22,CA205&gt;0),(0.000393*計算過程!CA205)*10^3/3600,IF(AND(入力データと計算結果!$F$7=バックデータ一覧!$A$22,AX205&gt;0),(0.01723*計算過程!AX205+0.06099)*10^3/3600,0))</f>
        <v>0</v>
      </c>
      <c r="AH205" s="91">
        <f>IF(OR(入力データと計算結果!$F$6&lt;&gt;バックデータ一覧!$A$7,入力データと計算結果!$F$27&lt;&gt;"仕様を入力することで評価する"),0,IF(入力データと計算結果!$F$7=バックデータ一覧!$A$20,計算過程!AR205/計算過程!AI205+計算過程!AS205/計算過程!AJ205+計算過程!AT205/計算過程!AK205+計算過程!AU205/計算過程!AL205+計算過程!AW205/計算過程!AN205,IF(入力データと計算結果!$F$7=バックデータ一覧!$A$21,計算過程!AR205/計算過程!AI205+計算過程!AS205/計算過程!AJ205+計算過程!AT205/計算過程!AK205+計算過程!AV205/計算過程!AM205+計算過程!AW205/計算過程!AN205,計算過程!AR205/計算過程!AI205+計算過程!AS205/計算過程!AJ205+計算過程!AT205/計算過程!AK205+計算過程!AV205/計算過程!AM205+計算過程!AX205/計算過程!AO205)))</f>
        <v>0</v>
      </c>
      <c r="AI205" s="191" t="str">
        <f>IF(AND(入力データと計算結果!$F$6=バックデータ一覧!$A$7,入力データと計算結果!$F$27="仕様を入力することで評価する"),$CJ$65*CB205+$CJ$72*(AR205+AT205)+$CJ$79,"-")</f>
        <v>-</v>
      </c>
      <c r="AJ205" s="191" t="str">
        <f>IF(AND(入力データと計算結果!$F$6=バックデータ一覧!$A$7,入力データと計算結果!$F$27="仕様を入力することで評価する"),$CJ$66*CB205+$CJ$73*AS205+$CJ$80,"-")</f>
        <v>-</v>
      </c>
      <c r="AK205" s="191" t="str">
        <f>IF(AND(入力データと計算結果!$F$6=バックデータ一覧!$A$7,入力データと計算結果!$F$27="仕様を入力することで評価する"),$CJ$67*CB205+$CJ$74*(AR205+AT205)+$CJ$81,"-")</f>
        <v>-</v>
      </c>
      <c r="AL205" s="191" t="str">
        <f>IF(AND(入力データと計算結果!$F$6=バックデータ一覧!$A$7,入力データと計算結果!$F$27="仕様を入力することで評価する"),$CJ$68*CB205+$CJ$75*AU205+$CJ$82,"-")</f>
        <v>-</v>
      </c>
      <c r="AM205" s="191" t="str">
        <f>IF(AND(入力データと計算結果!$F$6=バックデータ一覧!$A$7,入力データと計算結果!$F$27="仕様を入力することで評価する"),$CJ$69*CB205+$CJ$76*AV205+$CJ$83,"-")</f>
        <v>-</v>
      </c>
      <c r="AN205" s="191" t="str">
        <f>IF(AND(入力データと計算結果!$F$6=バックデータ一覧!$A$7,入力データと計算結果!$F$27="仕様を入力することで評価する"),$CJ$70*CB205+$CJ$77*AW205+$CJ$84,"-")</f>
        <v>-</v>
      </c>
      <c r="AO205" s="191" t="str">
        <f>IF(AND(入力データと計算結果!$F$6=バックデータ一覧!$A$7,入力データと計算結果!$F$27="仕様を入力することで評価する"),$CJ$71*CB205+$CJ$78*AX205+$CJ$85,"-")</f>
        <v>-</v>
      </c>
      <c r="AP205" s="91">
        <f t="shared" si="108"/>
        <v>9.9163861920896235</v>
      </c>
      <c r="AQ205" s="91">
        <f t="shared" si="109"/>
        <v>6.075552358864825</v>
      </c>
      <c r="AR205" s="91">
        <f t="shared" si="110"/>
        <v>0</v>
      </c>
      <c r="AS205" s="91">
        <f t="shared" si="111"/>
        <v>0</v>
      </c>
      <c r="AT205" s="91">
        <f t="shared" si="112"/>
        <v>0</v>
      </c>
      <c r="AU205" s="91">
        <f t="shared" si="113"/>
        <v>0</v>
      </c>
      <c r="AV205" s="91">
        <f t="shared" si="114"/>
        <v>0</v>
      </c>
      <c r="AW205" s="91">
        <f t="shared" si="115"/>
        <v>0</v>
      </c>
      <c r="AX205" s="91">
        <f t="shared" si="116"/>
        <v>0</v>
      </c>
      <c r="AY205" s="158">
        <f t="shared" si="117"/>
        <v>8.5716621954600019</v>
      </c>
      <c r="AZ205" s="91">
        <f t="shared" si="122"/>
        <v>8.5716621954600019</v>
      </c>
      <c r="BA205" s="26">
        <f>IF(計算過程!$CJ$4=9,((BF205*CB205+BG205*(BO205+BP205+BQ205+BS205)+BH205*BN205+BI205)*BB205+(0.01723*BU205+0.06099))*10^3/3600,0)</f>
        <v>0</v>
      </c>
      <c r="BB205" s="26">
        <f>IF(7&lt;='貼り付けシート（日別）'!O204,1,1+(7-'貼り付けシート（日別）'!O204)*0.0091)</f>
        <v>1</v>
      </c>
      <c r="BC205" s="26">
        <f>IF(計算過程!$CJ$4=9,((BJ205*計算過程!CB205+BK205*(BO205+BP205+BQ205+BS205)+BL205*BN205+BM205)*BE205+BU205/BD205),0)</f>
        <v>0</v>
      </c>
      <c r="BD205" s="26">
        <f>計算過程!$CJ$88*'貼り付けシート（日別）'!O204+計算過程!$CJ$89*BU205+計算過程!$CJ$90</f>
        <v>0.87867999999999991</v>
      </c>
      <c r="BE205" s="26">
        <f>IF(7&lt;='貼り付けシート（日別）'!O204,1,1+(7-'貼り付けシート（日別）'!O204)*0.0205)</f>
        <v>1</v>
      </c>
      <c r="BF205" s="89">
        <f>IF($BN205&gt;0,バックデータ一覧!$S$4,バックデータ一覧!$T$4)</f>
        <v>-0.51375000000000004</v>
      </c>
      <c r="BG205" s="89">
        <f>IF($BN205&gt;0,バックデータ一覧!$S$5,バックデータ一覧!$T$5)</f>
        <v>-1.7819999999999999E-2</v>
      </c>
      <c r="BH205" s="89">
        <f>IF($BN205&gt;0,バックデータ一覧!$S$6,バックデータ一覧!$T$6)</f>
        <v>0.27639999999999998</v>
      </c>
      <c r="BI205" s="89">
        <f>IF($BN205&gt;0,バックデータ一覧!$S$7,バックデータ一覧!$T$7)</f>
        <v>9.4067100000000003</v>
      </c>
      <c r="BJ205" s="89">
        <f>IF($BN205&gt;0,バックデータ一覧!$S$12,バックデータ一覧!$T$12)</f>
        <v>-0.19841</v>
      </c>
      <c r="BK205" s="89">
        <f>IF($BN205&gt;0,バックデータ一覧!$S$13,バックデータ一覧!$T$13)</f>
        <v>1.10632</v>
      </c>
      <c r="BL205" s="89">
        <f>IF($BN205&gt;0,バックデータ一覧!$S$14,バックデータ一覧!$T$14)</f>
        <v>0.19306999999999999</v>
      </c>
      <c r="BM205" s="132">
        <f>IF($BN205&gt;0,バックデータ一覧!$S$15,バックデータ一覧!$T$15)</f>
        <v>-10.36669</v>
      </c>
      <c r="BN205" s="26">
        <f>SUMIF('貼り付けシート（時刻別）'!$A$6:$A$8765,$A205,'貼り付けシート（時刻別）'!$C$6:$C$8765)</f>
        <v>2400</v>
      </c>
      <c r="BO205" s="91">
        <f>'貼り付けシート（日別）'!B204</f>
        <v>2.3878201830210006</v>
      </c>
      <c r="BP205" s="91">
        <f>'貼り付けシート（日別）'!C204</f>
        <v>5.2042234758150014</v>
      </c>
      <c r="BQ205" s="91">
        <f>'貼り付けシート（日別）'!D204</f>
        <v>0.97961853662400022</v>
      </c>
      <c r="BR205" s="91">
        <f>'貼り付けシート（日別）'!E204</f>
        <v>0</v>
      </c>
      <c r="BS205" s="91">
        <f>'貼り付けシート（日別）'!F204</f>
        <v>0</v>
      </c>
      <c r="BT205" s="91">
        <f>'貼り付けシート（日別）'!G204</f>
        <v>0</v>
      </c>
      <c r="BU205" s="91">
        <f>'貼り付けシート（日別）'!H204</f>
        <v>0</v>
      </c>
      <c r="BV205" s="91">
        <f>'貼り付けシート（日別）'!I204</f>
        <v>39</v>
      </c>
      <c r="BW205" s="91">
        <f>'貼り付けシート（日別）'!J204</f>
        <v>85</v>
      </c>
      <c r="BX205" s="91">
        <f>'貼り付けシート（日別）'!K204</f>
        <v>16</v>
      </c>
      <c r="BY205" s="91">
        <f>'貼り付けシート（日別）'!L204</f>
        <v>0</v>
      </c>
      <c r="BZ205" s="91">
        <f>'貼り付けシート（日別）'!M204</f>
        <v>0</v>
      </c>
      <c r="CA205" s="91">
        <f>'貼り付けシート（日別）'!N204</f>
        <v>0</v>
      </c>
      <c r="CB205" s="91">
        <f>'貼り付けシート（日別）'!O204</f>
        <v>25.891666666666666</v>
      </c>
      <c r="CC205" s="91">
        <f>'貼り付けシート（日別）'!Q204</f>
        <v>0</v>
      </c>
      <c r="CD205" s="126"/>
    </row>
    <row r="206" spans="1:82" x14ac:dyDescent="0.15">
      <c r="A206" s="30">
        <v>41839</v>
      </c>
      <c r="B206" s="93">
        <f t="shared" si="96"/>
        <v>0.16657629803240742</v>
      </c>
      <c r="C206" s="93">
        <f t="shared" si="97"/>
        <v>0</v>
      </c>
      <c r="D206" s="93">
        <f t="shared" si="93"/>
        <v>18.740289204908294</v>
      </c>
      <c r="E206" s="96">
        <v>0</v>
      </c>
      <c r="F206" s="90">
        <f>IF(OR(計算過程!$CJ$4&lt;=4,計算過程!$CJ$4=8),G206+H206+I206,0)</f>
        <v>0.16657629803240742</v>
      </c>
      <c r="G206" s="90">
        <f>IF(AND($CJ$4&gt;4,$CJ$4&lt;&gt;8),0,((VLOOKUP(入力データと計算結果!$F$6,バックデータ一覧!$V$12:$AA$15,2)*CB206+VLOOKUP(入力データと計算結果!$F$6,バックデータ一覧!$V$12:$AA$15,3)*(BV206+BW206+BX206+BY206+CA206)+(VLOOKUP(入力データと計算結果!$F$6,バックデータ一覧!$V$12:$AA$15,4)))*10^3/3600))</f>
        <v>0.10644872685185185</v>
      </c>
      <c r="H206" s="90">
        <f>IF(AND(OR($CJ$4&gt;4,$CJ$4&lt;&gt;8),入力データと計算結果!$F$7&lt;&gt;バックデータ一覧!$A$20,BZ206&gt;0),0.07*10^3/3600,0)</f>
        <v>1.9444444444444445E-2</v>
      </c>
      <c r="I206" s="90">
        <f>IF(AND(OR($CJ$4&lt;=4),入力データと計算結果!$F$7=バックデータ一覧!$A$22,BU206&gt;0),(VLOOKUP(入力データと計算結果!$F$6,バックデータ一覧!$V$12:$AA$15,5,FALSE)*BU206+VLOOKUP(入力データと計算結果!$F$6,バックデータ一覧!$V$12:$AA$15,6,FALSE))*10^3/3600,0)</f>
        <v>4.0683126736111117E-2</v>
      </c>
      <c r="J206" s="90">
        <f>IF(OR(計算過程!$CJ$4&lt;=2,計算過程!$CJ$4=8),IF(入力データと計算結果!$F$7=バックデータ一覧!$A$20,BO206/L206+BP206/M206+BQ206/N206+BR206/O206+BT206/Q206,IF(入力データと計算結果!$F$7=バックデータ一覧!$A$21,BO206/L206+BP206/M206+BQ206/N206+BS206/P206+BT206/Q206,BO206/L206+BP206/M206+BQ206/N206+BS206/P206+BU206/R206)),0)</f>
        <v>0</v>
      </c>
      <c r="K206" s="90">
        <f>IF(OR(計算過程!$CJ$4=3,計算過程!$CJ$4=4),IF(入力データと計算結果!$F$7=バックデータ一覧!$A$20,BO206/L206+BP206/M206+BQ206/N206+BR206/O206+BT206/Q206,IF(入力データと計算結果!$F$7=バックデータ一覧!$A$21,BO206/L206+BP206/M206+BQ206/N206+BS206/P206+BT206/Q206,BO206/L206+BP206/M206+BQ206/N206+BS206/P206+BU206/R206)),0)</f>
        <v>18.740289204908294</v>
      </c>
      <c r="L206" s="167">
        <f>IFERROR(MIN(1,$CJ$6*CB206+計算過程!$CJ$13*(BO206+BQ206)+$CJ$20),"-")</f>
        <v>0.70748489641869994</v>
      </c>
      <c r="M206" s="167">
        <f t="shared" si="98"/>
        <v>0.82571240873909679</v>
      </c>
      <c r="N206" s="167">
        <f t="shared" si="99"/>
        <v>0.70748489641869994</v>
      </c>
      <c r="O206" s="134">
        <f t="shared" si="100"/>
        <v>0.90236153670854247</v>
      </c>
      <c r="P206" s="134">
        <f t="shared" si="101"/>
        <v>0.87498200140454863</v>
      </c>
      <c r="Q206" s="134">
        <f t="shared" si="102"/>
        <v>0.90236153670854247</v>
      </c>
      <c r="R206" s="134">
        <f t="shared" si="103"/>
        <v>0.60000191918077617</v>
      </c>
      <c r="S206" s="26">
        <f t="shared" si="104"/>
        <v>0</v>
      </c>
      <c r="T206" s="26">
        <f>'貼り付けシート（日別）'!P205</f>
        <v>24.049999999999997</v>
      </c>
      <c r="U206" s="26">
        <f t="shared" si="94"/>
        <v>1</v>
      </c>
      <c r="V206" s="26">
        <f t="shared" si="95"/>
        <v>1</v>
      </c>
      <c r="W206" s="26">
        <f t="shared" si="118"/>
        <v>14.693823727850003</v>
      </c>
      <c r="X206" s="26">
        <f t="shared" si="105"/>
        <v>0</v>
      </c>
      <c r="Y206" s="26">
        <f>IF(AND(入力データと計算結果!$F$6=バックデータ一覧!$A$7,入力データと計算結果!$F$27="種類を選択することで評価する"),MAX((($CJ$44*CB206+$CJ$45*SUM(BO206:BQ206,BS206)+$CJ$46)*Z206+(0.01723*BU206+0.06099))*10^3/3600,0),0)</f>
        <v>0</v>
      </c>
      <c r="Z206" s="26">
        <f t="shared" si="119"/>
        <v>1</v>
      </c>
      <c r="AA206" s="26">
        <f>IF(AND(入力データと計算結果!$F$6=バックデータ一覧!$A$7,入力データと計算結果!$F$27="種類を選択することで評価する"),MAX(($CJ$47*CB206+$CJ$48*SUM(BO206:BQ206,BS206)+$CJ$49)*AC206+BU206/AB206,0),0)</f>
        <v>0</v>
      </c>
      <c r="AB206" s="26">
        <f t="shared" si="106"/>
        <v>0.88388062499999998</v>
      </c>
      <c r="AC206" s="26">
        <f t="shared" si="120"/>
        <v>1</v>
      </c>
      <c r="AD206" s="91">
        <f>IF(AND(入力データと計算結果!$F$6=バックデータ一覧!$A$7,入力データと計算結果!$F$27="仕様を入力することで評価する"),AE206+AF206+AG206,0)</f>
        <v>0</v>
      </c>
      <c r="AE206" s="91">
        <f t="shared" si="121"/>
        <v>0.7320627778938984</v>
      </c>
      <c r="AF206" s="91">
        <f t="shared" si="107"/>
        <v>7.0308873520797857E-2</v>
      </c>
      <c r="AG206" s="190">
        <f>IF(AND(入力データと計算結果!$F$7&lt;&gt;バックデータ一覧!$A$22,CA206&gt;0),(0.000393*計算過程!CA206)*10^3/3600,IF(AND(入力データと計算結果!$F$7=バックデータ一覧!$A$22,AX206&gt;0),(0.01723*計算過程!AX206+0.06099)*10^3/3600,0))</f>
        <v>2.1026313368055556E-2</v>
      </c>
      <c r="AH206" s="91">
        <f>IF(OR(入力データと計算結果!$F$6&lt;&gt;バックデータ一覧!$A$7,入力データと計算結果!$F$27&lt;&gt;"仕様を入力することで評価する"),0,IF(入力データと計算結果!$F$7=バックデータ一覧!$A$20,計算過程!AR206/計算過程!AI206+計算過程!AS206/計算過程!AJ206+計算過程!AT206/計算過程!AK206+計算過程!AU206/計算過程!AL206+計算過程!AW206/計算過程!AN206,IF(入力データと計算結果!$F$7=バックデータ一覧!$A$21,計算過程!AR206/計算過程!AI206+計算過程!AS206/計算過程!AJ206+計算過程!AT206/計算過程!AK206+計算過程!AV206/計算過程!AM206+計算過程!AW206/計算過程!AN206,計算過程!AR206/計算過程!AI206+計算過程!AS206/計算過程!AJ206+計算過程!AT206/計算過程!AK206+計算過程!AV206/計算過程!AM206+計算過程!AX206/計算過程!AO206)))</f>
        <v>0</v>
      </c>
      <c r="AI206" s="191" t="str">
        <f>IF(AND(入力データと計算結果!$F$6=バックデータ一覧!$A$7,入力データと計算結果!$F$27="仕様を入力することで評価する"),$CJ$65*CB206+$CJ$72*(AR206+AT206)+$CJ$79,"-")</f>
        <v>-</v>
      </c>
      <c r="AJ206" s="191" t="str">
        <f>IF(AND(入力データと計算結果!$F$6=バックデータ一覧!$A$7,入力データと計算結果!$F$27="仕様を入力することで評価する"),$CJ$66*CB206+$CJ$73*AS206+$CJ$80,"-")</f>
        <v>-</v>
      </c>
      <c r="AK206" s="191" t="str">
        <f>IF(AND(入力データと計算結果!$F$6=バックデータ一覧!$A$7,入力データと計算結果!$F$27="仕様を入力することで評価する"),$CJ$67*CB206+$CJ$74*(AR206+AT206)+$CJ$81,"-")</f>
        <v>-</v>
      </c>
      <c r="AL206" s="191" t="str">
        <f>IF(AND(入力データと計算結果!$F$6=バックデータ一覧!$A$7,入力データと計算結果!$F$27="仕様を入力することで評価する"),$CJ$68*CB206+$CJ$75*AU206+$CJ$82,"-")</f>
        <v>-</v>
      </c>
      <c r="AM206" s="191" t="str">
        <f>IF(AND(入力データと計算結果!$F$6=バックデータ一覧!$A$7,入力データと計算結果!$F$27="仕様を入力することで評価する"),$CJ$69*CB206+$CJ$76*AV206+$CJ$83,"-")</f>
        <v>-</v>
      </c>
      <c r="AN206" s="191" t="str">
        <f>IF(AND(入力データと計算結果!$F$6=バックデータ一覧!$A$7,入力データと計算結果!$F$27="仕様を入力することで評価する"),$CJ$70*CB206+$CJ$77*AW206+$CJ$84,"-")</f>
        <v>-</v>
      </c>
      <c r="AO206" s="191" t="str">
        <f>IF(AND(入力データと計算結果!$F$6=バックデータ一覧!$A$7,入力データと計算結果!$F$27="仕様を入力することで評価する"),$CJ$71*CB206+$CJ$78*AX206+$CJ$85,"-")</f>
        <v>-</v>
      </c>
      <c r="AP206" s="91">
        <f t="shared" si="108"/>
        <v>16.01166865345348</v>
      </c>
      <c r="AQ206" s="91">
        <f t="shared" si="109"/>
        <v>6.075552358864825</v>
      </c>
      <c r="AR206" s="91">
        <f t="shared" si="110"/>
        <v>0</v>
      </c>
      <c r="AS206" s="91">
        <f t="shared" si="111"/>
        <v>0</v>
      </c>
      <c r="AT206" s="91">
        <f t="shared" si="112"/>
        <v>0</v>
      </c>
      <c r="AU206" s="91">
        <f t="shared" si="113"/>
        <v>0</v>
      </c>
      <c r="AV206" s="91">
        <f t="shared" si="114"/>
        <v>0</v>
      </c>
      <c r="AW206" s="91">
        <f t="shared" si="115"/>
        <v>0</v>
      </c>
      <c r="AX206" s="91">
        <f t="shared" si="116"/>
        <v>0.85343750000000007</v>
      </c>
      <c r="AY206" s="158">
        <f t="shared" si="117"/>
        <v>13.840386227850002</v>
      </c>
      <c r="AZ206" s="91">
        <f t="shared" si="122"/>
        <v>13.840386227850002</v>
      </c>
      <c r="BA206" s="26">
        <f>IF(計算過程!$CJ$4=9,((BF206*CB206+BG206*(BO206+BP206+BQ206+BS206)+BH206*BN206+BI206)*BB206+(0.01723*BU206+0.06099))*10^3/3600,0)</f>
        <v>0</v>
      </c>
      <c r="BB206" s="26">
        <f>IF(7&lt;='貼り付けシート（日別）'!O205,1,1+(7-'貼り付けシート（日別）'!O205)*0.0091)</f>
        <v>1</v>
      </c>
      <c r="BC206" s="26">
        <f>IF(計算過程!$CJ$4=9,((BJ206*計算過程!CB206+BK206*(BO206+BP206+BQ206+BS206)+BL206*BN206+BM206)*BE206+BU206/BD206),0)</f>
        <v>0</v>
      </c>
      <c r="BD206" s="26">
        <f>計算過程!$CJ$88*'貼り付けシート（日別）'!O205+計算過程!$CJ$89*BU206+計算過程!$CJ$90</f>
        <v>0.88388062499999998</v>
      </c>
      <c r="BE206" s="26">
        <f>IF(7&lt;='貼り付けシート（日別）'!O205,1,1+(7-'貼り付けシート（日別）'!O205)*0.0205)</f>
        <v>1</v>
      </c>
      <c r="BF206" s="89">
        <f>IF($BN206&gt;0,バックデータ一覧!$S$4,バックデータ一覧!$T$4)</f>
        <v>-0.51375000000000004</v>
      </c>
      <c r="BG206" s="89">
        <f>IF($BN206&gt;0,バックデータ一覧!$S$5,バックデータ一覧!$T$5)</f>
        <v>-1.7819999999999999E-2</v>
      </c>
      <c r="BH206" s="89">
        <f>IF($BN206&gt;0,バックデータ一覧!$S$6,バックデータ一覧!$T$6)</f>
        <v>0.27639999999999998</v>
      </c>
      <c r="BI206" s="89">
        <f>IF($BN206&gt;0,バックデータ一覧!$S$7,バックデータ一覧!$T$7)</f>
        <v>9.4067100000000003</v>
      </c>
      <c r="BJ206" s="89">
        <f>IF($BN206&gt;0,バックデータ一覧!$S$12,バックデータ一覧!$T$12)</f>
        <v>-0.19841</v>
      </c>
      <c r="BK206" s="89">
        <f>IF($BN206&gt;0,バックデータ一覧!$S$13,バックデータ一覧!$T$13)</f>
        <v>1.10632</v>
      </c>
      <c r="BL206" s="89">
        <f>IF($BN206&gt;0,バックデータ一覧!$S$14,バックデータ一覧!$T$14)</f>
        <v>0.19306999999999999</v>
      </c>
      <c r="BM206" s="132">
        <f>IF($BN206&gt;0,バックデータ一覧!$S$15,バックデータ一覧!$T$15)</f>
        <v>-10.36669</v>
      </c>
      <c r="BN206" s="26">
        <f>SUMIF('貼り付けシート（時刻別）'!$A$6:$A$8765,$A206,'貼り付けシート（時刻別）'!$C$6:$C$8765)</f>
        <v>2400</v>
      </c>
      <c r="BO206" s="91">
        <f>'貼り付けシート（日別）'!B205</f>
        <v>3.0141285562873343</v>
      </c>
      <c r="BP206" s="91">
        <f>'貼り付けシート（日別）'!C205</f>
        <v>3.6907696607600009</v>
      </c>
      <c r="BQ206" s="91">
        <f>'貼り付けシート（日別）'!D205</f>
        <v>1.5993335196626672</v>
      </c>
      <c r="BR206" s="91">
        <f>'貼り付けシート（日別）'!E205</f>
        <v>0</v>
      </c>
      <c r="BS206" s="91">
        <f>'貼り付けシート（日別）'!F205</f>
        <v>5.5361544911400014</v>
      </c>
      <c r="BT206" s="91">
        <f>'貼り付けシート（日別）'!G205</f>
        <v>0</v>
      </c>
      <c r="BU206" s="91">
        <f>'貼り付けシート（日別）'!H205</f>
        <v>0.85343750000000007</v>
      </c>
      <c r="BV206" s="91">
        <f>'貼り付けシート（日別）'!I205</f>
        <v>49</v>
      </c>
      <c r="BW206" s="91">
        <f>'貼り付けシート（日別）'!J205</f>
        <v>60</v>
      </c>
      <c r="BX206" s="91">
        <f>'貼り付けシート（日別）'!K205</f>
        <v>26</v>
      </c>
      <c r="BY206" s="91">
        <f>'貼り付けシート（日別）'!L205</f>
        <v>0</v>
      </c>
      <c r="BZ206" s="91">
        <f>'貼り付けシート（日別）'!M205</f>
        <v>90</v>
      </c>
      <c r="CA206" s="91">
        <f>'貼り付けシート（日別）'!N205</f>
        <v>0</v>
      </c>
      <c r="CB206" s="91">
        <f>'貼り付けシート（日別）'!O205</f>
        <v>25.908333333333331</v>
      </c>
      <c r="CC206" s="91">
        <f>'貼り付けシート（日別）'!Q205</f>
        <v>0</v>
      </c>
      <c r="CD206" s="126"/>
    </row>
    <row r="207" spans="1:82" x14ac:dyDescent="0.15">
      <c r="A207" s="30">
        <v>41840</v>
      </c>
      <c r="B207" s="93">
        <f t="shared" si="96"/>
        <v>0.1628378017939815</v>
      </c>
      <c r="C207" s="93">
        <f t="shared" si="97"/>
        <v>0</v>
      </c>
      <c r="D207" s="93">
        <f t="shared" ref="D207:D270" si="123">K207</f>
        <v>24.637618896427774</v>
      </c>
      <c r="E207" s="96">
        <v>0</v>
      </c>
      <c r="F207" s="90">
        <f>IF(OR(計算過程!$CJ$4&lt;=4,計算過程!$CJ$4=8),G207+H207+I207,0)</f>
        <v>0.1628378017939815</v>
      </c>
      <c r="G207" s="90">
        <f>IF(AND($CJ$4&gt;4,$CJ$4&lt;&gt;8),0,((VLOOKUP(入力データと計算結果!$F$6,バックデータ一覧!$V$12:$AA$15,2)*CB207+VLOOKUP(入力データと計算結果!$F$6,バックデータ一覧!$V$12:$AA$15,3)*(BV207+BW207+BX207+BY207+CA207)+(VLOOKUP(入力データと計算結果!$F$6,バックデータ一覧!$V$12:$AA$15,4)))*10^3/3600))</f>
        <v>0.10337714120370371</v>
      </c>
      <c r="H207" s="90">
        <f>IF(AND(OR($CJ$4&gt;4,$CJ$4&lt;&gt;8),入力データと計算結果!$F$7&lt;&gt;バックデータ一覧!$A$20,BZ207&gt;0),0.07*10^3/3600,0)</f>
        <v>1.9444444444444445E-2</v>
      </c>
      <c r="I207" s="90">
        <f>IF(AND(OR($CJ$4&lt;=4),入力データと計算結果!$F$7=バックデータ一覧!$A$22,BU207&gt;0),(VLOOKUP(入力データと計算結果!$F$6,バックデータ一覧!$V$12:$AA$15,5,FALSE)*BU207+VLOOKUP(入力データと計算結果!$F$6,バックデータ一覧!$V$12:$AA$15,6,FALSE))*10^3/3600,0)</f>
        <v>4.0016216145833332E-2</v>
      </c>
      <c r="J207" s="90">
        <f>IF(OR(計算過程!$CJ$4&lt;=2,計算過程!$CJ$4=8),IF(入力データと計算結果!$F$7=バックデータ一覧!$A$20,BO207/L207+BP207/M207+BQ207/N207+BR207/O207+BT207/Q207,IF(入力データと計算結果!$F$7=バックデータ一覧!$A$21,BO207/L207+BP207/M207+BQ207/N207+BS207/P207+BT207/Q207,BO207/L207+BP207/M207+BQ207/N207+BS207/P207+BU207/R207)),0)</f>
        <v>0</v>
      </c>
      <c r="K207" s="90">
        <f>IF(OR(計算過程!$CJ$4=3,計算過程!$CJ$4=4),IF(入力データと計算結果!$F$7=バックデータ一覧!$A$20,BO207/L207+BP207/M207+BQ207/N207+BR207/O207+BT207/Q207,IF(入力データと計算結果!$F$7=バックデータ一覧!$A$21,BO207/L207+BP207/M207+BQ207/N207+BS207/P207+BT207/Q207,BO207/L207+BP207/M207+BQ207/N207+BS207/P207+BU207/R207)),0)</f>
        <v>24.637618896427774</v>
      </c>
      <c r="L207" s="167">
        <f>IFERROR(MIN(1,$CJ$6*CB207+計算過程!$CJ$13*(BO207+BQ207)+$CJ$20),"-")</f>
        <v>0.71066534662991998</v>
      </c>
      <c r="M207" s="167">
        <f t="shared" si="98"/>
        <v>0.83105793616023327</v>
      </c>
      <c r="N207" s="167">
        <f t="shared" si="99"/>
        <v>0.71066534662991998</v>
      </c>
      <c r="O207" s="134">
        <f t="shared" si="100"/>
        <v>0.90236153670854247</v>
      </c>
      <c r="P207" s="134">
        <f t="shared" si="101"/>
        <v>0.86181485135903302</v>
      </c>
      <c r="Q207" s="134">
        <f t="shared" si="102"/>
        <v>0.90236153670854247</v>
      </c>
      <c r="R207" s="134">
        <f t="shared" si="103"/>
        <v>0.61360558461394321</v>
      </c>
      <c r="S207" s="26">
        <f t="shared" si="104"/>
        <v>0</v>
      </c>
      <c r="T207" s="26">
        <f>'貼り付けシート（日別）'!P206</f>
        <v>24.224999999999998</v>
      </c>
      <c r="U207" s="26">
        <f t="shared" ref="U207:U270" si="124">IF(T207&lt;7,1+0.0133*(7-T207),1)</f>
        <v>1</v>
      </c>
      <c r="V207" s="26">
        <f t="shared" ref="V207:V270" si="125">IF(AND(T207&gt;=2,T207&lt;5),1.175-T207*0.035,IF(AND(T207&gt;=-2,T207&lt;2),1.12-T207*0.0075,IF(AND(T207&gt;=-15.5,T207&lt;-2),1.155+T207*0.01,1)))</f>
        <v>1</v>
      </c>
      <c r="W207" s="26">
        <f t="shared" si="118"/>
        <v>19.724853333370007</v>
      </c>
      <c r="X207" s="26">
        <f t="shared" si="105"/>
        <v>0</v>
      </c>
      <c r="Y207" s="26">
        <f>IF(AND(入力データと計算結果!$F$6=バックデータ一覧!$A$7,入力データと計算結果!$F$27="種類を選択することで評価する"),MAX((($CJ$44*CB207+$CJ$45*SUM(BO207:BQ207,BS207)+$CJ$46)*Z207+(0.01723*BU207+0.06099))*10^3/3600,0),0)</f>
        <v>0</v>
      </c>
      <c r="Z207" s="26">
        <f t="shared" si="119"/>
        <v>1</v>
      </c>
      <c r="AA207" s="26">
        <f>IF(AND(入力データと計算結果!$F$6=バックデータ一覧!$A$7,入力データと計算結果!$F$27="種類を選択することで評価する"),MAX(($CJ$47*CB207+$CJ$48*SUM(BO207:BQ207,BS207)+$CJ$49)*AC207+BU207/AB207,0),0)</f>
        <v>0</v>
      </c>
      <c r="AB207" s="26">
        <f t="shared" si="106"/>
        <v>0.89781531249999991</v>
      </c>
      <c r="AC207" s="26">
        <f t="shared" si="120"/>
        <v>1</v>
      </c>
      <c r="AD207" s="91">
        <f>IF(AND(入力データと計算結果!$F$6=バックデータ一覧!$A$7,入力データと計算結果!$F$27="仕様を入力することで評価する"),AE207+AF207+AG207,0)</f>
        <v>0</v>
      </c>
      <c r="AE207" s="91">
        <f t="shared" si="121"/>
        <v>1.0042115996165641</v>
      </c>
      <c r="AF207" s="91">
        <f t="shared" si="107"/>
        <v>7.4586374218882895E-2</v>
      </c>
      <c r="AG207" s="190">
        <f>IF(AND(入力データと計算結果!$F$7&lt;&gt;バックデータ一覧!$A$22,CA207&gt;0),(0.000393*計算過程!CA207)*10^3/3600,IF(AND(入力データと計算結果!$F$7=バックデータ一覧!$A$22,AX207&gt;0),(0.01723*計算過程!AX207+0.06099)*10^3/3600,0))</f>
        <v>2.0479649739583335E-2</v>
      </c>
      <c r="AH207" s="91">
        <f>IF(OR(入力データと計算結果!$F$6&lt;&gt;バックデータ一覧!$A$7,入力データと計算結果!$F$27&lt;&gt;"仕様を入力することで評価する"),0,IF(入力データと計算結果!$F$7=バックデータ一覧!$A$20,計算過程!AR207/計算過程!AI207+計算過程!AS207/計算過程!AJ207+計算過程!AT207/計算過程!AK207+計算過程!AU207/計算過程!AL207+計算過程!AW207/計算過程!AN207,IF(入力データと計算結果!$F$7=バックデータ一覧!$A$21,計算過程!AR207/計算過程!AI207+計算過程!AS207/計算過程!AJ207+計算過程!AT207/計算過程!AK207+計算過程!AV207/計算過程!AM207+計算過程!AW207/計算過程!AN207,計算過程!AR207/計算過程!AI207+計算過程!AS207/計算過程!AJ207+計算過程!AT207/計算過程!AK207+計算過程!AV207/計算過程!AM207+計算過程!AX207/計算過程!AO207)))</f>
        <v>0</v>
      </c>
      <c r="AI207" s="191" t="str">
        <f>IF(AND(入力データと計算結果!$F$6=バックデータ一覧!$A$7,入力データと計算結果!$F$27="仕様を入力することで評価する"),$CJ$65*CB207+$CJ$72*(AR207+AT207)+$CJ$79,"-")</f>
        <v>-</v>
      </c>
      <c r="AJ207" s="191" t="str">
        <f>IF(AND(入力データと計算結果!$F$6=バックデータ一覧!$A$7,入力データと計算結果!$F$27="仕様を入力することで評価する"),$CJ$66*CB207+$CJ$73*AS207+$CJ$80,"-")</f>
        <v>-</v>
      </c>
      <c r="AK207" s="191" t="str">
        <f>IF(AND(入力データと計算結果!$F$6=バックデータ一覧!$A$7,入力データと計算結果!$F$27="仕様を入力することで評価する"),$CJ$67*CB207+$CJ$74*(AR207+AT207)+$CJ$81,"-")</f>
        <v>-</v>
      </c>
      <c r="AL207" s="191" t="str">
        <f>IF(AND(入力データと計算結果!$F$6=バックデータ一覧!$A$7,入力データと計算結果!$F$27="仕様を入力することで評価する"),$CJ$68*CB207+$CJ$75*AU207+$CJ$82,"-")</f>
        <v>-</v>
      </c>
      <c r="AM207" s="191" t="str">
        <f>IF(AND(入力データと計算結果!$F$6=バックデータ一覧!$A$7,入力データと計算結果!$F$27="仕様を入力することで評価する"),$CJ$69*CB207+$CJ$76*AV207+$CJ$83,"-")</f>
        <v>-</v>
      </c>
      <c r="AN207" s="191" t="str">
        <f>IF(AND(入力データと計算結果!$F$6=バックデータ一覧!$A$7,入力データと計算結果!$F$27="仕様を入力することで評価する"),$CJ$70*CB207+$CJ$77*AW207+$CJ$84,"-")</f>
        <v>-</v>
      </c>
      <c r="AO207" s="191" t="str">
        <f>IF(AND(入力データと計算結果!$F$6=バックデータ一覧!$A$7,入力データと計算結果!$F$27="仕様を入力することで評価する"),$CJ$71*CB207+$CJ$78*AX207+$CJ$85,"-")</f>
        <v>-</v>
      </c>
      <c r="AP207" s="91">
        <f t="shared" si="108"/>
        <v>21.964104550259407</v>
      </c>
      <c r="AQ207" s="91">
        <f t="shared" si="109"/>
        <v>6.075552358864825</v>
      </c>
      <c r="AR207" s="91">
        <f t="shared" si="110"/>
        <v>0</v>
      </c>
      <c r="AS207" s="91">
        <f t="shared" si="111"/>
        <v>0</v>
      </c>
      <c r="AT207" s="91">
        <f t="shared" si="112"/>
        <v>0</v>
      </c>
      <c r="AU207" s="91">
        <f t="shared" si="113"/>
        <v>0</v>
      </c>
      <c r="AV207" s="91">
        <f t="shared" si="114"/>
        <v>0</v>
      </c>
      <c r="AW207" s="91">
        <f t="shared" si="115"/>
        <v>0</v>
      </c>
      <c r="AX207" s="91">
        <f t="shared" si="116"/>
        <v>0.73921875000000015</v>
      </c>
      <c r="AY207" s="158">
        <f t="shared" si="117"/>
        <v>18.985634583370008</v>
      </c>
      <c r="AZ207" s="91">
        <f t="shared" si="122"/>
        <v>18.985634583370008</v>
      </c>
      <c r="BA207" s="26">
        <f>IF(計算過程!$CJ$4=9,((BF207*CB207+BG207*(BO207+BP207+BQ207+BS207)+BH207*BN207+BI207)*BB207+(0.01723*BU207+0.06099))*10^3/3600,0)</f>
        <v>0</v>
      </c>
      <c r="BB207" s="26">
        <f>IF(7&lt;='貼り付けシート（日別）'!O206,1,1+(7-'貼り付けシート（日別）'!O206)*0.0091)</f>
        <v>1</v>
      </c>
      <c r="BC207" s="26">
        <f>IF(計算過程!$CJ$4=9,((BJ207*計算過程!CB207+BK207*(BO207+BP207+BQ207+BS207)+BL207*BN207+BM207)*BE207+BU207/BD207),0)</f>
        <v>0</v>
      </c>
      <c r="BD207" s="26">
        <f>計算過程!$CJ$88*'貼り付けシート（日別）'!O206+計算過程!$CJ$89*BU207+計算過程!$CJ$90</f>
        <v>0.89781531249999991</v>
      </c>
      <c r="BE207" s="26">
        <f>IF(7&lt;='貼り付けシート（日別）'!O206,1,1+(7-'貼り付けシート（日別）'!O206)*0.0205)</f>
        <v>1</v>
      </c>
      <c r="BF207" s="89">
        <f>IF($BN207&gt;0,バックデータ一覧!$S$4,バックデータ一覧!$T$4)</f>
        <v>-0.51375000000000004</v>
      </c>
      <c r="BG207" s="89">
        <f>IF($BN207&gt;0,バックデータ一覧!$S$5,バックデータ一覧!$T$5)</f>
        <v>-1.7819999999999999E-2</v>
      </c>
      <c r="BH207" s="89">
        <f>IF($BN207&gt;0,バックデータ一覧!$S$6,バックデータ一覧!$T$6)</f>
        <v>0.27639999999999998</v>
      </c>
      <c r="BI207" s="89">
        <f>IF($BN207&gt;0,バックデータ一覧!$S$7,バックデータ一覧!$T$7)</f>
        <v>9.4067100000000003</v>
      </c>
      <c r="BJ207" s="89">
        <f>IF($BN207&gt;0,バックデータ一覧!$S$12,バックデータ一覧!$T$12)</f>
        <v>-0.19841</v>
      </c>
      <c r="BK207" s="89">
        <f>IF($BN207&gt;0,バックデータ一覧!$S$13,バックデータ一覧!$T$13)</f>
        <v>1.10632</v>
      </c>
      <c r="BL207" s="89">
        <f>IF($BN207&gt;0,バックデータ一覧!$S$14,バックデータ一覧!$T$14)</f>
        <v>0.19306999999999999</v>
      </c>
      <c r="BM207" s="132">
        <f>IF($BN207&gt;0,バックデータ一覧!$S$15,バックデータ一覧!$T$15)</f>
        <v>-10.36669</v>
      </c>
      <c r="BN207" s="26">
        <f>SUMIF('貼り付けシート（時刻別）'!$A$6:$A$8765,$A207,'貼り付けシート（時刻別）'!$C$6:$C$8765)</f>
        <v>2400</v>
      </c>
      <c r="BO207" s="91">
        <f>'貼り付けシート（日別）'!B206</f>
        <v>3.7358829341470012</v>
      </c>
      <c r="BP207" s="91">
        <f>'貼り付けシート（日別）'!C206</f>
        <v>2.7559792137150008</v>
      </c>
      <c r="BQ207" s="91">
        <f>'貼り付けシート（日別）'!D206</f>
        <v>1.4698555806480005</v>
      </c>
      <c r="BR207" s="91">
        <f>'貼り付けシート（日別）'!E206</f>
        <v>0</v>
      </c>
      <c r="BS207" s="91">
        <f>'貼り付けシート（日別）'!F206</f>
        <v>11.023916854860003</v>
      </c>
      <c r="BT207" s="91">
        <f>'貼り付けシート（日別）'!G206</f>
        <v>0</v>
      </c>
      <c r="BU207" s="91">
        <f>'貼り付けシート（日別）'!H206</f>
        <v>0.73921875000000015</v>
      </c>
      <c r="BV207" s="91">
        <f>'貼り付けシート（日別）'!I206</f>
        <v>61</v>
      </c>
      <c r="BW207" s="91">
        <f>'貼り付けシート（日別）'!J206</f>
        <v>45</v>
      </c>
      <c r="BX207" s="91">
        <f>'貼り付けシート（日別）'!K206</f>
        <v>24</v>
      </c>
      <c r="BY207" s="91">
        <f>'貼り付けシート（日別）'!L206</f>
        <v>0</v>
      </c>
      <c r="BZ207" s="91">
        <f>'貼り付けシート（日別）'!M206</f>
        <v>180</v>
      </c>
      <c r="CA207" s="91">
        <f>'貼り付けシート（日別）'!N206</f>
        <v>0</v>
      </c>
      <c r="CB207" s="91">
        <f>'貼り付けシート（日別）'!O206</f>
        <v>28.954166666666662</v>
      </c>
      <c r="CC207" s="91">
        <f>'貼り付けシート（日別）'!Q206</f>
        <v>0</v>
      </c>
      <c r="CD207" s="126"/>
    </row>
    <row r="208" spans="1:82" x14ac:dyDescent="0.15">
      <c r="A208" s="30">
        <v>41841</v>
      </c>
      <c r="B208" s="93">
        <f t="shared" si="96"/>
        <v>0.16352158940972222</v>
      </c>
      <c r="C208" s="93">
        <f t="shared" si="97"/>
        <v>0</v>
      </c>
      <c r="D208" s="93">
        <f t="shared" si="123"/>
        <v>18.232319247806501</v>
      </c>
      <c r="E208" s="96">
        <v>0</v>
      </c>
      <c r="F208" s="90">
        <f>IF(OR(計算過程!$CJ$4&lt;=4,計算過程!$CJ$4=8),G208+H208+I208,0)</f>
        <v>0.16352158940972222</v>
      </c>
      <c r="G208" s="90">
        <f>IF(AND($CJ$4&gt;4,$CJ$4&lt;&gt;8),0,((VLOOKUP(入力データと計算結果!$F$6,バックデータ一覧!$V$12:$AA$15,2)*CB208+VLOOKUP(入力データと計算結果!$F$6,バックデータ一覧!$V$12:$AA$15,3)*(BV208+BW208+BX208+BY208+CA208)+(VLOOKUP(入力データと計算結果!$F$6,バックデータ一覧!$V$12:$AA$15,4)))*10^3/3600))</f>
        <v>0.10416128472222222</v>
      </c>
      <c r="H208" s="90">
        <f>IF(AND(OR($CJ$4&gt;4,$CJ$4&lt;&gt;8),入力データと計算結果!$F$7&lt;&gt;バックデータ一覧!$A$20,BZ208&gt;0),0.07*10^3/3600,0)</f>
        <v>1.9444444444444445E-2</v>
      </c>
      <c r="I208" s="90">
        <f>IF(AND(OR($CJ$4&lt;=4),入力データと計算結果!$F$7=バックデータ一覧!$A$22,BU208&gt;0),(VLOOKUP(入力データと計算結果!$F$6,バックデータ一覧!$V$12:$AA$15,5,FALSE)*BU208+VLOOKUP(入力データと計算結果!$F$6,バックデータ一覧!$V$12:$AA$15,6,FALSE))*10^3/3600,0)</f>
        <v>3.9915860243055552E-2</v>
      </c>
      <c r="J208" s="90">
        <f>IF(OR(計算過程!$CJ$4&lt;=2,計算過程!$CJ$4=8),IF(入力データと計算結果!$F$7=バックデータ一覧!$A$20,BO208/L208+BP208/M208+BQ208/N208+BR208/O208+BT208/Q208,IF(入力データと計算結果!$F$7=バックデータ一覧!$A$21,BO208/L208+BP208/M208+BQ208/N208+BS208/P208+BT208/Q208,BO208/L208+BP208/M208+BQ208/N208+BS208/P208+BU208/R208)),0)</f>
        <v>0</v>
      </c>
      <c r="K208" s="90">
        <f>IF(OR(計算過程!$CJ$4=3,計算過程!$CJ$4=4),IF(入力データと計算結果!$F$7=バックデータ一覧!$A$20,BO208/L208+BP208/M208+BQ208/N208+BR208/O208+BT208/Q208,IF(入力データと計算結果!$F$7=バックデータ一覧!$A$21,BO208/L208+BP208/M208+BQ208/N208+BS208/P208+BT208/Q208,BO208/L208+BP208/M208+BQ208/N208+BS208/P208+BU208/R208)),0)</f>
        <v>18.232319247806501</v>
      </c>
      <c r="L208" s="167">
        <f>IFERROR(MIN(1,$CJ$6*CB208+計算過程!$CJ$13*(BO208+BQ208)+$CJ$20),"-")</f>
        <v>0.70908839410218849</v>
      </c>
      <c r="M208" s="167">
        <f t="shared" si="98"/>
        <v>0.83403131319702284</v>
      </c>
      <c r="N208" s="167">
        <f t="shared" si="99"/>
        <v>0.70908839410218849</v>
      </c>
      <c r="O208" s="134">
        <f t="shared" si="100"/>
        <v>0.90236153670854247</v>
      </c>
      <c r="P208" s="134">
        <f t="shared" si="101"/>
        <v>0.87513435623977653</v>
      </c>
      <c r="Q208" s="134">
        <f t="shared" si="102"/>
        <v>0.90236153670854247</v>
      </c>
      <c r="R208" s="134">
        <f t="shared" si="103"/>
        <v>0.61565264781182072</v>
      </c>
      <c r="S208" s="26">
        <f t="shared" si="104"/>
        <v>0</v>
      </c>
      <c r="T208" s="26">
        <f>'貼り付けシート（日別）'!P207</f>
        <v>25.787500000000001</v>
      </c>
      <c r="U208" s="26">
        <f t="shared" si="124"/>
        <v>1</v>
      </c>
      <c r="V208" s="26">
        <f t="shared" si="125"/>
        <v>1</v>
      </c>
      <c r="W208" s="26">
        <f t="shared" si="118"/>
        <v>14.403672584724999</v>
      </c>
      <c r="X208" s="26">
        <f t="shared" si="105"/>
        <v>0</v>
      </c>
      <c r="Y208" s="26">
        <f>IF(AND(入力データと計算結果!$F$6=バックデータ一覧!$A$7,入力データと計算結果!$F$27="種類を選択することで評価する"),MAX((($CJ$44*CB208+$CJ$45*SUM(BO208:BQ208,BS208)+$CJ$46)*Z208+(0.01723*BU208+0.06099))*10^3/3600,0),0)</f>
        <v>0</v>
      </c>
      <c r="Z208" s="26">
        <f t="shared" si="119"/>
        <v>1</v>
      </c>
      <c r="AA208" s="26">
        <f>IF(AND(入力データと計算結果!$F$6=バックデータ一覧!$A$7,入力データと計算結果!$F$27="種類を選択することで評価する"),MAX(($CJ$47*CB208+$CJ$48*SUM(BO208:BQ208,BS208)+$CJ$49)*AC208+BU208/AB208,0),0)</f>
        <v>0</v>
      </c>
      <c r="AB208" s="26">
        <f t="shared" si="106"/>
        <v>0.89991218750000002</v>
      </c>
      <c r="AC208" s="26">
        <f t="shared" si="120"/>
        <v>1</v>
      </c>
      <c r="AD208" s="91">
        <f>IF(AND(入力データと計算結果!$F$6=バックデータ一覧!$A$7,入力データと計算結果!$F$27="仕様を入力することで評価する"),AE208+AF208+AG208,0)</f>
        <v>0</v>
      </c>
      <c r="AE208" s="91">
        <f t="shared" si="121"/>
        <v>0.72366624722456518</v>
      </c>
      <c r="AF208" s="91">
        <f t="shared" si="107"/>
        <v>7.0176901000864753E-2</v>
      </c>
      <c r="AG208" s="190">
        <f>IF(AND(入力データと計算結果!$F$7&lt;&gt;バックデータ一覧!$A$22,CA208&gt;0),(0.000393*計算過程!CA208)*10^3/3600,IF(AND(入力データと計算結果!$F$7=バックデータ一覧!$A$22,AX208&gt;0),(0.01723*計算過程!AX208+0.06099)*10^3/3600,0))</f>
        <v>2.039738845486111E-2</v>
      </c>
      <c r="AH208" s="91">
        <f>IF(OR(入力データと計算結果!$F$6&lt;&gt;バックデータ一覧!$A$7,入力データと計算結果!$F$27&lt;&gt;"仕様を入力することで評価する"),0,IF(入力データと計算結果!$F$7=バックデータ一覧!$A$20,計算過程!AR208/計算過程!AI208+計算過程!AS208/計算過程!AJ208+計算過程!AT208/計算過程!AK208+計算過程!AU208/計算過程!AL208+計算過程!AW208/計算過程!AN208,IF(入力データと計算結果!$F$7=バックデータ一覧!$A$21,計算過程!AR208/計算過程!AI208+計算過程!AS208/計算過程!AJ208+計算過程!AT208/計算過程!AK208+計算過程!AV208/計算過程!AM208+計算過程!AW208/計算過程!AN208,計算過程!AR208/計算過程!AI208+計算過程!AS208/計算過程!AJ208+計算過程!AT208/計算過程!AK208+計算過程!AV208/計算過程!AM208+計算過程!AX208/計算過程!AO208)))</f>
        <v>0</v>
      </c>
      <c r="AI208" s="191" t="str">
        <f>IF(AND(入力データと計算結果!$F$6=バックデータ一覧!$A$7,入力データと計算結果!$F$27="仕様を入力することで評価する"),$CJ$65*CB208+$CJ$72*(AR208+AT208)+$CJ$79,"-")</f>
        <v>-</v>
      </c>
      <c r="AJ208" s="191" t="str">
        <f>IF(AND(入力データと計算結果!$F$6=バックデータ一覧!$A$7,入力データと計算結果!$F$27="仕様を入力することで評価する"),$CJ$66*CB208+$CJ$73*AS208+$CJ$80,"-")</f>
        <v>-</v>
      </c>
      <c r="AK208" s="191" t="str">
        <f>IF(AND(入力データと計算結果!$F$6=バックデータ一覧!$A$7,入力データと計算結果!$F$27="仕様を入力することで評価する"),$CJ$67*CB208+$CJ$74*(AR208+AT208)+$CJ$81,"-")</f>
        <v>-</v>
      </c>
      <c r="AL208" s="191" t="str">
        <f>IF(AND(入力データと計算結果!$F$6=バックデータ一覧!$A$7,入力データと計算結果!$F$27="仕様を入力することで評価する"),$CJ$68*CB208+$CJ$75*AU208+$CJ$82,"-")</f>
        <v>-</v>
      </c>
      <c r="AM208" s="191" t="str">
        <f>IF(AND(入力データと計算結果!$F$6=バックデータ一覧!$A$7,入力データと計算結果!$F$27="仕様を入力することで評価する"),$CJ$69*CB208+$CJ$76*AV208+$CJ$83,"-")</f>
        <v>-</v>
      </c>
      <c r="AN208" s="191" t="str">
        <f>IF(AND(入力データと計算結果!$F$6=バックデータ一覧!$A$7,入力データと計算結果!$F$27="仕様を入力することで評価する"),$CJ$70*CB208+$CJ$77*AW208+$CJ$84,"-")</f>
        <v>-</v>
      </c>
      <c r="AO208" s="191" t="str">
        <f>IF(AND(入力データと計算結果!$F$6=バックデータ一覧!$A$7,入力データと計算結果!$F$27="仕様を入力することで評価する"),$CJ$71*CB208+$CJ$78*AX208+$CJ$85,"-")</f>
        <v>-</v>
      </c>
      <c r="AP208" s="91">
        <f t="shared" si="108"/>
        <v>15.828019831281825</v>
      </c>
      <c r="AQ208" s="91">
        <f t="shared" si="109"/>
        <v>6.075552358864825</v>
      </c>
      <c r="AR208" s="91">
        <f t="shared" si="110"/>
        <v>0</v>
      </c>
      <c r="AS208" s="91">
        <f t="shared" si="111"/>
        <v>0</v>
      </c>
      <c r="AT208" s="91">
        <f t="shared" si="112"/>
        <v>0</v>
      </c>
      <c r="AU208" s="91">
        <f t="shared" si="113"/>
        <v>0</v>
      </c>
      <c r="AV208" s="91">
        <f t="shared" si="114"/>
        <v>0</v>
      </c>
      <c r="AW208" s="91">
        <f t="shared" si="115"/>
        <v>0</v>
      </c>
      <c r="AX208" s="91">
        <f t="shared" si="116"/>
        <v>0.72203124999999979</v>
      </c>
      <c r="AY208" s="158">
        <f t="shared" si="117"/>
        <v>13.681641334724999</v>
      </c>
      <c r="AZ208" s="91">
        <f t="shared" si="122"/>
        <v>13.681641334724999</v>
      </c>
      <c r="BA208" s="26">
        <f>IF(計算過程!$CJ$4=9,((BF208*CB208+BG208*(BO208+BP208+BQ208+BS208)+BH208*BN208+BI208)*BB208+(0.01723*BU208+0.06099))*10^3/3600,0)</f>
        <v>0</v>
      </c>
      <c r="BB208" s="26">
        <f>IF(7&lt;='貼り付けシート（日別）'!O207,1,1+(7-'貼り付けシート（日別）'!O207)*0.0091)</f>
        <v>1</v>
      </c>
      <c r="BC208" s="26">
        <f>IF(計算過程!$CJ$4=9,((BJ208*計算過程!CB208+BK208*(BO208+BP208+BQ208+BS208)+BL208*BN208+BM208)*BE208+BU208/BD208),0)</f>
        <v>0</v>
      </c>
      <c r="BD208" s="26">
        <f>計算過程!$CJ$88*'貼り付けシート（日別）'!O207+計算過程!$CJ$89*BU208+計算過程!$CJ$90</f>
        <v>0.89991218750000002</v>
      </c>
      <c r="BE208" s="26">
        <f>IF(7&lt;='貼り付けシート（日別）'!O207,1,1+(7-'貼り付けシート（日別）'!O207)*0.0205)</f>
        <v>1</v>
      </c>
      <c r="BF208" s="89">
        <f>IF($BN208&gt;0,バックデータ一覧!$S$4,バックデータ一覧!$T$4)</f>
        <v>-0.51375000000000004</v>
      </c>
      <c r="BG208" s="89">
        <f>IF($BN208&gt;0,バックデータ一覧!$S$5,バックデータ一覧!$T$5)</f>
        <v>-1.7819999999999999E-2</v>
      </c>
      <c r="BH208" s="89">
        <f>IF($BN208&gt;0,バックデータ一覧!$S$6,バックデータ一覧!$T$6)</f>
        <v>0.27639999999999998</v>
      </c>
      <c r="BI208" s="89">
        <f>IF($BN208&gt;0,バックデータ一覧!$S$7,バックデータ一覧!$T$7)</f>
        <v>9.4067100000000003</v>
      </c>
      <c r="BJ208" s="89">
        <f>IF($BN208&gt;0,バックデータ一覧!$S$12,バックデータ一覧!$T$12)</f>
        <v>-0.19841</v>
      </c>
      <c r="BK208" s="89">
        <f>IF($BN208&gt;0,バックデータ一覧!$S$13,バックデータ一覧!$T$13)</f>
        <v>1.10632</v>
      </c>
      <c r="BL208" s="89">
        <f>IF($BN208&gt;0,バックデータ一覧!$S$14,バックデータ一覧!$T$14)</f>
        <v>0.19306999999999999</v>
      </c>
      <c r="BM208" s="132">
        <f>IF($BN208&gt;0,バックデータ一覧!$S$15,バックデータ一覧!$T$15)</f>
        <v>-10.36669</v>
      </c>
      <c r="BN208" s="26">
        <f>SUMIF('貼り付けシート（時刻別）'!$A$6:$A$8765,$A208,'貼り付けシート（時刻別）'!$C$6:$C$8765)</f>
        <v>2400</v>
      </c>
      <c r="BO208" s="91">
        <f>'貼り付けシート（日別）'!B207</f>
        <v>2.9795574462289998</v>
      </c>
      <c r="BP208" s="91">
        <f>'貼り付けシート（日別）'!C207</f>
        <v>3.6484376892599997</v>
      </c>
      <c r="BQ208" s="91">
        <f>'貼り付けシート（日別）'!D207</f>
        <v>1.5809896653459994</v>
      </c>
      <c r="BR208" s="91">
        <f>'貼り付けシート（日別）'!E207</f>
        <v>0</v>
      </c>
      <c r="BS208" s="91">
        <f>'貼り付けシート（日別）'!F207</f>
        <v>5.4726565338899995</v>
      </c>
      <c r="BT208" s="91">
        <f>'貼り付けシート（日別）'!G207</f>
        <v>0</v>
      </c>
      <c r="BU208" s="91">
        <f>'貼り付けシート（日別）'!H207</f>
        <v>0.72203124999999979</v>
      </c>
      <c r="BV208" s="91">
        <f>'貼り付けシート（日別）'!I207</f>
        <v>49</v>
      </c>
      <c r="BW208" s="91">
        <f>'貼り付けシート（日別）'!J207</f>
        <v>60</v>
      </c>
      <c r="BX208" s="91">
        <f>'貼り付けシート（日別）'!K207</f>
        <v>26</v>
      </c>
      <c r="BY208" s="91">
        <f>'貼り付けシート（日別）'!L207</f>
        <v>0</v>
      </c>
      <c r="BZ208" s="91">
        <f>'貼り付けシート（日別）'!M207</f>
        <v>90</v>
      </c>
      <c r="CA208" s="91">
        <f>'貼り付けシート（日別）'!N207</f>
        <v>0</v>
      </c>
      <c r="CB208" s="91">
        <f>'貼り付けシート（日別）'!O207</f>
        <v>29.412500000000005</v>
      </c>
      <c r="CC208" s="91">
        <f>'貼り付けシート（日別）'!Q207</f>
        <v>0</v>
      </c>
      <c r="CD208" s="126"/>
    </row>
    <row r="209" spans="1:82" x14ac:dyDescent="0.15">
      <c r="A209" s="30">
        <v>41842</v>
      </c>
      <c r="B209" s="93">
        <f t="shared" si="96"/>
        <v>0.1615301976273148</v>
      </c>
      <c r="C209" s="93">
        <f t="shared" si="97"/>
        <v>0</v>
      </c>
      <c r="D209" s="93">
        <f t="shared" si="123"/>
        <v>24.227678618226165</v>
      </c>
      <c r="E209" s="96">
        <v>0</v>
      </c>
      <c r="F209" s="90">
        <f>IF(OR(計算過程!$CJ$4&lt;=4,計算過程!$CJ$4=8),G209+H209+I209,0)</f>
        <v>0.1615301976273148</v>
      </c>
      <c r="G209" s="90">
        <f>IF(AND($CJ$4&gt;4,$CJ$4&lt;&gt;8),0,((VLOOKUP(入力データと計算結果!$F$6,バックデータ一覧!$V$12:$AA$15,2)*CB209+VLOOKUP(入力データと計算結果!$F$6,バックデータ一覧!$V$12:$AA$15,3)*(BV209+BW209+BX209+BY209+CA209)+(VLOOKUP(入力データと計算結果!$F$6,バックデータ一覧!$V$12:$AA$15,4)))*10^3/3600))</f>
        <v>0.10239797453703703</v>
      </c>
      <c r="H209" s="90">
        <f>IF(AND(OR($CJ$4&gt;4,$CJ$4&lt;&gt;8),入力データと計算結果!$F$7&lt;&gt;バックデータ一覧!$A$20,BZ209&gt;0),0.07*10^3/3600,0)</f>
        <v>1.9444444444444445E-2</v>
      </c>
      <c r="I209" s="90">
        <f>IF(AND(OR($CJ$4&lt;=4),入力データと計算結果!$F$7=バックデータ一覧!$A$22,BU209&gt;0),(VLOOKUP(入力データと計算結果!$F$6,バックデータ一覧!$V$12:$AA$15,5,FALSE)*BU209+VLOOKUP(入力データと計算結果!$F$6,バックデータ一覧!$V$12:$AA$15,6,FALSE))*10^3/3600,0)</f>
        <v>3.9687778645833331E-2</v>
      </c>
      <c r="J209" s="90">
        <f>IF(OR(計算過程!$CJ$4&lt;=2,計算過程!$CJ$4=8),IF(入力データと計算結果!$F$7=バックデータ一覧!$A$20,BO209/L209+BP209/M209+BQ209/N209+BR209/O209+BT209/Q209,IF(入力データと計算結果!$F$7=バックデータ一覧!$A$21,BO209/L209+BP209/M209+BQ209/N209+BS209/P209+BT209/Q209,BO209/L209+BP209/M209+BQ209/N209+BS209/P209+BU209/R209)),0)</f>
        <v>0</v>
      </c>
      <c r="K209" s="90">
        <f>IF(OR(計算過程!$CJ$4=3,計算過程!$CJ$4=4),IF(入力データと計算結果!$F$7=バックデータ一覧!$A$20,BO209/L209+BP209/M209+BQ209/N209+BR209/O209+BT209/Q209,IF(入力データと計算結果!$F$7=バックデータ一覧!$A$21,BO209/L209+BP209/M209+BQ209/N209+BS209/P209+BT209/Q209,BO209/L209+BP209/M209+BQ209/N209+BS209/P209+BU209/R209)),0)</f>
        <v>24.227678618226165</v>
      </c>
      <c r="L209" s="167">
        <f>IFERROR(MIN(1,$CJ$6*CB209+計算過程!$CJ$13*(BO209+BQ209)+$CJ$20),"-")</f>
        <v>0.71123985429590786</v>
      </c>
      <c r="M209" s="167">
        <f t="shared" si="98"/>
        <v>0.83458738295103307</v>
      </c>
      <c r="N209" s="167">
        <f t="shared" si="99"/>
        <v>0.71123985429590786</v>
      </c>
      <c r="O209" s="134">
        <f t="shared" si="100"/>
        <v>0.90236153670854247</v>
      </c>
      <c r="P209" s="134">
        <f t="shared" si="101"/>
        <v>0.86213303240439321</v>
      </c>
      <c r="Q209" s="134">
        <f t="shared" si="102"/>
        <v>0.90236153670854247</v>
      </c>
      <c r="R209" s="134">
        <f t="shared" si="103"/>
        <v>0.62030506417063302</v>
      </c>
      <c r="S209" s="26">
        <f t="shared" si="104"/>
        <v>0</v>
      </c>
      <c r="T209" s="26">
        <f>'貼り付けシート（日別）'!P208</f>
        <v>27.1875</v>
      </c>
      <c r="U209" s="26">
        <f t="shared" si="124"/>
        <v>1</v>
      </c>
      <c r="V209" s="26">
        <f t="shared" si="125"/>
        <v>1</v>
      </c>
      <c r="W209" s="26">
        <f t="shared" si="118"/>
        <v>19.440218633796675</v>
      </c>
      <c r="X209" s="26">
        <f t="shared" si="105"/>
        <v>0</v>
      </c>
      <c r="Y209" s="26">
        <f>IF(AND(入力データと計算結果!$F$6=バックデータ一覧!$A$7,入力データと計算結果!$F$27="種類を選択することで評価する"),MAX((($CJ$44*CB209+$CJ$45*SUM(BO209:BQ209,BS209)+$CJ$46)*Z209+(0.01723*BU209+0.06099))*10^3/3600,0),0)</f>
        <v>0</v>
      </c>
      <c r="Z209" s="26">
        <f t="shared" si="119"/>
        <v>1</v>
      </c>
      <c r="AA209" s="26">
        <f>IF(AND(入力データと計算結果!$F$6=バックデータ一覧!$A$7,入力データと計算結果!$F$27="種類を選択することで評価する"),MAX(($CJ$47*CB209+$CJ$48*SUM(BO209:BQ209,BS209)+$CJ$49)*AC209+BU209/AB209,0),0)</f>
        <v>0</v>
      </c>
      <c r="AB209" s="26">
        <f t="shared" si="106"/>
        <v>0.9046778124999999</v>
      </c>
      <c r="AC209" s="26">
        <f t="shared" si="120"/>
        <v>1</v>
      </c>
      <c r="AD209" s="91">
        <f>IF(AND(入力データと計算結果!$F$6=バックデータ一覧!$A$7,入力データと計算結果!$F$27="仕様を入力することで評価する"),AE209+AF209+AG209,0)</f>
        <v>0</v>
      </c>
      <c r="AE209" s="91">
        <f t="shared" si="121"/>
        <v>0.99213159441687604</v>
      </c>
      <c r="AF209" s="91">
        <f t="shared" si="107"/>
        <v>7.439650666646265E-2</v>
      </c>
      <c r="AG209" s="190">
        <f>IF(AND(入力データと計算結果!$F$7&lt;&gt;バックデータ一覧!$A$22,CA209&gt;0),(0.000393*計算過程!CA209)*10^3/3600,IF(AND(入力データと計算結果!$F$7=バックデータ一覧!$A$22,AX209&gt;0),(0.01723*計算過程!AX209+0.06099)*10^3/3600,0))</f>
        <v>2.0210430989583337E-2</v>
      </c>
      <c r="AH209" s="91">
        <f>IF(OR(入力データと計算結果!$F$6&lt;&gt;バックデータ一覧!$A$7,入力データと計算結果!$F$27&lt;&gt;"仕様を入力することで評価する"),0,IF(入力データと計算結果!$F$7=バックデータ一覧!$A$20,計算過程!AR209/計算過程!AI209+計算過程!AS209/計算過程!AJ209+計算過程!AT209/計算過程!AK209+計算過程!AU209/計算過程!AL209+計算過程!AW209/計算過程!AN209,IF(入力データと計算結果!$F$7=バックデータ一覧!$A$21,計算過程!AR209/計算過程!AI209+計算過程!AS209/計算過程!AJ209+計算過程!AT209/計算過程!AK209+計算過程!AV209/計算過程!AM209+計算過程!AW209/計算過程!AN209,計算過程!AR209/計算過程!AI209+計算過程!AS209/計算過程!AJ209+計算過程!AT209/計算過程!AK209+計算過程!AV209/計算過程!AM209+計算過程!AX209/計算過程!AO209)))</f>
        <v>0</v>
      </c>
      <c r="AI209" s="191" t="str">
        <f>IF(AND(入力データと計算結果!$F$6=バックデータ一覧!$A$7,入力データと計算結果!$F$27="仕様を入力することで評価する"),$CJ$65*CB209+$CJ$72*(AR209+AT209)+$CJ$79,"-")</f>
        <v>-</v>
      </c>
      <c r="AJ209" s="191" t="str">
        <f>IF(AND(入力データと計算結果!$F$6=バックデータ一覧!$A$7,入力データと計算結果!$F$27="仕様を入力することで評価する"),$CJ$66*CB209+$CJ$73*AS209+$CJ$80,"-")</f>
        <v>-</v>
      </c>
      <c r="AK209" s="191" t="str">
        <f>IF(AND(入力データと計算結果!$F$6=バックデータ一覧!$A$7,入力データと計算結果!$F$27="仕様を入力することで評価する"),$CJ$67*CB209+$CJ$74*(AR209+AT209)+$CJ$81,"-")</f>
        <v>-</v>
      </c>
      <c r="AL209" s="191" t="str">
        <f>IF(AND(入力データと計算結果!$F$6=バックデータ一覧!$A$7,入力データと計算結果!$F$27="仕様を入力することで評価する"),$CJ$68*CB209+$CJ$75*AU209+$CJ$82,"-")</f>
        <v>-</v>
      </c>
      <c r="AM209" s="191" t="str">
        <f>IF(AND(入力データと計算結果!$F$6=バックデータ一覧!$A$7,入力データと計算結果!$F$27="仕様を入力することで評価する"),$CJ$69*CB209+$CJ$76*AV209+$CJ$83,"-")</f>
        <v>-</v>
      </c>
      <c r="AN209" s="191" t="str">
        <f>IF(AND(入力データと計算結果!$F$6=バックデータ一覧!$A$7,入力データと計算結果!$F$27="仕様を入力することで評価する"),$CJ$70*CB209+$CJ$77*AW209+$CJ$84,"-")</f>
        <v>-</v>
      </c>
      <c r="AO209" s="191" t="str">
        <f>IF(AND(入力データと計算結果!$F$6=バックデータ一覧!$A$7,入力データと計算結果!$F$27="仕様を入力することで評価する"),$CJ$71*CB209+$CJ$78*AX209+$CJ$85,"-")</f>
        <v>-</v>
      </c>
      <c r="AP209" s="91">
        <f t="shared" si="108"/>
        <v>21.699890815549576</v>
      </c>
      <c r="AQ209" s="91">
        <f t="shared" si="109"/>
        <v>6.075552358864825</v>
      </c>
      <c r="AR209" s="91">
        <f t="shared" si="110"/>
        <v>0</v>
      </c>
      <c r="AS209" s="91">
        <f t="shared" si="111"/>
        <v>0</v>
      </c>
      <c r="AT209" s="91">
        <f t="shared" si="112"/>
        <v>0</v>
      </c>
      <c r="AU209" s="91">
        <f t="shared" si="113"/>
        <v>0</v>
      </c>
      <c r="AV209" s="91">
        <f t="shared" si="114"/>
        <v>0</v>
      </c>
      <c r="AW209" s="91">
        <f t="shared" si="115"/>
        <v>0</v>
      </c>
      <c r="AX209" s="91">
        <f t="shared" si="116"/>
        <v>0.68296875000000012</v>
      </c>
      <c r="AY209" s="158">
        <f t="shared" si="117"/>
        <v>18.757249883796675</v>
      </c>
      <c r="AZ209" s="91">
        <f t="shared" si="122"/>
        <v>18.757249883796675</v>
      </c>
      <c r="BA209" s="26">
        <f>IF(計算過程!$CJ$4=9,((BF209*CB209+BG209*(BO209+BP209+BQ209+BS209)+BH209*BN209+BI209)*BB209+(0.01723*BU209+0.06099))*10^3/3600,0)</f>
        <v>0</v>
      </c>
      <c r="BB209" s="26">
        <f>IF(7&lt;='貼り付けシート（日別）'!O208,1,1+(7-'貼り付けシート（日別）'!O208)*0.0091)</f>
        <v>1</v>
      </c>
      <c r="BC209" s="26">
        <f>IF(計算過程!$CJ$4=9,((BJ209*計算過程!CB209+BK209*(BO209+BP209+BQ209+BS209)+BL209*BN209+BM209)*BE209+BU209/BD209),0)</f>
        <v>0</v>
      </c>
      <c r="BD209" s="26">
        <f>計算過程!$CJ$88*'貼り付けシート（日別）'!O208+計算過程!$CJ$89*BU209+計算過程!$CJ$90</f>
        <v>0.9046778124999999</v>
      </c>
      <c r="BE209" s="26">
        <f>IF(7&lt;='貼り付けシート（日別）'!O208,1,1+(7-'貼り付けシート（日別）'!O208)*0.0205)</f>
        <v>1</v>
      </c>
      <c r="BF209" s="89">
        <f>IF($BN209&gt;0,バックデータ一覧!$S$4,バックデータ一覧!$T$4)</f>
        <v>-0.51375000000000004</v>
      </c>
      <c r="BG209" s="89">
        <f>IF($BN209&gt;0,バックデータ一覧!$S$5,バックデータ一覧!$T$5)</f>
        <v>-1.7819999999999999E-2</v>
      </c>
      <c r="BH209" s="89">
        <f>IF($BN209&gt;0,バックデータ一覧!$S$6,バックデータ一覧!$T$6)</f>
        <v>0.27639999999999998</v>
      </c>
      <c r="BI209" s="89">
        <f>IF($BN209&gt;0,バックデータ一覧!$S$7,バックデータ一覧!$T$7)</f>
        <v>9.4067100000000003</v>
      </c>
      <c r="BJ209" s="89">
        <f>IF($BN209&gt;0,バックデータ一覧!$S$12,バックデータ一覧!$T$12)</f>
        <v>-0.19841</v>
      </c>
      <c r="BK209" s="89">
        <f>IF($BN209&gt;0,バックデータ一覧!$S$13,バックデータ一覧!$T$13)</f>
        <v>1.10632</v>
      </c>
      <c r="BL209" s="89">
        <f>IF($BN209&gt;0,バックデータ一覧!$S$14,バックデータ一覧!$T$14)</f>
        <v>0.19306999999999999</v>
      </c>
      <c r="BM209" s="132">
        <f>IF($BN209&gt;0,バックデータ一覧!$S$15,バックデータ一覧!$T$15)</f>
        <v>-10.36669</v>
      </c>
      <c r="BN209" s="26">
        <f>SUMIF('貼り付けシート（時刻別）'!$A$6:$A$8765,$A209,'貼り付けシート（時刻別）'!$C$6:$C$8765)</f>
        <v>2400</v>
      </c>
      <c r="BO209" s="91">
        <f>'貼り付けシート（日別）'!B208</f>
        <v>3.6909427190696684</v>
      </c>
      <c r="BP209" s="91">
        <f>'貼り付けシート（日別）'!C208</f>
        <v>2.7228265960350013</v>
      </c>
      <c r="BQ209" s="91">
        <f>'貼り付けシート（日別）'!D208</f>
        <v>1.4521741845520006</v>
      </c>
      <c r="BR209" s="91">
        <f>'貼り付けシート（日別）'!E208</f>
        <v>0</v>
      </c>
      <c r="BS209" s="91">
        <f>'貼り付けシート（日別）'!F208</f>
        <v>10.891306384140004</v>
      </c>
      <c r="BT209" s="91">
        <f>'貼り付けシート（日別）'!G208</f>
        <v>0</v>
      </c>
      <c r="BU209" s="91">
        <f>'貼り付けシート（日別）'!H208</f>
        <v>0.68296875000000012</v>
      </c>
      <c r="BV209" s="91">
        <f>'貼り付けシート（日別）'!I208</f>
        <v>61</v>
      </c>
      <c r="BW209" s="91">
        <f>'貼り付けシート（日別）'!J208</f>
        <v>45</v>
      </c>
      <c r="BX209" s="91">
        <f>'貼り付けシート（日別）'!K208</f>
        <v>24</v>
      </c>
      <c r="BY209" s="91">
        <f>'貼り付けシート（日別）'!L208</f>
        <v>0</v>
      </c>
      <c r="BZ209" s="91">
        <f>'貼り付けシート（日別）'!M208</f>
        <v>180</v>
      </c>
      <c r="CA209" s="91">
        <f>'貼り付けシート（日別）'!N208</f>
        <v>0</v>
      </c>
      <c r="CB209" s="91">
        <f>'貼り付けシート（日別）'!O208</f>
        <v>30.454166666666666</v>
      </c>
      <c r="CC209" s="91">
        <f>'貼り付けシート（日別）'!Q208</f>
        <v>0</v>
      </c>
      <c r="CD209" s="126"/>
    </row>
    <row r="210" spans="1:82" x14ac:dyDescent="0.15">
      <c r="A210" s="30">
        <v>41843</v>
      </c>
      <c r="B210" s="93">
        <f t="shared" si="96"/>
        <v>8.593854166666666E-2</v>
      </c>
      <c r="C210" s="93">
        <f>SUM(J210+AA210+AH210+BC210)</f>
        <v>0</v>
      </c>
      <c r="D210" s="93">
        <f t="shared" si="123"/>
        <v>4.413772544983015</v>
      </c>
      <c r="E210" s="96">
        <v>0</v>
      </c>
      <c r="F210" s="90">
        <f>IF(OR(計算過程!$CJ$4&lt;=4,計算過程!$CJ$4=8),G210+H210+I210,0)</f>
        <v>8.593854166666666E-2</v>
      </c>
      <c r="G210" s="90">
        <f>IF(AND($CJ$4&gt;4,$CJ$4&lt;&gt;8),0,((VLOOKUP(入力データと計算結果!$F$6,バックデータ一覧!$V$12:$AA$15,2)*CB210+VLOOKUP(入力データと計算結果!$F$6,バックデータ一覧!$V$12:$AA$15,3)*(BV210+BW210+BX210+BY210+CA210)+(VLOOKUP(入力データと計算結果!$F$6,バックデータ一覧!$V$12:$AA$15,4)))*10^3/3600))</f>
        <v>8.593854166666666E-2</v>
      </c>
      <c r="H210" s="90">
        <f>IF(AND(OR($CJ$4&gt;4,$CJ$4&lt;&gt;8),入力データと計算結果!$F$7&lt;&gt;バックデータ一覧!$A$20,BZ210&gt;0),0.07*10^3/3600,0)</f>
        <v>0</v>
      </c>
      <c r="I210" s="90">
        <f>IF(AND(OR($CJ$4&lt;=4),入力データと計算結果!$F$7=バックデータ一覧!$A$22,BU210&gt;0),(VLOOKUP(入力データと計算結果!$F$6,バックデータ一覧!$V$12:$AA$15,5,FALSE)*BU210+VLOOKUP(入力データと計算結果!$F$6,バックデータ一覧!$V$12:$AA$15,6,FALSE))*10^3/3600,0)</f>
        <v>0</v>
      </c>
      <c r="J210" s="90">
        <f>IF(OR(計算過程!$CJ$4&lt;=2,計算過程!$CJ$4=8),IF(入力データと計算結果!$F$7=バックデータ一覧!$A$20,BO210/L210+BP210/M210+BQ210/N210+BR210/O210+BT210/Q210,IF(入力データと計算結果!$F$7=バックデータ一覧!$A$21,BO210/L210+BP210/M210+BQ210/N210+BS210/P210+BT210/Q210,BO210/L210+BP210/M210+BQ210/N210+BS210/P210+BU210/R210)),0)</f>
        <v>0</v>
      </c>
      <c r="K210" s="90">
        <f>IF(OR(計算過程!$CJ$4=3,計算過程!$CJ$4=4),IF(入力データと計算結果!$F$7=バックデータ一覧!$A$20,BO210/L210+BP210/M210+BQ210/N210+BR210/O210+BT210/Q210,IF(入力データと計算結果!$F$7=バックデータ一覧!$A$21,BO210/L210+BP210/M210+BQ210/N210+BS210/P210+BT210/Q210,BO210/L210+BP210/M210+BQ210/N210+BS210/P210+BU210/R210)),0)</f>
        <v>4.413772544983015</v>
      </c>
      <c r="L210" s="167">
        <f>IFERROR(MIN(1,$CJ$6*CB210+計算過程!$CJ$13*(BO210+BQ210)+$CJ$20),"-")</f>
        <v>0.70286043474650473</v>
      </c>
      <c r="M210" s="167">
        <f t="shared" si="98"/>
        <v>0.83215095241608095</v>
      </c>
      <c r="N210" s="167">
        <f t="shared" si="99"/>
        <v>0.70286043474650473</v>
      </c>
      <c r="O210" s="134">
        <f t="shared" si="100"/>
        <v>0.90236153670854247</v>
      </c>
      <c r="P210" s="134">
        <f t="shared" si="101"/>
        <v>0.88826526187185906</v>
      </c>
      <c r="Q210" s="134">
        <f t="shared" si="102"/>
        <v>0.90236153670854247</v>
      </c>
      <c r="R210" s="134">
        <f t="shared" si="103"/>
        <v>0.59074888527449743</v>
      </c>
      <c r="S210" s="26">
        <f t="shared" si="104"/>
        <v>0</v>
      </c>
      <c r="T210" s="26">
        <f>'貼り付けシート（日別）'!P209</f>
        <v>27.15</v>
      </c>
      <c r="U210" s="26">
        <f t="shared" si="124"/>
        <v>1</v>
      </c>
      <c r="V210" s="26">
        <f t="shared" si="125"/>
        <v>1</v>
      </c>
      <c r="W210" s="26">
        <f t="shared" si="118"/>
        <v>3.2880328531050007</v>
      </c>
      <c r="X210" s="26">
        <f t="shared" si="105"/>
        <v>0</v>
      </c>
      <c r="Y210" s="26">
        <f>IF(AND(入力データと計算結果!$F$6=バックデータ一覧!$A$7,入力データと計算結果!$F$27="種類を選択することで評価する"),MAX((($CJ$44*CB210+$CJ$45*SUM(BO210:BQ210,BS210)+$CJ$46)*Z210+(0.01723*BU210+0.06099))*10^3/3600,0),0)</f>
        <v>0</v>
      </c>
      <c r="Z210" s="26">
        <f t="shared" si="119"/>
        <v>1</v>
      </c>
      <c r="AA210" s="26">
        <f>IF(AND(入力データと計算結果!$F$6=バックデータ一覧!$A$7,入力データと計算結果!$F$27="種類を選択することで評価する"),MAX(($CJ$47*CB210+$CJ$48*SUM(BO210:BQ210,BS210)+$CJ$49)*AC210+BU210/AB210,0),0)</f>
        <v>0</v>
      </c>
      <c r="AB210" s="26">
        <f t="shared" si="106"/>
        <v>0.90212000000000003</v>
      </c>
      <c r="AC210" s="26">
        <f t="shared" si="120"/>
        <v>1</v>
      </c>
      <c r="AD210" s="91">
        <f>IF(AND(入力データと計算結果!$F$6=バックデータ一覧!$A$7,入力データと計算結果!$F$27="仕様を入力することで評価する"),AE210+AF210+AG210,0)</f>
        <v>0</v>
      </c>
      <c r="AE210" s="91">
        <f t="shared" si="121"/>
        <v>0.17391468884061362</v>
      </c>
      <c r="AF210" s="91">
        <f t="shared" si="107"/>
        <v>6.1536177664729706E-2</v>
      </c>
      <c r="AG210" s="190">
        <f>IF(AND(入力データと計算結果!$F$7&lt;&gt;バックデータ一覧!$A$22,CA210&gt;0),(0.000393*計算過程!CA210)*10^3/3600,IF(AND(入力データと計算結果!$F$7=バックデータ一覧!$A$22,AX210&gt;0),(0.01723*計算過程!AX210+0.06099)*10^3/3600,0))</f>
        <v>0</v>
      </c>
      <c r="AH210" s="91">
        <f>IF(OR(入力データと計算結果!$F$6&lt;&gt;バックデータ一覧!$A$7,入力データと計算結果!$F$27&lt;&gt;"仕様を入力することで評価する"),0,IF(入力データと計算結果!$F$7=バックデータ一覧!$A$20,計算過程!AR210/計算過程!AI210+計算過程!AS210/計算過程!AJ210+計算過程!AT210/計算過程!AK210+計算過程!AU210/計算過程!AL210+計算過程!AW210/計算過程!AN210,IF(入力データと計算結果!$F$7=バックデータ一覧!$A$21,計算過程!AR210/計算過程!AI210+計算過程!AS210/計算過程!AJ210+計算過程!AT210/計算過程!AK210+計算過程!AV210/計算過程!AM210+計算過程!AW210/計算過程!AN210,計算過程!AR210/計算過程!AI210+計算過程!AS210/計算過程!AJ210+計算過程!AT210/計算過程!AK210+計算過程!AV210/計算過程!AM210+計算過程!AX210/計算過程!AO210)))</f>
        <v>0</v>
      </c>
      <c r="AI210" s="191" t="str">
        <f>IF(AND(入力データと計算結果!$F$6=バックデータ一覧!$A$7,入力データと計算結果!$F$27="仕様を入力することで評価する"),$CJ$65*CB210+$CJ$72*(AR210+AT210)+$CJ$79,"-")</f>
        <v>-</v>
      </c>
      <c r="AJ210" s="191" t="str">
        <f>IF(AND(入力データと計算結果!$F$6=バックデータ一覧!$A$7,入力データと計算結果!$F$27="仕様を入力することで評価する"),$CJ$66*CB210+$CJ$73*AS210+$CJ$80,"-")</f>
        <v>-</v>
      </c>
      <c r="AK210" s="191" t="str">
        <f>IF(AND(入力データと計算結果!$F$6=バックデータ一覧!$A$7,入力データと計算結果!$F$27="仕様を入力することで評価する"),$CJ$67*CB210+$CJ$74*(AR210+AT210)+$CJ$81,"-")</f>
        <v>-</v>
      </c>
      <c r="AL210" s="191" t="str">
        <f>IF(AND(入力データと計算結果!$F$6=バックデータ一覧!$A$7,入力データと計算結果!$F$27="仕様を入力することで評価する"),$CJ$68*CB210+$CJ$75*AU210+$CJ$82,"-")</f>
        <v>-</v>
      </c>
      <c r="AM210" s="191" t="str">
        <f>IF(AND(入力データと計算結果!$F$6=バックデータ一覧!$A$7,入力データと計算結果!$F$27="仕様を入力することで評価する"),$CJ$69*CB210+$CJ$76*AV210+$CJ$83,"-")</f>
        <v>-</v>
      </c>
      <c r="AN210" s="191" t="str">
        <f>IF(AND(入力データと計算結果!$F$6=バックデータ一覧!$A$7,入力データと計算結果!$F$27="仕様を入力することで評価する"),$CJ$70*CB210+$CJ$77*AW210+$CJ$84,"-")</f>
        <v>-</v>
      </c>
      <c r="AO210" s="191" t="str">
        <f>IF(AND(入力データと計算結果!$F$6=バックデータ一覧!$A$7,入力データと計算結果!$F$27="仕様を入力することで評価する"),$CJ$71*CB210+$CJ$78*AX210+$CJ$85,"-")</f>
        <v>-</v>
      </c>
      <c r="AP210" s="91">
        <f t="shared" si="108"/>
        <v>3.8038600728965957</v>
      </c>
      <c r="AQ210" s="91">
        <f t="shared" si="109"/>
        <v>6.075552358864825</v>
      </c>
      <c r="AR210" s="91">
        <f t="shared" si="110"/>
        <v>0</v>
      </c>
      <c r="AS210" s="91">
        <f t="shared" si="111"/>
        <v>0</v>
      </c>
      <c r="AT210" s="91">
        <f t="shared" si="112"/>
        <v>0</v>
      </c>
      <c r="AU210" s="91">
        <f t="shared" si="113"/>
        <v>0</v>
      </c>
      <c r="AV210" s="91">
        <f t="shared" si="114"/>
        <v>0</v>
      </c>
      <c r="AW210" s="91">
        <f t="shared" si="115"/>
        <v>0</v>
      </c>
      <c r="AX210" s="91">
        <f t="shared" si="116"/>
        <v>0</v>
      </c>
      <c r="AY210" s="158">
        <f t="shared" si="117"/>
        <v>3.2880328531050007</v>
      </c>
      <c r="AZ210" s="91">
        <f t="shared" si="122"/>
        <v>3.2880328531050007</v>
      </c>
      <c r="BA210" s="26">
        <f>IF(計算過程!$CJ$4=9,((BF210*CB210+BG210*(BO210+BP210+BQ210+BS210)+BH210*BN210+BI210)*BB210+(0.01723*BU210+0.06099))*10^3/3600,0)</f>
        <v>0</v>
      </c>
      <c r="BB210" s="26">
        <f>IF(7&lt;='貼り付けシート（日別）'!O209,1,1+(7-'貼り付けシート（日別）'!O209)*0.0091)</f>
        <v>1</v>
      </c>
      <c r="BC210" s="26">
        <f>IF(計算過程!$CJ$4=9,((BJ210*計算過程!CB210+BK210*(BO210+BP210+BQ210+BS210)+BL210*BN210+BM210)*BE210+BU210/BD210),0)</f>
        <v>0</v>
      </c>
      <c r="BD210" s="26">
        <f>計算過程!$CJ$88*'貼り付けシート（日別）'!O209+計算過程!$CJ$89*BU210+計算過程!$CJ$90</f>
        <v>0.90212000000000003</v>
      </c>
      <c r="BE210" s="26">
        <f>IF(7&lt;='貼り付けシート（日別）'!O209,1,1+(7-'貼り付けシート（日別）'!O209)*0.0205)</f>
        <v>1</v>
      </c>
      <c r="BF210" s="89">
        <f>IF($BN210&gt;0,バックデータ一覧!$S$4,バックデータ一覧!$T$4)</f>
        <v>-0.51375000000000004</v>
      </c>
      <c r="BG210" s="89">
        <f>IF($BN210&gt;0,バックデータ一覧!$S$5,バックデータ一覧!$T$5)</f>
        <v>-1.7819999999999999E-2</v>
      </c>
      <c r="BH210" s="89">
        <f>IF($BN210&gt;0,バックデータ一覧!$S$6,バックデータ一覧!$T$6)</f>
        <v>0.27639999999999998</v>
      </c>
      <c r="BI210" s="89">
        <f>IF($BN210&gt;0,バックデータ一覧!$S$7,バックデータ一覧!$T$7)</f>
        <v>9.4067100000000003</v>
      </c>
      <c r="BJ210" s="89">
        <f>IF($BN210&gt;0,バックデータ一覧!$S$12,バックデータ一覧!$T$12)</f>
        <v>-0.19841</v>
      </c>
      <c r="BK210" s="89">
        <f>IF($BN210&gt;0,バックデータ一覧!$S$13,バックデータ一覧!$T$13)</f>
        <v>1.10632</v>
      </c>
      <c r="BL210" s="89">
        <f>IF($BN210&gt;0,バックデータ一覧!$S$14,バックデータ一覧!$T$14)</f>
        <v>0.19306999999999999</v>
      </c>
      <c r="BM210" s="132">
        <f>IF($BN210&gt;0,バックデータ一覧!$S$15,バックデータ一覧!$T$15)</f>
        <v>-10.36669</v>
      </c>
      <c r="BN210" s="26">
        <f>SUMIF('貼り付けシート（時刻別）'!$A$6:$A$8765,$A210,'貼り付けシート（時刻別）'!$C$6:$C$8765)</f>
        <v>2400</v>
      </c>
      <c r="BO210" s="91">
        <f>'貼り付けシート（日別）'!B209</f>
        <v>1.3749955567530001</v>
      </c>
      <c r="BP210" s="91">
        <f>'貼り付けシート（日別）'!C209</f>
        <v>1.1956483102200002</v>
      </c>
      <c r="BQ210" s="91">
        <f>'貼り付けシート（日別）'!D209</f>
        <v>0.71738898613200019</v>
      </c>
      <c r="BR210" s="91">
        <f>'貼り付けシート（日別）'!E209</f>
        <v>0</v>
      </c>
      <c r="BS210" s="91">
        <f>'貼り付けシート（日別）'!F209</f>
        <v>0</v>
      </c>
      <c r="BT210" s="91">
        <f>'貼り付けシート（日別）'!G209</f>
        <v>0</v>
      </c>
      <c r="BU210" s="91">
        <f>'貼り付けシート（日別）'!H209</f>
        <v>0</v>
      </c>
      <c r="BV210" s="91">
        <f>'貼り付けシート（日別）'!I209</f>
        <v>23</v>
      </c>
      <c r="BW210" s="91">
        <f>'貼り付けシート（日別）'!J209</f>
        <v>20</v>
      </c>
      <c r="BX210" s="91">
        <f>'貼り付けシート（日別）'!K209</f>
        <v>12</v>
      </c>
      <c r="BY210" s="91">
        <f>'貼り付けシート（日別）'!L209</f>
        <v>0</v>
      </c>
      <c r="BZ210" s="91">
        <f>'貼り付けシート（日別）'!M209</f>
        <v>0</v>
      </c>
      <c r="CA210" s="91">
        <f>'貼り付けシート（日別）'!N209</f>
        <v>0</v>
      </c>
      <c r="CB210" s="91">
        <f>'貼り付けシート（日別）'!O209</f>
        <v>30.775000000000006</v>
      </c>
      <c r="CC210" s="91">
        <f>'貼り付けシート（日別）'!Q209</f>
        <v>0</v>
      </c>
      <c r="CD210" s="126"/>
    </row>
    <row r="211" spans="1:82" x14ac:dyDescent="0.15">
      <c r="A211" s="30">
        <v>41844</v>
      </c>
      <c r="B211" s="93">
        <f t="shared" si="96"/>
        <v>0.16197789004629631</v>
      </c>
      <c r="C211" s="93">
        <f t="shared" si="97"/>
        <v>0</v>
      </c>
      <c r="D211" s="93">
        <f t="shared" si="123"/>
        <v>17.43243815178085</v>
      </c>
      <c r="E211" s="96">
        <v>0</v>
      </c>
      <c r="F211" s="90">
        <f>IF(OR(計算過程!$CJ$4&lt;=4,計算過程!$CJ$4=8),G211+H211+I211,0)</f>
        <v>0.16197789004629631</v>
      </c>
      <c r="G211" s="90">
        <f>IF(AND($CJ$4&gt;4,$CJ$4&lt;&gt;8),0,((VLOOKUP(入力データと計算結果!$F$6,バックデータ一覧!$V$12:$AA$15,2)*CB211+VLOOKUP(入力データと計算結果!$F$6,バックデータ一覧!$V$12:$AA$15,3)*(BV211+BW211+BX211+BY211+CA211)+(VLOOKUP(入力データと計算結果!$F$6,バックデータ一覧!$V$12:$AA$15,4)))*10^3/3600))</f>
        <v>0.10300532407407409</v>
      </c>
      <c r="H211" s="90">
        <f>IF(AND(OR($CJ$4&gt;4,$CJ$4&lt;&gt;8),入力データと計算結果!$F$7&lt;&gt;バックデータ一覧!$A$20,BZ211&gt;0),0.07*10^3/3600,0)</f>
        <v>1.9444444444444445E-2</v>
      </c>
      <c r="I211" s="90">
        <f>IF(AND(OR($CJ$4&lt;=4),入力データと計算結果!$F$7=バックデータ一覧!$A$22,BU211&gt;0),(VLOOKUP(入力データと計算結果!$F$6,バックデータ一覧!$V$12:$AA$15,5,FALSE)*BU211+VLOOKUP(入力データと計算結果!$F$6,バックデータ一覧!$V$12:$AA$15,6,FALSE))*10^3/3600,0)</f>
        <v>3.9528121527777779E-2</v>
      </c>
      <c r="J211" s="90">
        <f>IF(OR(計算過程!$CJ$4&lt;=2,計算過程!$CJ$4=8),IF(入力データと計算結果!$F$7=バックデータ一覧!$A$20,BO211/L211+BP211/M211+BQ211/N211+BR211/O211+BT211/Q211,IF(入力データと計算結果!$F$7=バックデータ一覧!$A$21,BO211/L211+BP211/M211+BQ211/N211+BS211/P211+BT211/Q211,BO211/L211+BP211/M211+BQ211/N211+BS211/P211+BU211/R211)),0)</f>
        <v>0</v>
      </c>
      <c r="K211" s="90">
        <f>IF(OR(計算過程!$CJ$4=3,計算過程!$CJ$4=4),IF(入力データと計算結果!$F$7=バックデータ一覧!$A$20,BO211/L211+BP211/M211+BQ211/N211+BR211/O211+BT211/Q211,IF(入力データと計算結果!$F$7=バックデータ一覧!$A$21,BO211/L211+BP211/M211+BQ211/N211+BS211/P211+BT211/Q211,BO211/L211+BP211/M211+BQ211/N211+BS211/P211+BU211/R211)),0)</f>
        <v>17.43243815178085</v>
      </c>
      <c r="L211" s="167">
        <f>IFERROR(MIN(1,$CJ$6*CB211+計算過程!$CJ$13*(BO211+BQ211)+$CJ$20),"-")</f>
        <v>0.70948586317981233</v>
      </c>
      <c r="M211" s="167">
        <f t="shared" si="98"/>
        <v>0.83798756216479686</v>
      </c>
      <c r="N211" s="167">
        <f t="shared" si="99"/>
        <v>0.70948586317981233</v>
      </c>
      <c r="O211" s="134">
        <f t="shared" si="100"/>
        <v>0.90236153670854247</v>
      </c>
      <c r="P211" s="134">
        <f t="shared" si="101"/>
        <v>0.8756360045814533</v>
      </c>
      <c r="Q211" s="134">
        <f t="shared" si="102"/>
        <v>0.90236153670854247</v>
      </c>
      <c r="R211" s="134">
        <f t="shared" si="103"/>
        <v>0.62356175562180161</v>
      </c>
      <c r="S211" s="26">
        <f t="shared" si="104"/>
        <v>0</v>
      </c>
      <c r="T211" s="26">
        <f>'貼り付けシート（日別）'!P210</f>
        <v>28.387500000000003</v>
      </c>
      <c r="U211" s="26">
        <f t="shared" si="124"/>
        <v>1</v>
      </c>
      <c r="V211" s="26">
        <f t="shared" si="125"/>
        <v>1</v>
      </c>
      <c r="W211" s="26">
        <f t="shared" si="118"/>
        <v>13.814577886625006</v>
      </c>
      <c r="X211" s="26">
        <f t="shared" si="105"/>
        <v>0</v>
      </c>
      <c r="Y211" s="26">
        <f>IF(AND(入力データと計算結果!$F$6=バックデータ一覧!$A$7,入力データと計算結果!$F$27="種類を選択することで評価する"),MAX((($CJ$44*CB211+$CJ$45*SUM(BO211:BQ211,BS211)+$CJ$46)*Z211+(0.01723*BU211+0.06099))*10^3/3600,0),0)</f>
        <v>0</v>
      </c>
      <c r="Z211" s="26">
        <f t="shared" si="119"/>
        <v>1</v>
      </c>
      <c r="AA211" s="26">
        <f>IF(AND(入力データと計算結果!$F$6=バックデータ一覧!$A$7,入力データと計算結果!$F$27="種類を選択することで評価する"),MAX(($CJ$47*CB211+$CJ$48*SUM(BO211:BQ211,BS211)+$CJ$49)*AC211+BU211/AB211,0),0)</f>
        <v>0</v>
      </c>
      <c r="AB211" s="26">
        <f t="shared" si="106"/>
        <v>0.90801374999999995</v>
      </c>
      <c r="AC211" s="26">
        <f t="shared" si="120"/>
        <v>1</v>
      </c>
      <c r="AD211" s="91">
        <f>IF(AND(入力データと計算結果!$F$6=バックデータ一覧!$A$7,入力データと計算結果!$F$27="仕様を入力することで評価する"),AE211+AF211+AG211,0)</f>
        <v>0</v>
      </c>
      <c r="AE211" s="91">
        <f t="shared" si="121"/>
        <v>0.69601956518911934</v>
      </c>
      <c r="AF211" s="91">
        <f t="shared" si="107"/>
        <v>6.9742364114179764E-2</v>
      </c>
      <c r="AG211" s="190">
        <f>IF(AND(入力データと計算結果!$F$7&lt;&gt;バックデータ一覧!$A$22,CA211&gt;0),(0.000393*計算過程!CA211)*10^3/3600,IF(AND(入力データと計算結果!$F$7=バックデータ一覧!$A$22,AX211&gt;0),(0.01723*計算過程!AX211+0.06099)*10^3/3600,0))</f>
        <v>2.0079560763888893E-2</v>
      </c>
      <c r="AH211" s="91">
        <f>IF(OR(入力データと計算結果!$F$6&lt;&gt;バックデータ一覧!$A$7,入力データと計算結果!$F$27&lt;&gt;"仕様を入力することで評価する"),0,IF(入力データと計算結果!$F$7=バックデータ一覧!$A$20,計算過程!AR211/計算過程!AI211+計算過程!AS211/計算過程!AJ211+計算過程!AT211/計算過程!AK211+計算過程!AU211/計算過程!AL211+計算過程!AW211/計算過程!AN211,IF(入力データと計算結果!$F$7=バックデータ一覧!$A$21,計算過程!AR211/計算過程!AI211+計算過程!AS211/計算過程!AJ211+計算過程!AT211/計算過程!AK211+計算過程!AV211/計算過程!AM211+計算過程!AW211/計算過程!AN211,計算過程!AR211/計算過程!AI211+計算過程!AS211/計算過程!AJ211+計算過程!AT211/計算過程!AK211+計算過程!AV211/計算過程!AM211+計算過程!AX211/計算過程!AO211)))</f>
        <v>0</v>
      </c>
      <c r="AI211" s="191" t="str">
        <f>IF(AND(入力データと計算結果!$F$6=バックデータ一覧!$A$7,入力データと計算結果!$F$27="仕様を入力することで評価する"),$CJ$65*CB211+$CJ$72*(AR211+AT211)+$CJ$79,"-")</f>
        <v>-</v>
      </c>
      <c r="AJ211" s="191" t="str">
        <f>IF(AND(入力データと計算結果!$F$6=バックデータ一覧!$A$7,入力データと計算結果!$F$27="仕様を入力することで評価する"),$CJ$66*CB211+$CJ$73*AS211+$CJ$80,"-")</f>
        <v>-</v>
      </c>
      <c r="AK211" s="191" t="str">
        <f>IF(AND(入力データと計算結果!$F$6=バックデータ一覧!$A$7,入力データと計算結果!$F$27="仕様を入力することで評価する"),$CJ$67*CB211+$CJ$74*(AR211+AT211)+$CJ$81,"-")</f>
        <v>-</v>
      </c>
      <c r="AL211" s="191" t="str">
        <f>IF(AND(入力データと計算結果!$F$6=バックデータ一覧!$A$7,入力データと計算結果!$F$27="仕様を入力することで評価する"),$CJ$68*CB211+$CJ$75*AU211+$CJ$82,"-")</f>
        <v>-</v>
      </c>
      <c r="AM211" s="191" t="str">
        <f>IF(AND(入力データと計算結果!$F$6=バックデータ一覧!$A$7,入力データと計算結果!$F$27="仕様を入力することで評価する"),$CJ$69*CB211+$CJ$76*AV211+$CJ$83,"-")</f>
        <v>-</v>
      </c>
      <c r="AN211" s="191" t="str">
        <f>IF(AND(入力データと計算結果!$F$6=バックデータ一覧!$A$7,入力データと計算結果!$F$27="仕様を入力することで評価する"),$CJ$70*CB211+$CJ$77*AW211+$CJ$84,"-")</f>
        <v>-</v>
      </c>
      <c r="AO211" s="191" t="str">
        <f>IF(AND(入力データと計算結果!$F$6=バックデータ一覧!$A$7,入力データと計算結果!$F$27="仕様を入力することで評価する"),$CJ$71*CB211+$CJ$78*AX211+$CJ$85,"-")</f>
        <v>-</v>
      </c>
      <c r="AP211" s="91">
        <f t="shared" si="108"/>
        <v>15.223331919962966</v>
      </c>
      <c r="AQ211" s="91">
        <f t="shared" si="109"/>
        <v>6.075552358864825</v>
      </c>
      <c r="AR211" s="91">
        <f t="shared" si="110"/>
        <v>0</v>
      </c>
      <c r="AS211" s="91">
        <f t="shared" si="111"/>
        <v>0</v>
      </c>
      <c r="AT211" s="91">
        <f t="shared" si="112"/>
        <v>0</v>
      </c>
      <c r="AU211" s="91">
        <f t="shared" si="113"/>
        <v>0</v>
      </c>
      <c r="AV211" s="91">
        <f t="shared" si="114"/>
        <v>0</v>
      </c>
      <c r="AW211" s="91">
        <f t="shared" si="115"/>
        <v>0</v>
      </c>
      <c r="AX211" s="91">
        <f t="shared" si="116"/>
        <v>0.65562500000000024</v>
      </c>
      <c r="AY211" s="158">
        <f t="shared" si="117"/>
        <v>13.158952886625006</v>
      </c>
      <c r="AZ211" s="91">
        <f t="shared" si="122"/>
        <v>13.158952886625006</v>
      </c>
      <c r="BA211" s="26">
        <f>IF(計算過程!$CJ$4=9,((BF211*CB211+BG211*(BO211+BP211+BQ211+BS211)+BH211*BN211+BI211)*BB211+(0.01723*BU211+0.06099))*10^3/3600,0)</f>
        <v>0</v>
      </c>
      <c r="BB211" s="26">
        <f>IF(7&lt;='貼り付けシート（日別）'!O210,1,1+(7-'貼り付けシート（日別）'!O210)*0.0091)</f>
        <v>1</v>
      </c>
      <c r="BC211" s="26">
        <f>IF(計算過程!$CJ$4=9,((BJ211*計算過程!CB211+BK211*(BO211+BP211+BQ211+BS211)+BL211*BN211+BM211)*BE211+BU211/BD211),0)</f>
        <v>0</v>
      </c>
      <c r="BD211" s="26">
        <f>計算過程!$CJ$88*'貼り付けシート（日別）'!O210+計算過程!$CJ$89*BU211+計算過程!$CJ$90</f>
        <v>0.90801374999999995</v>
      </c>
      <c r="BE211" s="26">
        <f>IF(7&lt;='貼り付けシート（日別）'!O210,1,1+(7-'貼り付けシート（日別）'!O210)*0.0205)</f>
        <v>1</v>
      </c>
      <c r="BF211" s="89">
        <f>IF($BN211&gt;0,バックデータ一覧!$S$4,バックデータ一覧!$T$4)</f>
        <v>-0.51375000000000004</v>
      </c>
      <c r="BG211" s="89">
        <f>IF($BN211&gt;0,バックデータ一覧!$S$5,バックデータ一覧!$T$5)</f>
        <v>-1.7819999999999999E-2</v>
      </c>
      <c r="BH211" s="89">
        <f>IF($BN211&gt;0,バックデータ一覧!$S$6,バックデータ一覧!$T$6)</f>
        <v>0.27639999999999998</v>
      </c>
      <c r="BI211" s="89">
        <f>IF($BN211&gt;0,バックデータ一覧!$S$7,バックデータ一覧!$T$7)</f>
        <v>9.4067100000000003</v>
      </c>
      <c r="BJ211" s="89">
        <f>IF($BN211&gt;0,バックデータ一覧!$S$12,バックデータ一覧!$T$12)</f>
        <v>-0.19841</v>
      </c>
      <c r="BK211" s="89">
        <f>IF($BN211&gt;0,バックデータ一覧!$S$13,バックデータ一覧!$T$13)</f>
        <v>1.10632</v>
      </c>
      <c r="BL211" s="89">
        <f>IF($BN211&gt;0,バックデータ一覧!$S$14,バックデータ一覧!$T$14)</f>
        <v>0.19306999999999999</v>
      </c>
      <c r="BM211" s="132">
        <f>IF($BN211&gt;0,バックデータ一覧!$S$15,バックデータ一覧!$T$15)</f>
        <v>-10.36669</v>
      </c>
      <c r="BN211" s="26">
        <f>SUMIF('貼り付けシート（時刻別）'!$A$6:$A$8765,$A211,'貼り付けシート（時刻別）'!$C$6:$C$8765)</f>
        <v>2400</v>
      </c>
      <c r="BO211" s="91">
        <f>'貼り付けシート（日別）'!B210</f>
        <v>2.8657275175316679</v>
      </c>
      <c r="BP211" s="91">
        <f>'貼り付けシート（日別）'!C210</f>
        <v>3.5090541031000013</v>
      </c>
      <c r="BQ211" s="91">
        <f>'貼り付けシート（日別）'!D210</f>
        <v>1.520590111343334</v>
      </c>
      <c r="BR211" s="91">
        <f>'貼り付けシート（日別）'!E210</f>
        <v>0</v>
      </c>
      <c r="BS211" s="91">
        <f>'貼り付けシート（日別）'!F210</f>
        <v>5.2635811546500015</v>
      </c>
      <c r="BT211" s="91">
        <f>'貼り付けシート（日別）'!G210</f>
        <v>0</v>
      </c>
      <c r="BU211" s="91">
        <f>'貼り付けシート（日別）'!H210</f>
        <v>0.65562500000000024</v>
      </c>
      <c r="BV211" s="91">
        <f>'貼り付けシート（日別）'!I210</f>
        <v>49</v>
      </c>
      <c r="BW211" s="91">
        <f>'貼り付けシート（日別）'!J210</f>
        <v>60</v>
      </c>
      <c r="BX211" s="91">
        <f>'貼り付けシート（日別）'!K210</f>
        <v>26</v>
      </c>
      <c r="BY211" s="91">
        <f>'貼り付けシート（日別）'!L210</f>
        <v>0</v>
      </c>
      <c r="BZ211" s="91">
        <f>'貼り付けシート（日別）'!M210</f>
        <v>90</v>
      </c>
      <c r="CA211" s="91">
        <f>'貼り付けシート（日別）'!N210</f>
        <v>0</v>
      </c>
      <c r="CB211" s="91">
        <f>'貼り付けシート（日別）'!O210</f>
        <v>31.183333333333326</v>
      </c>
      <c r="CC211" s="91">
        <f>'貼り付けシート（日別）'!Q210</f>
        <v>0</v>
      </c>
      <c r="CD211" s="126"/>
    </row>
    <row r="212" spans="1:82" x14ac:dyDescent="0.15">
      <c r="A212" s="30">
        <v>41845</v>
      </c>
      <c r="B212" s="93">
        <f t="shared" si="96"/>
        <v>0.10457552083333332</v>
      </c>
      <c r="C212" s="93">
        <f t="shared" si="97"/>
        <v>0</v>
      </c>
      <c r="D212" s="93">
        <f t="shared" si="123"/>
        <v>10.19039173239354</v>
      </c>
      <c r="E212" s="96">
        <v>0</v>
      </c>
      <c r="F212" s="90">
        <f>IF(OR(計算過程!$CJ$4&lt;=4,計算過程!$CJ$4=8),G212+H212+I212,0)</f>
        <v>0.10457552083333332</v>
      </c>
      <c r="G212" s="90">
        <f>IF(AND($CJ$4&gt;4,$CJ$4&lt;&gt;8),0,((VLOOKUP(入力データと計算結果!$F$6,バックデータ一覧!$V$12:$AA$15,2)*CB212+VLOOKUP(入力データと計算結果!$F$6,バックデータ一覧!$V$12:$AA$15,3)*(BV212+BW212+BX212+BY212+CA212)+(VLOOKUP(入力データと計算結果!$F$6,バックデータ一覧!$V$12:$AA$15,4)))*10^3/3600))</f>
        <v>0.10457552083333332</v>
      </c>
      <c r="H212" s="90">
        <f>IF(AND(OR($CJ$4&gt;4,$CJ$4&lt;&gt;8),入力データと計算結果!$F$7&lt;&gt;バックデータ一覧!$A$20,BZ212&gt;0),0.07*10^3/3600,0)</f>
        <v>0</v>
      </c>
      <c r="I212" s="90">
        <f>IF(AND(OR($CJ$4&lt;=4),入力データと計算結果!$F$7=バックデータ一覧!$A$22,BU212&gt;0),(VLOOKUP(入力データと計算結果!$F$6,バックデータ一覧!$V$12:$AA$15,5,FALSE)*BU212+VLOOKUP(入力データと計算結果!$F$6,バックデータ一覧!$V$12:$AA$15,6,FALSE))*10^3/3600,0)</f>
        <v>0</v>
      </c>
      <c r="J212" s="90">
        <f>IF(OR(計算過程!$CJ$4&lt;=2,計算過程!$CJ$4=8),IF(入力データと計算結果!$F$7=バックデータ一覧!$A$20,BO212/L212+BP212/M212+BQ212/N212+BR212/O212+BT212/Q212,IF(入力データと計算結果!$F$7=バックデータ一覧!$A$21,BO212/L212+BP212/M212+BQ212/N212+BS212/P212+BT212/Q212,BO212/L212+BP212/M212+BQ212/N212+BS212/P212+BU212/R212)),0)</f>
        <v>0</v>
      </c>
      <c r="K212" s="90">
        <f>IF(OR(計算過程!$CJ$4=3,計算過程!$CJ$4=4),IF(入力データと計算結果!$F$7=バックデータ一覧!$A$20,BO212/L212+BP212/M212+BQ212/N212+BR212/O212+BT212/Q212,IF(入力データと計算結果!$F$7=バックデータ一覧!$A$21,BO212/L212+BP212/M212+BQ212/N212+BS212/P212+BT212/Q212,BO212/L212+BP212/M212+BQ212/N212+BS212/P212+BU212/R212)),0)</f>
        <v>10.19039173239354</v>
      </c>
      <c r="L212" s="167">
        <f>IFERROR(MIN(1,$CJ$6*CB212+計算過程!$CJ$13*(BO212+BQ212)+$CJ$20),"-")</f>
        <v>0.70558655828236749</v>
      </c>
      <c r="M212" s="167">
        <f t="shared" si="98"/>
        <v>0.83897528308503777</v>
      </c>
      <c r="N212" s="167">
        <f t="shared" si="99"/>
        <v>0.70558655828236749</v>
      </c>
      <c r="O212" s="134">
        <f t="shared" si="100"/>
        <v>0.90236153670854247</v>
      </c>
      <c r="P212" s="134">
        <f t="shared" si="101"/>
        <v>0.88826526187185906</v>
      </c>
      <c r="Q212" s="134">
        <f t="shared" si="102"/>
        <v>0.90236153670854247</v>
      </c>
      <c r="R212" s="134">
        <f t="shared" si="103"/>
        <v>0.5886569381045853</v>
      </c>
      <c r="S212" s="26">
        <f t="shared" si="104"/>
        <v>0</v>
      </c>
      <c r="T212" s="26">
        <f>'貼り付けシート（日別）'!P211</f>
        <v>27.349999999999998</v>
      </c>
      <c r="U212" s="26">
        <f t="shared" si="124"/>
        <v>1</v>
      </c>
      <c r="V212" s="26">
        <f t="shared" si="125"/>
        <v>1</v>
      </c>
      <c r="W212" s="26">
        <f t="shared" si="118"/>
        <v>7.958427888320001</v>
      </c>
      <c r="X212" s="26">
        <f t="shared" si="105"/>
        <v>0</v>
      </c>
      <c r="Y212" s="26">
        <f>IF(AND(入力データと計算結果!$F$6=バックデータ一覧!$A$7,入力データと計算結果!$F$27="種類を選択することで評価する"),MAX((($CJ$44*CB212+$CJ$45*SUM(BO212:BQ212,BS212)+$CJ$46)*Z212+(0.01723*BU212+0.06099))*10^3/3600,0),0)</f>
        <v>0</v>
      </c>
      <c r="Z212" s="26">
        <f t="shared" si="119"/>
        <v>1</v>
      </c>
      <c r="AA212" s="26">
        <f>IF(AND(入力データと計算結果!$F$6=バックデータ一覧!$A$7,入力データと計算結果!$F$27="種類を選択することで評価する"),MAX(($CJ$47*CB212+$CJ$48*SUM(BO212:BQ212,BS212)+$CJ$49)*AC212+BU212/AB212,0),0)</f>
        <v>0</v>
      </c>
      <c r="AB212" s="26">
        <f t="shared" si="106"/>
        <v>0.90049999999999997</v>
      </c>
      <c r="AC212" s="26">
        <f t="shared" si="120"/>
        <v>1</v>
      </c>
      <c r="AD212" s="91">
        <f>IF(AND(入力データと計算結果!$F$6=バックデータ一覧!$A$7,入力データと計算結果!$F$27="仕様を入力することで評価する"),AE212+AF212+AG212,0)</f>
        <v>0</v>
      </c>
      <c r="AE212" s="91">
        <f t="shared" si="121"/>
        <v>0.42094698310285855</v>
      </c>
      <c r="AF212" s="91">
        <f t="shared" si="107"/>
        <v>6.5418909195469596E-2</v>
      </c>
      <c r="AG212" s="190">
        <f>IF(AND(入力データと計算結果!$F$7&lt;&gt;バックデータ一覧!$A$22,CA212&gt;0),(0.000393*計算過程!CA212)*10^3/3600,IF(AND(入力データと計算結果!$F$7=バックデータ一覧!$A$22,AX212&gt;0),(0.01723*計算過程!AX212+0.06099)*10^3/3600,0))</f>
        <v>0</v>
      </c>
      <c r="AH212" s="91">
        <f>IF(OR(入力データと計算結果!$F$6&lt;&gt;バックデータ一覧!$A$7,入力データと計算結果!$F$27&lt;&gt;"仕様を入力することで評価する"),0,IF(入力データと計算結果!$F$7=バックデータ一覧!$A$20,計算過程!AR212/計算過程!AI212+計算過程!AS212/計算過程!AJ212+計算過程!AT212/計算過程!AK212+計算過程!AU212/計算過程!AL212+計算過程!AW212/計算過程!AN212,IF(入力データと計算結果!$F$7=バックデータ一覧!$A$21,計算過程!AR212/計算過程!AI212+計算過程!AS212/計算過程!AJ212+計算過程!AT212/計算過程!AK212+計算過程!AV212/計算過程!AM212+計算過程!AW212/計算過程!AN212,計算過程!AR212/計算過程!AI212+計算過程!AS212/計算過程!AJ212+計算過程!AT212/計算過程!AK212+計算過程!AV212/計算過程!AM212+計算過程!AX212/計算過程!AO212)))</f>
        <v>0</v>
      </c>
      <c r="AI212" s="191" t="str">
        <f>IF(AND(入力データと計算結果!$F$6=バックデータ一覧!$A$7,入力データと計算結果!$F$27="仕様を入力することで評価する"),$CJ$65*CB212+$CJ$72*(AR212+AT212)+$CJ$79,"-")</f>
        <v>-</v>
      </c>
      <c r="AJ212" s="191" t="str">
        <f>IF(AND(入力データと計算結果!$F$6=バックデータ一覧!$A$7,入力データと計算結果!$F$27="仕様を入力することで評価する"),$CJ$66*CB212+$CJ$73*AS212+$CJ$80,"-")</f>
        <v>-</v>
      </c>
      <c r="AK212" s="191" t="str">
        <f>IF(AND(入力データと計算結果!$F$6=バックデータ一覧!$A$7,入力データと計算結果!$F$27="仕様を入力することで評価する"),$CJ$67*CB212+$CJ$74*(AR212+AT212)+$CJ$81,"-")</f>
        <v>-</v>
      </c>
      <c r="AL212" s="191" t="str">
        <f>IF(AND(入力データと計算結果!$F$6=バックデータ一覧!$A$7,入力データと計算結果!$F$27="仕様を入力することで評価する"),$CJ$68*CB212+$CJ$75*AU212+$CJ$82,"-")</f>
        <v>-</v>
      </c>
      <c r="AM212" s="191" t="str">
        <f>IF(AND(入力データと計算結果!$F$6=バックデータ一覧!$A$7,入力データと計算結果!$F$27="仕様を入力することで評価する"),$CJ$69*CB212+$CJ$76*AV212+$CJ$83,"-")</f>
        <v>-</v>
      </c>
      <c r="AN212" s="191" t="str">
        <f>IF(AND(入力データと計算結果!$F$6=バックデータ一覧!$A$7,入力データと計算結果!$F$27="仕様を入力することで評価する"),$CJ$70*CB212+$CJ$77*AW212+$CJ$84,"-")</f>
        <v>-</v>
      </c>
      <c r="AO212" s="191" t="str">
        <f>IF(AND(入力データと計算結果!$F$6=バックデータ一覧!$A$7,入力データと計算結果!$F$27="仕様を入力することで評価する"),$CJ$71*CB212+$CJ$78*AX212+$CJ$85,"-")</f>
        <v>-</v>
      </c>
      <c r="AP212" s="91">
        <f t="shared" si="108"/>
        <v>9.2069475701313745</v>
      </c>
      <c r="AQ212" s="91">
        <f t="shared" si="109"/>
        <v>6.075552358864825</v>
      </c>
      <c r="AR212" s="91">
        <f t="shared" si="110"/>
        <v>0</v>
      </c>
      <c r="AS212" s="91">
        <f t="shared" si="111"/>
        <v>0</v>
      </c>
      <c r="AT212" s="91">
        <f t="shared" si="112"/>
        <v>0</v>
      </c>
      <c r="AU212" s="91">
        <f t="shared" si="113"/>
        <v>0</v>
      </c>
      <c r="AV212" s="91">
        <f t="shared" si="114"/>
        <v>0</v>
      </c>
      <c r="AW212" s="91">
        <f t="shared" si="115"/>
        <v>0</v>
      </c>
      <c r="AX212" s="91">
        <f t="shared" si="116"/>
        <v>0</v>
      </c>
      <c r="AY212" s="158">
        <f t="shared" si="117"/>
        <v>7.958427888320001</v>
      </c>
      <c r="AZ212" s="91">
        <f t="shared" si="122"/>
        <v>7.958427888320001</v>
      </c>
      <c r="BA212" s="26">
        <f>IF(計算過程!$CJ$4=9,((BF212*CB212+BG212*(BO212+BP212+BQ212+BS212)+BH212*BN212+BI212)*BB212+(0.01723*BU212+0.06099))*10^3/3600,0)</f>
        <v>0</v>
      </c>
      <c r="BB212" s="26">
        <f>IF(7&lt;='貼り付けシート（日別）'!O211,1,1+(7-'貼り付けシート（日別）'!O211)*0.0091)</f>
        <v>1</v>
      </c>
      <c r="BC212" s="26">
        <f>IF(計算過程!$CJ$4=9,((BJ212*計算過程!CB212+BK212*(BO212+BP212+BQ212+BS212)+BL212*BN212+BM212)*BE212+BU212/BD212),0)</f>
        <v>0</v>
      </c>
      <c r="BD212" s="26">
        <f>計算過程!$CJ$88*'貼り付けシート（日別）'!O211+計算過程!$CJ$89*BU212+計算過程!$CJ$90</f>
        <v>0.90049999999999997</v>
      </c>
      <c r="BE212" s="26">
        <f>IF(7&lt;='貼り付けシート（日別）'!O211,1,1+(7-'貼り付けシート（日別）'!O211)*0.0205)</f>
        <v>1</v>
      </c>
      <c r="BF212" s="89">
        <f>IF($BN212&gt;0,バックデータ一覧!$S$4,バックデータ一覧!$T$4)</f>
        <v>-0.51375000000000004</v>
      </c>
      <c r="BG212" s="89">
        <f>IF($BN212&gt;0,バックデータ一覧!$S$5,バックデータ一覧!$T$5)</f>
        <v>-1.7819999999999999E-2</v>
      </c>
      <c r="BH212" s="89">
        <f>IF($BN212&gt;0,バックデータ一覧!$S$6,バックデータ一覧!$T$6)</f>
        <v>0.27639999999999998</v>
      </c>
      <c r="BI212" s="89">
        <f>IF($BN212&gt;0,バックデータ一覧!$S$7,バックデータ一覧!$T$7)</f>
        <v>9.4067100000000003</v>
      </c>
      <c r="BJ212" s="89">
        <f>IF($BN212&gt;0,バックデータ一覧!$S$12,バックデータ一覧!$T$12)</f>
        <v>-0.19841</v>
      </c>
      <c r="BK212" s="89">
        <f>IF($BN212&gt;0,バックデータ一覧!$S$13,バックデータ一覧!$T$13)</f>
        <v>1.10632</v>
      </c>
      <c r="BL212" s="89">
        <f>IF($BN212&gt;0,バックデータ一覧!$S$14,バックデータ一覧!$T$14)</f>
        <v>0.19306999999999999</v>
      </c>
      <c r="BM212" s="132">
        <f>IF($BN212&gt;0,バックデータ一覧!$S$15,バックデータ一覧!$T$15)</f>
        <v>-10.36669</v>
      </c>
      <c r="BN212" s="26">
        <f>SUMIF('貼り付けシート（時刻別）'!$A$6:$A$8765,$A212,'貼り付けシート（時刻別）'!$C$6:$C$8765)</f>
        <v>2400</v>
      </c>
      <c r="BO212" s="91">
        <f>'貼り付けシート（日別）'!B211</f>
        <v>2.2169906260320005</v>
      </c>
      <c r="BP212" s="91">
        <f>'貼り付けシート（日別）'!C211</f>
        <v>4.8319026464800006</v>
      </c>
      <c r="BQ212" s="91">
        <f>'貼り付けシート（日別）'!D211</f>
        <v>0.90953461580800021</v>
      </c>
      <c r="BR212" s="91">
        <f>'貼り付けシート（日別）'!E211</f>
        <v>0</v>
      </c>
      <c r="BS212" s="91">
        <f>'貼り付けシート（日別）'!F211</f>
        <v>0</v>
      </c>
      <c r="BT212" s="91">
        <f>'貼り付けシート（日別）'!G211</f>
        <v>0</v>
      </c>
      <c r="BU212" s="91">
        <f>'貼り付けシート（日別）'!H211</f>
        <v>0</v>
      </c>
      <c r="BV212" s="91">
        <f>'貼り付けシート（日別）'!I211</f>
        <v>39</v>
      </c>
      <c r="BW212" s="91">
        <f>'貼り付けシート（日別）'!J211</f>
        <v>85</v>
      </c>
      <c r="BX212" s="91">
        <f>'貼り付けシート（日別）'!K211</f>
        <v>16</v>
      </c>
      <c r="BY212" s="91">
        <f>'貼り付けシート（日別）'!L211</f>
        <v>0</v>
      </c>
      <c r="BZ212" s="91">
        <f>'貼り付けシート（日別）'!M211</f>
        <v>0</v>
      </c>
      <c r="CA212" s="91">
        <f>'貼り付けシート（日別）'!N211</f>
        <v>0</v>
      </c>
      <c r="CB212" s="91">
        <f>'貼り付けシート（日別）'!O211</f>
        <v>30.437500000000004</v>
      </c>
      <c r="CC212" s="91">
        <f>'貼り付けシート（日別）'!Q211</f>
        <v>0</v>
      </c>
      <c r="CD212" s="126"/>
    </row>
    <row r="213" spans="1:82" x14ac:dyDescent="0.15">
      <c r="A213" s="30">
        <v>41846</v>
      </c>
      <c r="B213" s="93">
        <f t="shared" si="96"/>
        <v>0.16357514525462963</v>
      </c>
      <c r="C213" s="93">
        <f t="shared" si="97"/>
        <v>0</v>
      </c>
      <c r="D213" s="93">
        <f t="shared" si="123"/>
        <v>22.32727588885669</v>
      </c>
      <c r="E213" s="96">
        <v>0</v>
      </c>
      <c r="F213" s="90">
        <f>IF(OR(計算過程!$CJ$4&lt;=4,計算過程!$CJ$4=8),G213+H213+I213,0)</f>
        <v>0.16357514525462963</v>
      </c>
      <c r="G213" s="90">
        <f>IF(AND($CJ$4&gt;4,$CJ$4&lt;&gt;8),0,((VLOOKUP(入力データと計算結果!$F$6,バックデータ一覧!$V$12:$AA$15,2)*CB213+VLOOKUP(入力データと計算結果!$F$6,バックデータ一覧!$V$12:$AA$15,3)*(BV213+BW213+BX213+BY213+CA213)+(VLOOKUP(入力データと計算結果!$F$6,バックデータ一覧!$V$12:$AA$15,4)))*10^3/3600))</f>
        <v>0.10392928240740741</v>
      </c>
      <c r="H213" s="90">
        <f>IF(AND(OR($CJ$4&gt;4,$CJ$4&lt;&gt;8),入力データと計算結果!$F$7&lt;&gt;バックデータ一覧!$A$20,BZ213&gt;0),0.07*10^3/3600,0)</f>
        <v>1.9444444444444445E-2</v>
      </c>
      <c r="I213" s="90">
        <f>IF(AND(OR($CJ$4&lt;=4),入力データと計算結果!$F$7=バックデータ一覧!$A$22,BU213&gt;0),(VLOOKUP(入力データと計算結果!$F$6,バックデータ一覧!$V$12:$AA$15,5,FALSE)*BU213+VLOOKUP(入力データと計算結果!$F$6,バックデータ一覧!$V$12:$AA$15,6,FALSE))*10^3/3600,0)</f>
        <v>4.0201418402777772E-2</v>
      </c>
      <c r="J213" s="90">
        <f>IF(OR(計算過程!$CJ$4&lt;=2,計算過程!$CJ$4=8),IF(入力データと計算結果!$F$7=バックデータ一覧!$A$20,BO213/L213+BP213/M213+BQ213/N213+BR213/O213+BT213/Q213,IF(入力データと計算結果!$F$7=バックデータ一覧!$A$21,BO213/L213+BP213/M213+BQ213/N213+BS213/P213+BT213/Q213,BO213/L213+BP213/M213+BQ213/N213+BS213/P213+BU213/R213)),0)</f>
        <v>0</v>
      </c>
      <c r="K213" s="90">
        <f>IF(OR(計算過程!$CJ$4=3,計算過程!$CJ$4=4),IF(入力データと計算結果!$F$7=バックデータ一覧!$A$20,BO213/L213+BP213/M213+BQ213/N213+BR213/O213+BT213/Q213,IF(入力データと計算結果!$F$7=バックデータ一覧!$A$21,BO213/L213+BP213/M213+BQ213/N213+BS213/P213+BT213/Q213,BO213/L213+BP213/M213+BQ213/N213+BS213/P213+BU213/R213)),0)</f>
        <v>22.32727588885669</v>
      </c>
      <c r="L213" s="167">
        <f>IFERROR(MIN(1,$CJ$6*CB213+計算過程!$CJ$13*(BO213+BQ213)+$CJ$20),"-")</f>
        <v>0.70877409946408454</v>
      </c>
      <c r="M213" s="167">
        <f t="shared" si="98"/>
        <v>0.82844541453299303</v>
      </c>
      <c r="N213" s="167">
        <f t="shared" si="99"/>
        <v>0.70877409946408454</v>
      </c>
      <c r="O213" s="134">
        <f t="shared" si="100"/>
        <v>0.90236153670854247</v>
      </c>
      <c r="P213" s="134">
        <f t="shared" si="101"/>
        <v>0.86448025910796755</v>
      </c>
      <c r="Q213" s="134">
        <f t="shared" si="102"/>
        <v>0.90236153670854247</v>
      </c>
      <c r="R213" s="134">
        <f t="shared" si="103"/>
        <v>0.60982782253058776</v>
      </c>
      <c r="S213" s="26">
        <f t="shared" si="104"/>
        <v>0</v>
      </c>
      <c r="T213" s="26">
        <f>'貼り付けシート（日別）'!P212</f>
        <v>27.300000000000004</v>
      </c>
      <c r="U213" s="26">
        <f t="shared" si="124"/>
        <v>1</v>
      </c>
      <c r="V213" s="26">
        <f t="shared" si="125"/>
        <v>1</v>
      </c>
      <c r="W213" s="26">
        <f t="shared" si="118"/>
        <v>17.84338977142</v>
      </c>
      <c r="X213" s="26">
        <f t="shared" si="105"/>
        <v>0</v>
      </c>
      <c r="Y213" s="26">
        <f>IF(AND(入力データと計算結果!$F$6=バックデータ一覧!$A$7,入力データと計算結果!$F$27="種類を選択することで評価する"),MAX((($CJ$44*CB213+$CJ$45*SUM(BO213:BQ213,BS213)+$CJ$46)*Z213+(0.01723*BU213+0.06099))*10^3/3600,0),0)</f>
        <v>0</v>
      </c>
      <c r="Z213" s="26">
        <f t="shared" si="119"/>
        <v>1</v>
      </c>
      <c r="AA213" s="26">
        <f>IF(AND(入力データと計算結果!$F$6=バックデータ一覧!$A$7,入力データと計算結果!$F$27="種類を選択することで評価する"),MAX(($CJ$47*CB213+$CJ$48*SUM(BO213:BQ213,BS213)+$CJ$49)*AC213+BU213/AB213,0),0)</f>
        <v>0</v>
      </c>
      <c r="AB213" s="26">
        <f t="shared" si="106"/>
        <v>0.89394562499999997</v>
      </c>
      <c r="AC213" s="26">
        <f t="shared" si="120"/>
        <v>1</v>
      </c>
      <c r="AD213" s="91">
        <f>IF(AND(入力データと計算結果!$F$6=バックデータ一覧!$A$7,入力データと計算結果!$F$27="仕様を入力することで評価する"),AE213+AF213+AG213,0)</f>
        <v>0</v>
      </c>
      <c r="AE213" s="91">
        <f t="shared" si="121"/>
        <v>0.90301720121998408</v>
      </c>
      <c r="AF213" s="91">
        <f t="shared" si="107"/>
        <v>7.2995850669878626E-2</v>
      </c>
      <c r="AG213" s="190">
        <f>IF(AND(入力データと計算結果!$F$7&lt;&gt;バックデータ一覧!$A$22,CA213&gt;0),(0.000393*計算過程!CA213)*10^3/3600,IF(AND(入力データと計算結果!$F$7=バックデータ一覧!$A$22,AX213&gt;0),(0.01723*計算過程!AX213+0.06099)*10^3/3600,0))</f>
        <v>2.0631459201388893E-2</v>
      </c>
      <c r="AH213" s="91">
        <f>IF(OR(入力データと計算結果!$F$6&lt;&gt;バックデータ一覧!$A$7,入力データと計算結果!$F$27&lt;&gt;"仕様を入力することで評価する"),0,IF(入力データと計算結果!$F$7=バックデータ一覧!$A$20,計算過程!AR213/計算過程!AI213+計算過程!AS213/計算過程!AJ213+計算過程!AT213/計算過程!AK213+計算過程!AU213/計算過程!AL213+計算過程!AW213/計算過程!AN213,IF(入力データと計算結果!$F$7=バックデータ一覧!$A$21,計算過程!AR213/計算過程!AI213+計算過程!AS213/計算過程!AJ213+計算過程!AT213/計算過程!AK213+計算過程!AV213/計算過程!AM213+計算過程!AW213/計算過程!AN213,計算過程!AR213/計算過程!AI213+計算過程!AS213/計算過程!AJ213+計算過程!AT213/計算過程!AK213+計算過程!AV213/計算過程!AM213+計算過程!AX213/計算過程!AO213)))</f>
        <v>0</v>
      </c>
      <c r="AI213" s="191" t="str">
        <f>IF(AND(入力データと計算結果!$F$6=バックデータ一覧!$A$7,入力データと計算結果!$F$27="仕様を入力することで評価する"),$CJ$65*CB213+$CJ$72*(AR213+AT213)+$CJ$79,"-")</f>
        <v>-</v>
      </c>
      <c r="AJ213" s="191" t="str">
        <f>IF(AND(入力データと計算結果!$F$6=バックデータ一覧!$A$7,入力データと計算結果!$F$27="仕様を入力することで評価する"),$CJ$66*CB213+$CJ$73*AS213+$CJ$80,"-")</f>
        <v>-</v>
      </c>
      <c r="AK213" s="191" t="str">
        <f>IF(AND(入力データと計算結果!$F$6=バックデータ一覧!$A$7,入力データと計算結果!$F$27="仕様を入力することで評価する"),$CJ$67*CB213+$CJ$74*(AR213+AT213)+$CJ$81,"-")</f>
        <v>-</v>
      </c>
      <c r="AL213" s="191" t="str">
        <f>IF(AND(入力データと計算結果!$F$6=バックデータ一覧!$A$7,入力データと計算結果!$F$27="仕様を入力することで評価する"),$CJ$68*CB213+$CJ$75*AU213+$CJ$82,"-")</f>
        <v>-</v>
      </c>
      <c r="AM213" s="191" t="str">
        <f>IF(AND(入力データと計算結果!$F$6=バックデータ一覧!$A$7,入力データと計算結果!$F$27="仕様を入力することで評価する"),$CJ$69*CB213+$CJ$76*AV213+$CJ$83,"-")</f>
        <v>-</v>
      </c>
      <c r="AN213" s="191" t="str">
        <f>IF(AND(入力データと計算結果!$F$6=バックデータ一覧!$A$7,入力データと計算結果!$F$27="仕様を入力することで評価する"),$CJ$70*CB213+$CJ$77*AW213+$CJ$84,"-")</f>
        <v>-</v>
      </c>
      <c r="AO213" s="191" t="str">
        <f>IF(AND(入力データと計算結果!$F$6=バックデータ一覧!$A$7,入力データと計算結果!$F$27="仕様を入力することで評価する"),$CJ$71*CB213+$CJ$78*AX213+$CJ$85,"-")</f>
        <v>-</v>
      </c>
      <c r="AP213" s="91">
        <f t="shared" si="108"/>
        <v>19.750781833083312</v>
      </c>
      <c r="AQ213" s="91">
        <f t="shared" si="109"/>
        <v>6.075552358864825</v>
      </c>
      <c r="AR213" s="91">
        <f t="shared" si="110"/>
        <v>0</v>
      </c>
      <c r="AS213" s="91">
        <f t="shared" si="111"/>
        <v>0</v>
      </c>
      <c r="AT213" s="91">
        <f t="shared" si="112"/>
        <v>0</v>
      </c>
      <c r="AU213" s="91">
        <f t="shared" si="113"/>
        <v>0</v>
      </c>
      <c r="AV213" s="91">
        <f t="shared" si="114"/>
        <v>0</v>
      </c>
      <c r="AW213" s="91">
        <f t="shared" si="115"/>
        <v>0</v>
      </c>
      <c r="AX213" s="91">
        <f t="shared" si="116"/>
        <v>0.77093750000000005</v>
      </c>
      <c r="AY213" s="158">
        <f t="shared" si="117"/>
        <v>17.072452271420001</v>
      </c>
      <c r="AZ213" s="91">
        <f t="shared" si="122"/>
        <v>17.072452271420001</v>
      </c>
      <c r="BA213" s="26">
        <f>IF(計算過程!$CJ$4=9,((BF213*CB213+BG213*(BO213+BP213+BQ213+BS213)+BH213*BN213+BI213)*BB213+(0.01723*BU213+0.06099))*10^3/3600,0)</f>
        <v>0</v>
      </c>
      <c r="BB213" s="26">
        <f>IF(7&lt;='貼り付けシート（日別）'!O212,1,1+(7-'貼り付けシート（日別）'!O212)*0.0091)</f>
        <v>1</v>
      </c>
      <c r="BC213" s="26">
        <f>IF(計算過程!$CJ$4=9,((BJ213*計算過程!CB213+BK213*(BO213+BP213+BQ213+BS213)+BL213*BN213+BM213)*BE213+BU213/BD213),0)</f>
        <v>0</v>
      </c>
      <c r="BD213" s="26">
        <f>計算過程!$CJ$88*'貼り付けシート（日別）'!O212+計算過程!$CJ$89*BU213+計算過程!$CJ$90</f>
        <v>0.89394562499999997</v>
      </c>
      <c r="BE213" s="26">
        <f>IF(7&lt;='貼り付けシート（日別）'!O212,1,1+(7-'貼り付けシート（日別）'!O212)*0.0205)</f>
        <v>1</v>
      </c>
      <c r="BF213" s="89">
        <f>IF($BN213&gt;0,バックデータ一覧!$S$4,バックデータ一覧!$T$4)</f>
        <v>-0.51375000000000004</v>
      </c>
      <c r="BG213" s="89">
        <f>IF($BN213&gt;0,バックデータ一覧!$S$5,バックデータ一覧!$T$5)</f>
        <v>-1.7819999999999999E-2</v>
      </c>
      <c r="BH213" s="89">
        <f>IF($BN213&gt;0,バックデータ一覧!$S$6,バックデータ一覧!$T$6)</f>
        <v>0.27639999999999998</v>
      </c>
      <c r="BI213" s="89">
        <f>IF($BN213&gt;0,バックデータ一覧!$S$7,バックデータ一覧!$T$7)</f>
        <v>9.4067100000000003</v>
      </c>
      <c r="BJ213" s="89">
        <f>IF($BN213&gt;0,バックデータ一覧!$S$12,バックデータ一覧!$T$12)</f>
        <v>-0.19841</v>
      </c>
      <c r="BK213" s="89">
        <f>IF($BN213&gt;0,バックデータ一覧!$S$13,バックデータ一覧!$T$13)</f>
        <v>1.10632</v>
      </c>
      <c r="BL213" s="89">
        <f>IF($BN213&gt;0,バックデータ一覧!$S$14,バックデータ一覧!$T$14)</f>
        <v>0.19306999999999999</v>
      </c>
      <c r="BM213" s="132">
        <f>IF($BN213&gt;0,バックデータ一覧!$S$15,バックデータ一覧!$T$15)</f>
        <v>-10.36669</v>
      </c>
      <c r="BN213" s="26">
        <f>SUMIF('貼り付けシート（時刻別）'!$A$6:$A$8765,$A213,'貼り付けシート（時刻別）'!$C$6:$C$8765)</f>
        <v>2400</v>
      </c>
      <c r="BO213" s="91">
        <f>'貼り付けシート（日別）'!B212</f>
        <v>3.359418027602</v>
      </c>
      <c r="BP213" s="91">
        <f>'貼り付けシート（日別）'!C212</f>
        <v>2.4782592006900002</v>
      </c>
      <c r="BQ213" s="91">
        <f>'貼り付けシート（日別）'!D212</f>
        <v>1.321738240368</v>
      </c>
      <c r="BR213" s="91">
        <f>'貼り付けシート（日別）'!E212</f>
        <v>0</v>
      </c>
      <c r="BS213" s="91">
        <f>'貼り付けシート（日別）'!F212</f>
        <v>9.9130368027600007</v>
      </c>
      <c r="BT213" s="91">
        <f>'貼り付けシート（日別）'!G212</f>
        <v>0</v>
      </c>
      <c r="BU213" s="91">
        <f>'貼り付けシート（日別）'!H212</f>
        <v>0.77093750000000005</v>
      </c>
      <c r="BV213" s="91">
        <f>'貼り付けシート（日別）'!I212</f>
        <v>61</v>
      </c>
      <c r="BW213" s="91">
        <f>'貼り付けシート（日別）'!J212</f>
        <v>45</v>
      </c>
      <c r="BX213" s="91">
        <f>'貼り付けシート（日別）'!K212</f>
        <v>24</v>
      </c>
      <c r="BY213" s="91">
        <f>'貼り付けシート（日別）'!L212</f>
        <v>0</v>
      </c>
      <c r="BZ213" s="91">
        <f>'貼り付けシート（日別）'!M212</f>
        <v>180</v>
      </c>
      <c r="CA213" s="91">
        <f>'貼り付けシート（日別）'!N212</f>
        <v>0</v>
      </c>
      <c r="CB213" s="91">
        <f>'貼り付けシート（日別）'!O212</f>
        <v>28.108333333333331</v>
      </c>
      <c r="CC213" s="91">
        <f>'貼り付けシート（日別）'!Q212</f>
        <v>0</v>
      </c>
      <c r="CD213" s="126"/>
    </row>
    <row r="214" spans="1:82" x14ac:dyDescent="0.15">
      <c r="A214" s="30">
        <v>41847</v>
      </c>
      <c r="B214" s="93">
        <f t="shared" si="96"/>
        <v>0.10705879629629629</v>
      </c>
      <c r="C214" s="93">
        <f t="shared" si="97"/>
        <v>0</v>
      </c>
      <c r="D214" s="93">
        <f t="shared" si="123"/>
        <v>9.8081895750006254</v>
      </c>
      <c r="E214" s="96">
        <v>0</v>
      </c>
      <c r="F214" s="90">
        <f>IF(OR(計算過程!$CJ$4&lt;=4,計算過程!$CJ$4=8),G214+H214+I214,0)</f>
        <v>0.10705879629629629</v>
      </c>
      <c r="G214" s="90">
        <f>IF(AND($CJ$4&gt;4,$CJ$4&lt;&gt;8),0,((VLOOKUP(入力データと計算結果!$F$6,バックデータ一覧!$V$12:$AA$15,2)*CB214+VLOOKUP(入力データと計算結果!$F$6,バックデータ一覧!$V$12:$AA$15,3)*(BV214+BW214+BX214+BY214+CA214)+(VLOOKUP(入力データと計算結果!$F$6,バックデータ一覧!$V$12:$AA$15,4)))*10^3/3600))</f>
        <v>0.10705879629629629</v>
      </c>
      <c r="H214" s="90">
        <f>IF(AND(OR($CJ$4&gt;4,$CJ$4&lt;&gt;8),入力データと計算結果!$F$7&lt;&gt;バックデータ一覧!$A$20,BZ214&gt;0),0.07*10^3/3600,0)</f>
        <v>0</v>
      </c>
      <c r="I214" s="90">
        <f>IF(AND(OR($CJ$4&lt;=4),入力データと計算結果!$F$7=バックデータ一覧!$A$22,BU214&gt;0),(VLOOKUP(入力データと計算結果!$F$6,バックデータ一覧!$V$12:$AA$15,5,FALSE)*BU214+VLOOKUP(入力データと計算結果!$F$6,バックデータ一覧!$V$12:$AA$15,6,FALSE))*10^3/3600,0)</f>
        <v>0</v>
      </c>
      <c r="J214" s="90">
        <f>IF(OR(計算過程!$CJ$4&lt;=2,計算過程!$CJ$4=8),IF(入力データと計算結果!$F$7=バックデータ一覧!$A$20,BO214/L214+BP214/M214+BQ214/N214+BR214/O214+BT214/Q214,IF(入力データと計算結果!$F$7=バックデータ一覧!$A$21,BO214/L214+BP214/M214+BQ214/N214+BS214/P214+BT214/Q214,BO214/L214+BP214/M214+BQ214/N214+BS214/P214+BU214/R214)),0)</f>
        <v>0</v>
      </c>
      <c r="K214" s="90">
        <f>IF(OR(計算過程!$CJ$4=3,計算過程!$CJ$4=4),IF(入力データと計算結果!$F$7=バックデータ一覧!$A$20,BO214/L214+BP214/M214+BQ214/N214+BR214/O214+BT214/Q214,IF(入力データと計算結果!$F$7=バックデータ一覧!$A$21,BO214/L214+BP214/M214+BQ214/N214+BS214/P214+BT214/Q214,BO214/L214+BP214/M214+BQ214/N214+BS214/P214+BU214/R214)),0)</f>
        <v>9.8081895750006254</v>
      </c>
      <c r="L214" s="167">
        <f>IFERROR(MIN(1,$CJ$6*CB214+計算過程!$CJ$13*(BO214+BQ214)+$CJ$20),"-")</f>
        <v>0.70329027450276993</v>
      </c>
      <c r="M214" s="167">
        <f t="shared" si="98"/>
        <v>0.82939019857113538</v>
      </c>
      <c r="N214" s="167">
        <f t="shared" si="99"/>
        <v>0.70329027450276993</v>
      </c>
      <c r="O214" s="134">
        <f t="shared" si="100"/>
        <v>0.90236153670854247</v>
      </c>
      <c r="P214" s="134">
        <f t="shared" si="101"/>
        <v>0.88826526187185906</v>
      </c>
      <c r="Q214" s="134">
        <f t="shared" si="102"/>
        <v>0.90236153670854247</v>
      </c>
      <c r="R214" s="134">
        <f t="shared" si="103"/>
        <v>0.56507733605360122</v>
      </c>
      <c r="S214" s="26">
        <f t="shared" si="104"/>
        <v>0</v>
      </c>
      <c r="T214" s="26">
        <f>'貼り付けシート（日別）'!P213</f>
        <v>25.65</v>
      </c>
      <c r="U214" s="26">
        <f t="shared" si="124"/>
        <v>1</v>
      </c>
      <c r="V214" s="26">
        <f t="shared" si="125"/>
        <v>1</v>
      </c>
      <c r="W214" s="26">
        <f t="shared" si="118"/>
        <v>7.5995121832933314</v>
      </c>
      <c r="X214" s="26">
        <f t="shared" si="105"/>
        <v>0</v>
      </c>
      <c r="Y214" s="26">
        <f>IF(AND(入力データと計算結果!$F$6=バックデータ一覧!$A$7,入力データと計算結果!$F$27="種類を選択することで評価する"),MAX((($CJ$44*CB214+$CJ$45*SUM(BO214:BQ214,BS214)+$CJ$46)*Z214+(0.01723*BU214+0.06099))*10^3/3600,0),0)</f>
        <v>0</v>
      </c>
      <c r="Z214" s="26">
        <f t="shared" si="119"/>
        <v>1</v>
      </c>
      <c r="AA214" s="26">
        <f>IF(AND(入力データと計算結果!$F$6=バックデータ一覧!$A$7,入力データと計算結果!$F$27="種類を選択することで評価する"),MAX(($CJ$47*CB214+$CJ$48*SUM(BO214:BQ214,BS214)+$CJ$49)*AC214+BU214/AB214,0),0)</f>
        <v>0</v>
      </c>
      <c r="AB214" s="26">
        <f t="shared" si="106"/>
        <v>0.88223999999999991</v>
      </c>
      <c r="AC214" s="26">
        <f t="shared" si="120"/>
        <v>1</v>
      </c>
      <c r="AD214" s="91">
        <f>IF(AND(入力データと計算結果!$F$6=バックデータ一覧!$A$7,入力データと計算結果!$F$27="仕様を入力することで評価する"),AE214+AF214+AG214,0)</f>
        <v>0</v>
      </c>
      <c r="AE214" s="91">
        <f t="shared" si="121"/>
        <v>0.40196277097712613</v>
      </c>
      <c r="AF214" s="91">
        <f t="shared" si="107"/>
        <v>6.5120524730284707E-2</v>
      </c>
      <c r="AG214" s="190">
        <f>IF(AND(入力データと計算結果!$F$7&lt;&gt;バックデータ一覧!$A$22,CA214&gt;0),(0.000393*計算過程!CA214)*10^3/3600,IF(AND(入力データと計算結果!$F$7=バックデータ一覧!$A$22,AX214&gt;0),(0.01723*計算過程!AX214+0.06099)*10^3/3600,0))</f>
        <v>0</v>
      </c>
      <c r="AH214" s="91">
        <f>IF(OR(入力データと計算結果!$F$6&lt;&gt;バックデータ一覧!$A$7,入力データと計算結果!$F$27&lt;&gt;"仕様を入力することで評価する"),0,IF(入力データと計算結果!$F$7=バックデータ一覧!$A$20,計算過程!AR214/計算過程!AI214+計算過程!AS214/計算過程!AJ214+計算過程!AT214/計算過程!AK214+計算過程!AU214/計算過程!AL214+計算過程!AW214/計算過程!AN214,IF(入力データと計算結果!$F$7=バックデータ一覧!$A$21,計算過程!AR214/計算過程!AI214+計算過程!AS214/計算過程!AJ214+計算過程!AT214/計算過程!AK214+計算過程!AV214/計算過程!AM214+計算過程!AW214/計算過程!AN214,計算過程!AR214/計算過程!AI214+計算過程!AS214/計算過程!AJ214+計算過程!AT214/計算過程!AK214+計算過程!AV214/計算過程!AM214+計算過程!AX214/計算過程!AO214)))</f>
        <v>0</v>
      </c>
      <c r="AI214" s="191" t="str">
        <f>IF(AND(入力データと計算結果!$F$6=バックデータ一覧!$A$7,入力データと計算結果!$F$27="仕様を入力することで評価する"),$CJ$65*CB214+$CJ$72*(AR214+AT214)+$CJ$79,"-")</f>
        <v>-</v>
      </c>
      <c r="AJ214" s="191" t="str">
        <f>IF(AND(入力データと計算結果!$F$6=バックデータ一覧!$A$7,入力データと計算結果!$F$27="仕様を入力することで評価する"),$CJ$66*CB214+$CJ$73*AS214+$CJ$80,"-")</f>
        <v>-</v>
      </c>
      <c r="AK214" s="191" t="str">
        <f>IF(AND(入力データと計算結果!$F$6=バックデータ一覧!$A$7,入力データと計算結果!$F$27="仕様を入力することで評価する"),$CJ$67*CB214+$CJ$74*(AR214+AT214)+$CJ$81,"-")</f>
        <v>-</v>
      </c>
      <c r="AL214" s="191" t="str">
        <f>IF(AND(入力データと計算結果!$F$6=バックデータ一覧!$A$7,入力データと計算結果!$F$27="仕様を入力することで評価する"),$CJ$68*CB214+$CJ$75*AU214+$CJ$82,"-")</f>
        <v>-</v>
      </c>
      <c r="AM214" s="191" t="str">
        <f>IF(AND(入力データと計算結果!$F$6=バックデータ一覧!$A$7,入力データと計算結果!$F$27="仕様を入力することで評価する"),$CJ$69*CB214+$CJ$76*AV214+$CJ$83,"-")</f>
        <v>-</v>
      </c>
      <c r="AN214" s="191" t="str">
        <f>IF(AND(入力データと計算結果!$F$6=バックデータ一覧!$A$7,入力データと計算結果!$F$27="仕様を入力することで評価する"),$CJ$70*CB214+$CJ$77*AW214+$CJ$84,"-")</f>
        <v>-</v>
      </c>
      <c r="AO214" s="191" t="str">
        <f>IF(AND(入力データと計算結果!$F$6=バックデータ一覧!$A$7,入力データと計算結果!$F$27="仕様を入力することで評価する"),$CJ$71*CB214+$CJ$78*AX214+$CJ$85,"-")</f>
        <v>-</v>
      </c>
      <c r="AP214" s="91">
        <f t="shared" si="108"/>
        <v>8.7917251009893125</v>
      </c>
      <c r="AQ214" s="91">
        <f t="shared" si="109"/>
        <v>6.075552358864825</v>
      </c>
      <c r="AR214" s="91">
        <f t="shared" si="110"/>
        <v>0</v>
      </c>
      <c r="AS214" s="91">
        <f t="shared" si="111"/>
        <v>0</v>
      </c>
      <c r="AT214" s="91">
        <f t="shared" si="112"/>
        <v>0</v>
      </c>
      <c r="AU214" s="91">
        <f t="shared" si="113"/>
        <v>0</v>
      </c>
      <c r="AV214" s="91">
        <f t="shared" si="114"/>
        <v>0</v>
      </c>
      <c r="AW214" s="91">
        <f t="shared" si="115"/>
        <v>0</v>
      </c>
      <c r="AX214" s="91">
        <f t="shared" si="116"/>
        <v>0</v>
      </c>
      <c r="AY214" s="158">
        <f t="shared" si="117"/>
        <v>7.5995121832933314</v>
      </c>
      <c r="AZ214" s="91">
        <f t="shared" si="122"/>
        <v>7.5995121832933314</v>
      </c>
      <c r="BA214" s="26">
        <f>IF(計算過程!$CJ$4=9,((BF214*CB214+BG214*(BO214+BP214+BQ214+BS214)+BH214*BN214+BI214)*BB214+(0.01723*BU214+0.06099))*10^3/3600,0)</f>
        <v>0</v>
      </c>
      <c r="BB214" s="26">
        <f>IF(7&lt;='貼り付けシート（日別）'!O213,1,1+(7-'貼り付けシート（日別）'!O213)*0.0091)</f>
        <v>1</v>
      </c>
      <c r="BC214" s="26">
        <f>IF(計算過程!$CJ$4=9,((BJ214*計算過程!CB214+BK214*(BO214+BP214+BQ214+BS214)+BL214*BN214+BM214)*BE214+BU214/BD214),0)</f>
        <v>0</v>
      </c>
      <c r="BD214" s="26">
        <f>計算過程!$CJ$88*'貼り付けシート（日別）'!O213+計算過程!$CJ$89*BU214+計算過程!$CJ$90</f>
        <v>0.88223999999999991</v>
      </c>
      <c r="BE214" s="26">
        <f>IF(7&lt;='貼り付けシート（日別）'!O213,1,1+(7-'貼り付けシート（日別）'!O213)*0.0205)</f>
        <v>1</v>
      </c>
      <c r="BF214" s="89">
        <f>IF($BN214&gt;0,バックデータ一覧!$S$4,バックデータ一覧!$T$4)</f>
        <v>-0.51375000000000004</v>
      </c>
      <c r="BG214" s="89">
        <f>IF($BN214&gt;0,バックデータ一覧!$S$5,バックデータ一覧!$T$5)</f>
        <v>-1.7819999999999999E-2</v>
      </c>
      <c r="BH214" s="89">
        <f>IF($BN214&gt;0,バックデータ一覧!$S$6,バックデータ一覧!$T$6)</f>
        <v>0.27639999999999998</v>
      </c>
      <c r="BI214" s="89">
        <f>IF($BN214&gt;0,バックデータ一覧!$S$7,バックデータ一覧!$T$7)</f>
        <v>9.4067100000000003</v>
      </c>
      <c r="BJ214" s="89">
        <f>IF($BN214&gt;0,バックデータ一覧!$S$12,バックデータ一覧!$T$12)</f>
        <v>-0.19841</v>
      </c>
      <c r="BK214" s="89">
        <f>IF($BN214&gt;0,バックデータ一覧!$S$13,バックデータ一覧!$T$13)</f>
        <v>1.10632</v>
      </c>
      <c r="BL214" s="89">
        <f>IF($BN214&gt;0,バックデータ一覧!$S$14,バックデータ一覧!$T$14)</f>
        <v>0.19306999999999999</v>
      </c>
      <c r="BM214" s="132">
        <f>IF($BN214&gt;0,バックデータ一覧!$S$15,バックデータ一覧!$T$15)</f>
        <v>-10.36669</v>
      </c>
      <c r="BN214" s="26">
        <f>SUMIF('貼り付けシート（時刻別）'!$A$6:$A$8765,$A214,'貼り付けシート（時刻別）'!$C$6:$C$8765)</f>
        <v>2400</v>
      </c>
      <c r="BO214" s="91">
        <f>'貼り付けシート（日別）'!B213</f>
        <v>2.1170069653459995</v>
      </c>
      <c r="BP214" s="91">
        <f>'貼り付けシート（日別）'!C213</f>
        <v>4.6139895398566653</v>
      </c>
      <c r="BQ214" s="91">
        <f>'貼り付けシート（日別）'!D213</f>
        <v>0.86851567809066643</v>
      </c>
      <c r="BR214" s="91">
        <f>'貼り付けシート（日別）'!E213</f>
        <v>0</v>
      </c>
      <c r="BS214" s="91">
        <f>'貼り付けシート（日別）'!F213</f>
        <v>0</v>
      </c>
      <c r="BT214" s="91">
        <f>'貼り付けシート（日別）'!G213</f>
        <v>0</v>
      </c>
      <c r="BU214" s="91">
        <f>'貼り付けシート（日別）'!H213</f>
        <v>0</v>
      </c>
      <c r="BV214" s="91">
        <f>'貼り付けシート（日別）'!I213</f>
        <v>39</v>
      </c>
      <c r="BW214" s="91">
        <f>'貼り付けシート（日別）'!J213</f>
        <v>85</v>
      </c>
      <c r="BX214" s="91">
        <f>'貼り付けシート（日別）'!K213</f>
        <v>16</v>
      </c>
      <c r="BY214" s="91">
        <f>'貼り付けシート（日別）'!L213</f>
        <v>0</v>
      </c>
      <c r="BZ214" s="91">
        <f>'貼り付けシート（日別）'!M213</f>
        <v>0</v>
      </c>
      <c r="CA214" s="91">
        <f>'貼り付けシート（日別）'!N213</f>
        <v>0</v>
      </c>
      <c r="CB214" s="91">
        <f>'貼り付けシート（日別）'!O213</f>
        <v>26.633333333333336</v>
      </c>
      <c r="CC214" s="91">
        <f>'貼り付けシート（日別）'!Q213</f>
        <v>0</v>
      </c>
      <c r="CD214" s="126"/>
    </row>
    <row r="215" spans="1:82" x14ac:dyDescent="0.15">
      <c r="A215" s="30">
        <v>41848</v>
      </c>
      <c r="B215" s="93">
        <f t="shared" si="96"/>
        <v>0.16530864843749998</v>
      </c>
      <c r="C215" s="93">
        <f t="shared" si="97"/>
        <v>0</v>
      </c>
      <c r="D215" s="93">
        <f t="shared" si="123"/>
        <v>16.646994956081436</v>
      </c>
      <c r="E215" s="96">
        <v>0</v>
      </c>
      <c r="F215" s="90">
        <f>IF(OR(計算過程!$CJ$4&lt;=4,計算過程!$CJ$4=8),G215+H215+I215,0)</f>
        <v>0.16530864843749998</v>
      </c>
      <c r="G215" s="90">
        <f>IF(AND($CJ$4&gt;4,$CJ$4&lt;&gt;8),0,((VLOOKUP(入力データと計算結果!$F$6,バックデータ一覧!$V$12:$AA$15,2)*CB215+VLOOKUP(入力データと計算結果!$F$6,バックデータ一覧!$V$12:$AA$15,3)*(BV215+BW215+BX215+BY215+CA215)+(VLOOKUP(入力データと計算結果!$F$6,バックデータ一覧!$V$12:$AA$15,4)))*10^3/3600))</f>
        <v>0.10549947916666666</v>
      </c>
      <c r="H215" s="90">
        <f>IF(AND(OR($CJ$4&gt;4,$CJ$4&lt;&gt;8),入力データと計算結果!$F$7&lt;&gt;バックデータ一覧!$A$20,BZ215&gt;0),0.07*10^3/3600,0)</f>
        <v>1.9444444444444445E-2</v>
      </c>
      <c r="I215" s="90">
        <f>IF(AND(OR($CJ$4&lt;=4),入力データと計算結果!$F$7=バックデータ一覧!$A$22,BU215&gt;0),(VLOOKUP(入力データと計算結果!$F$6,バックデータ一覧!$V$12:$AA$15,5,FALSE)*BU215+VLOOKUP(入力データと計算結果!$F$6,バックデータ一覧!$V$12:$AA$15,6,FALSE))*10^3/3600,0)</f>
        <v>4.0364724826388892E-2</v>
      </c>
      <c r="J215" s="90">
        <f>IF(OR(計算過程!$CJ$4&lt;=2,計算過程!$CJ$4=8),IF(入力データと計算結果!$F$7=バックデータ一覧!$A$20,BO215/L215+BP215/M215+BQ215/N215+BR215/O215+BT215/Q215,IF(入力データと計算結果!$F$7=バックデータ一覧!$A$21,BO215/L215+BP215/M215+BQ215/N215+BS215/P215+BT215/Q215,BO215/L215+BP215/M215+BQ215/N215+BS215/P215+BU215/R215)),0)</f>
        <v>0</v>
      </c>
      <c r="K215" s="90">
        <f>IF(OR(計算過程!$CJ$4=3,計算過程!$CJ$4=4),IF(入力データと計算結果!$F$7=バックデータ一覧!$A$20,BO215/L215+BP215/M215+BQ215/N215+BR215/O215+BT215/Q215,IF(入力データと計算結果!$F$7=バックデータ一覧!$A$21,BO215/L215+BP215/M215+BQ215/N215+BS215/P215+BT215/Q215,BO215/L215+BP215/M215+BQ215/N215+BS215/P215+BU215/R215)),0)</f>
        <v>16.646994956081436</v>
      </c>
      <c r="L215" s="167">
        <f>IFERROR(MIN(1,$CJ$6*CB215+計算過程!$CJ$13*(BO215+BQ215)+$CJ$20),"-")</f>
        <v>0.70674116256581332</v>
      </c>
      <c r="M215" s="167">
        <f t="shared" si="98"/>
        <v>0.82831911163889116</v>
      </c>
      <c r="N215" s="167">
        <f t="shared" si="99"/>
        <v>0.70674116256581332</v>
      </c>
      <c r="O215" s="134">
        <f t="shared" si="100"/>
        <v>0.90236153670854247</v>
      </c>
      <c r="P215" s="134">
        <f t="shared" si="101"/>
        <v>0.87649464435809565</v>
      </c>
      <c r="Q215" s="134">
        <f t="shared" si="102"/>
        <v>0.90236153670854247</v>
      </c>
      <c r="R215" s="134">
        <f t="shared" si="103"/>
        <v>0.60649669241767812</v>
      </c>
      <c r="S215" s="26">
        <f t="shared" si="104"/>
        <v>0</v>
      </c>
      <c r="T215" s="26">
        <f>'貼り付けシート（日別）'!P214</f>
        <v>24.5</v>
      </c>
      <c r="U215" s="26">
        <f t="shared" si="124"/>
        <v>1</v>
      </c>
      <c r="V215" s="26">
        <f t="shared" si="125"/>
        <v>1</v>
      </c>
      <c r="W215" s="26">
        <f t="shared" si="118"/>
        <v>13.063206338950001</v>
      </c>
      <c r="X215" s="26">
        <f t="shared" si="105"/>
        <v>0</v>
      </c>
      <c r="Y215" s="26">
        <f>IF(AND(入力データと計算結果!$F$6=バックデータ一覧!$A$7,入力データと計算結果!$F$27="種類を選択することで評価する"),MAX((($CJ$44*CB215+$CJ$45*SUM(BO215:BQ215,BS215)+$CJ$46)*Z215+(0.01723*BU215+0.06099))*10^3/3600,0),0)</f>
        <v>0</v>
      </c>
      <c r="Z215" s="26">
        <f t="shared" si="119"/>
        <v>1</v>
      </c>
      <c r="AA215" s="26">
        <f>IF(AND(入力データと計算結果!$F$6=バックデータ一覧!$A$7,入力データと計算結果!$F$27="種類を選択することで評価する"),MAX(($CJ$47*CB215+$CJ$48*SUM(BO215:BQ215,BS215)+$CJ$49)*AC215+BU215/AB215,0),0)</f>
        <v>0</v>
      </c>
      <c r="AB215" s="26">
        <f t="shared" si="106"/>
        <v>0.89053343750000002</v>
      </c>
      <c r="AC215" s="26">
        <f t="shared" si="120"/>
        <v>1</v>
      </c>
      <c r="AD215" s="91">
        <f>IF(AND(入力データと計算結果!$F$6=バックデータ一覧!$A$7,入力データと計算結果!$F$27="仕様を入力することで評価する"),AE215+AF215+AG215,0)</f>
        <v>0</v>
      </c>
      <c r="AE215" s="91">
        <f t="shared" si="121"/>
        <v>0.64869848602742519</v>
      </c>
      <c r="AF215" s="91">
        <f t="shared" si="107"/>
        <v>6.899859477552521E-2</v>
      </c>
      <c r="AG215" s="190">
        <f>IF(AND(入力データと計算結果!$F$7&lt;&gt;バックデータ一覧!$A$22,CA215&gt;0),(0.000393*計算過程!CA215)*10^3/3600,IF(AND(入力データと計算結果!$F$7=バックデータ一覧!$A$22,AX215&gt;0),(0.01723*計算過程!AX215+0.06099)*10^3/3600,0))</f>
        <v>2.0765320746527777E-2</v>
      </c>
      <c r="AH215" s="91">
        <f>IF(OR(入力データと計算結果!$F$6&lt;&gt;バックデータ一覧!$A$7,入力データと計算結果!$F$27&lt;&gt;"仕様を入力することで評価する"),0,IF(入力データと計算結果!$F$7=バックデータ一覧!$A$20,計算過程!AR215/計算過程!AI215+計算過程!AS215/計算過程!AJ215+計算過程!AT215/計算過程!AK215+計算過程!AU215/計算過程!AL215+計算過程!AW215/計算過程!AN215,IF(入力データと計算結果!$F$7=バックデータ一覧!$A$21,計算過程!AR215/計算過程!AI215+計算過程!AS215/計算過程!AJ215+計算過程!AT215/計算過程!AK215+計算過程!AV215/計算過程!AM215+計算過程!AW215/計算過程!AN215,計算過程!AR215/計算過程!AI215+計算過程!AS215/計算過程!AJ215+計算過程!AT215/計算過程!AK215+計算過程!AV215/計算過程!AM215+計算過程!AX215/計算過程!AO215)))</f>
        <v>0</v>
      </c>
      <c r="AI215" s="191" t="str">
        <f>IF(AND(入力データと計算結果!$F$6=バックデータ一覧!$A$7,入力データと計算結果!$F$27="仕様を入力することで評価する"),$CJ$65*CB215+$CJ$72*(AR215+AT215)+$CJ$79,"-")</f>
        <v>-</v>
      </c>
      <c r="AJ215" s="191" t="str">
        <f>IF(AND(入力データと計算結果!$F$6=バックデータ一覧!$A$7,入力データと計算結果!$F$27="仕様を入力することで評価する"),$CJ$66*CB215+$CJ$73*AS215+$CJ$80,"-")</f>
        <v>-</v>
      </c>
      <c r="AK215" s="191" t="str">
        <f>IF(AND(入力データと計算結果!$F$6=バックデータ一覧!$A$7,入力データと計算結果!$F$27="仕様を入力することで評価する"),$CJ$67*CB215+$CJ$74*(AR215+AT215)+$CJ$81,"-")</f>
        <v>-</v>
      </c>
      <c r="AL215" s="191" t="str">
        <f>IF(AND(入力データと計算結果!$F$6=バックデータ一覧!$A$7,入力データと計算結果!$F$27="仕様を入力することで評価する"),$CJ$68*CB215+$CJ$75*AU215+$CJ$82,"-")</f>
        <v>-</v>
      </c>
      <c r="AM215" s="191" t="str">
        <f>IF(AND(入力データと計算結果!$F$6=バックデータ一覧!$A$7,入力データと計算結果!$F$27="仕様を入力することで評価する"),$CJ$69*CB215+$CJ$76*AV215+$CJ$83,"-")</f>
        <v>-</v>
      </c>
      <c r="AN215" s="191" t="str">
        <f>IF(AND(入力データと計算結果!$F$6=バックデータ一覧!$A$7,入力データと計算結果!$F$27="仕様を入力することで評価する"),$CJ$70*CB215+$CJ$77*AW215+$CJ$84,"-")</f>
        <v>-</v>
      </c>
      <c r="AO215" s="191" t="str">
        <f>IF(AND(入力データと計算結果!$F$6=バックデータ一覧!$A$7,入力データと計算結果!$F$27="仕様を入力することで評価する"),$CJ$71*CB215+$CJ$78*AX215+$CJ$85,"-")</f>
        <v>-</v>
      </c>
      <c r="AP215" s="91">
        <f t="shared" si="108"/>
        <v>14.188325821113471</v>
      </c>
      <c r="AQ215" s="91">
        <f t="shared" si="109"/>
        <v>6.075552358864825</v>
      </c>
      <c r="AR215" s="91">
        <f t="shared" si="110"/>
        <v>0</v>
      </c>
      <c r="AS215" s="91">
        <f t="shared" si="111"/>
        <v>0</v>
      </c>
      <c r="AT215" s="91">
        <f t="shared" si="112"/>
        <v>0</v>
      </c>
      <c r="AU215" s="91">
        <f t="shared" si="113"/>
        <v>0</v>
      </c>
      <c r="AV215" s="91">
        <f t="shared" si="114"/>
        <v>0</v>
      </c>
      <c r="AW215" s="91">
        <f t="shared" si="115"/>
        <v>0</v>
      </c>
      <c r="AX215" s="91">
        <f t="shared" si="116"/>
        <v>0.79890624999999971</v>
      </c>
      <c r="AY215" s="158">
        <f t="shared" si="117"/>
        <v>12.264300088950002</v>
      </c>
      <c r="AZ215" s="91">
        <f t="shared" si="122"/>
        <v>12.264300088950002</v>
      </c>
      <c r="BA215" s="26">
        <f>IF(計算過程!$CJ$4=9,((BF215*CB215+BG215*(BO215+BP215+BQ215+BS215)+BH215*BN215+BI215)*BB215+(0.01723*BU215+0.06099))*10^3/3600,0)</f>
        <v>0</v>
      </c>
      <c r="BB215" s="26">
        <f>IF(7&lt;='貼り付けシート（日別）'!O214,1,1+(7-'貼り付けシート（日別）'!O214)*0.0091)</f>
        <v>1</v>
      </c>
      <c r="BC215" s="26">
        <f>IF(計算過程!$CJ$4=9,((BJ215*計算過程!CB215+BK215*(BO215+BP215+BQ215+BS215)+BL215*BN215+BM215)*BE215+BU215/BD215),0)</f>
        <v>0</v>
      </c>
      <c r="BD215" s="26">
        <f>計算過程!$CJ$88*'貼り付けシート（日別）'!O214+計算過程!$CJ$89*BU215+計算過程!$CJ$90</f>
        <v>0.89053343750000002</v>
      </c>
      <c r="BE215" s="26">
        <f>IF(7&lt;='貼り付けシート（日別）'!O214,1,1+(7-'貼り付けシート（日別）'!O214)*0.0205)</f>
        <v>1</v>
      </c>
      <c r="BF215" s="89">
        <f>IF($BN215&gt;0,バックデータ一覧!$S$4,バックデータ一覧!$T$4)</f>
        <v>-0.51375000000000004</v>
      </c>
      <c r="BG215" s="89">
        <f>IF($BN215&gt;0,バックデータ一覧!$S$5,バックデータ一覧!$T$5)</f>
        <v>-1.7819999999999999E-2</v>
      </c>
      <c r="BH215" s="89">
        <f>IF($BN215&gt;0,バックデータ一覧!$S$6,バックデータ一覧!$T$6)</f>
        <v>0.27639999999999998</v>
      </c>
      <c r="BI215" s="89">
        <f>IF($BN215&gt;0,バックデータ一覧!$S$7,バックデータ一覧!$T$7)</f>
        <v>9.4067100000000003</v>
      </c>
      <c r="BJ215" s="89">
        <f>IF($BN215&gt;0,バックデータ一覧!$S$12,バックデータ一覧!$T$12)</f>
        <v>-0.19841</v>
      </c>
      <c r="BK215" s="89">
        <f>IF($BN215&gt;0,バックデータ一覧!$S$13,バックデータ一覧!$T$13)</f>
        <v>1.10632</v>
      </c>
      <c r="BL215" s="89">
        <f>IF($BN215&gt;0,バックデータ一覧!$S$14,バックデータ一覧!$T$14)</f>
        <v>0.19306999999999999</v>
      </c>
      <c r="BM215" s="132">
        <f>IF($BN215&gt;0,バックデータ一覧!$S$15,バックデータ一覧!$T$15)</f>
        <v>-10.36669</v>
      </c>
      <c r="BN215" s="26">
        <f>SUMIF('貼り付けシート（時刻別）'!$A$6:$A$8765,$A215,'貼り付けシート（時刻別）'!$C$6:$C$8765)</f>
        <v>2400</v>
      </c>
      <c r="BO215" s="91">
        <f>'貼り付けシート（日別）'!B214</f>
        <v>2.6708920193713341</v>
      </c>
      <c r="BP215" s="91">
        <f>'貼り付けシート（日別）'!C214</f>
        <v>3.2704800237200007</v>
      </c>
      <c r="BQ215" s="91">
        <f>'貼り付けシート（日別）'!D214</f>
        <v>1.4172080102786668</v>
      </c>
      <c r="BR215" s="91">
        <f>'貼り付けシート（日別）'!E214</f>
        <v>0</v>
      </c>
      <c r="BS215" s="91">
        <f>'貼り付けシート（日別）'!F214</f>
        <v>4.9057200355800008</v>
      </c>
      <c r="BT215" s="91">
        <f>'貼り付けシート（日別）'!G214</f>
        <v>0</v>
      </c>
      <c r="BU215" s="91">
        <f>'貼り付けシート（日別）'!H214</f>
        <v>0.79890624999999971</v>
      </c>
      <c r="BV215" s="91">
        <f>'貼り付けシート（日別）'!I214</f>
        <v>49</v>
      </c>
      <c r="BW215" s="91">
        <f>'貼り付けシート（日別）'!J214</f>
        <v>60</v>
      </c>
      <c r="BX215" s="91">
        <f>'貼り付けシート（日別）'!K214</f>
        <v>26</v>
      </c>
      <c r="BY215" s="91">
        <f>'貼り付けシート（日別）'!L214</f>
        <v>0</v>
      </c>
      <c r="BZ215" s="91">
        <f>'貼り付けシート（日別）'!M214</f>
        <v>90</v>
      </c>
      <c r="CA215" s="91">
        <f>'貼り付けシート（日別）'!N214</f>
        <v>0</v>
      </c>
      <c r="CB215" s="91">
        <f>'貼り付けシート（日別）'!O214</f>
        <v>27.362500000000008</v>
      </c>
      <c r="CC215" s="91">
        <f>'貼り付けシート（日別）'!Q214</f>
        <v>0</v>
      </c>
      <c r="CD215" s="126"/>
    </row>
    <row r="216" spans="1:82" x14ac:dyDescent="0.15">
      <c r="A216" s="30">
        <v>41849</v>
      </c>
      <c r="B216" s="93">
        <f t="shared" si="96"/>
        <v>0.16364415769675925</v>
      </c>
      <c r="C216" s="93">
        <f t="shared" si="97"/>
        <v>0</v>
      </c>
      <c r="D216" s="93">
        <f t="shared" si="123"/>
        <v>21.914130790925164</v>
      </c>
      <c r="E216" s="96">
        <v>0</v>
      </c>
      <c r="F216" s="90">
        <f>IF(OR(計算過程!$CJ$4&lt;=4,計算過程!$CJ$4=8),G216+H216+I216,0)</f>
        <v>0.16364415769675925</v>
      </c>
      <c r="G216" s="90">
        <f>IF(AND($CJ$4&gt;4,$CJ$4&lt;&gt;8),0,((VLOOKUP(入力データと計算結果!$F$6,バックデータ一覧!$V$12:$AA$15,2)*CB216+VLOOKUP(入力データと計算結果!$F$6,バックデータ一覧!$V$12:$AA$15,3)*(BV216+BW216+BX216+BY216+CA216)+(VLOOKUP(入力データと計算結果!$F$6,バックデータ一覧!$V$12:$AA$15,4)))*10^3/3600))</f>
        <v>0.10398096064814814</v>
      </c>
      <c r="H216" s="90">
        <f>IF(AND(OR($CJ$4&gt;4,$CJ$4&lt;&gt;8),入力データと計算結果!$F$7&lt;&gt;バックデータ一覧!$A$20,BZ216&gt;0),0.07*10^3/3600,0)</f>
        <v>1.9444444444444445E-2</v>
      </c>
      <c r="I216" s="90">
        <f>IF(AND(OR($CJ$4&lt;=4),入力データと計算結果!$F$7=バックデータ一覧!$A$22,BU216&gt;0),(VLOOKUP(入力データと計算結果!$F$6,バックデータ一覧!$V$12:$AA$15,5,FALSE)*BU216+VLOOKUP(入力データと計算結果!$F$6,バックデータ一覧!$V$12:$AA$15,6,FALSE))*10^3/3600,0)</f>
        <v>4.0218752604166665E-2</v>
      </c>
      <c r="J216" s="90">
        <f>IF(OR(計算過程!$CJ$4&lt;=2,計算過程!$CJ$4=8),IF(入力データと計算結果!$F$7=バックデータ一覧!$A$20,BO216/L216+BP216/M216+BQ216/N216+BR216/O216+BT216/Q216,IF(入力データと計算結果!$F$7=バックデータ一覧!$A$21,BO216/L216+BP216/M216+BQ216/N216+BS216/P216+BT216/Q216,BO216/L216+BP216/M216+BQ216/N216+BS216/P216+BU216/R216)),0)</f>
        <v>0</v>
      </c>
      <c r="K216" s="90">
        <f>IF(OR(計算過程!$CJ$4=3,計算過程!$CJ$4=4),IF(入力データと計算結果!$F$7=バックデータ一覧!$A$20,BO216/L216+BP216/M216+BQ216/N216+BR216/O216+BT216/Q216,IF(入力データと計算結果!$F$7=バックデータ一覧!$A$21,BO216/L216+BP216/M216+BQ216/N216+BS216/P216+BT216/Q216,BO216/L216+BP216/M216+BQ216/N216+BS216/P216+BU216/R216)),0)</f>
        <v>21.914130790925164</v>
      </c>
      <c r="L216" s="167">
        <f>IFERROR(MIN(1,$CJ$6*CB216+計算過程!$CJ$13*(BO216+BQ216)+$CJ$20),"-")</f>
        <v>0.70847547288066415</v>
      </c>
      <c r="M216" s="167">
        <f t="shared" si="98"/>
        <v>0.82815260516976152</v>
      </c>
      <c r="N216" s="167">
        <f t="shared" si="99"/>
        <v>0.70847547288066415</v>
      </c>
      <c r="O216" s="134">
        <f t="shared" si="100"/>
        <v>0.90236153670854247</v>
      </c>
      <c r="P216" s="134">
        <f t="shared" si="101"/>
        <v>0.86495047424153415</v>
      </c>
      <c r="Q216" s="134">
        <f t="shared" si="102"/>
        <v>0.90236153670854247</v>
      </c>
      <c r="R216" s="134">
        <f t="shared" si="103"/>
        <v>0.609474238887318</v>
      </c>
      <c r="S216" s="26">
        <f t="shared" si="104"/>
        <v>0</v>
      </c>
      <c r="T216" s="26">
        <f>'貼り付けシート（日別）'!P215</f>
        <v>27.15</v>
      </c>
      <c r="U216" s="26">
        <f t="shared" si="124"/>
        <v>1</v>
      </c>
      <c r="V216" s="26">
        <f t="shared" si="125"/>
        <v>1</v>
      </c>
      <c r="W216" s="26">
        <f t="shared" si="118"/>
        <v>17.508846455316665</v>
      </c>
      <c r="X216" s="26">
        <f t="shared" si="105"/>
        <v>0</v>
      </c>
      <c r="Y216" s="26">
        <f>IF(AND(入力データと計算結果!$F$6=バックデータ一覧!$A$7,入力データと計算結果!$F$27="種類を選択することで評価する"),MAX((($CJ$44*CB216+$CJ$45*SUM(BO216:BQ216,BS216)+$CJ$46)*Z216+(0.01723*BU216+0.06099))*10^3/3600,0),0)</f>
        <v>0</v>
      </c>
      <c r="Z216" s="26">
        <f t="shared" si="119"/>
        <v>1</v>
      </c>
      <c r="AA216" s="26">
        <f>IF(AND(入力データと計算結果!$F$6=バックデータ一覧!$A$7,入力データと計算結果!$F$27="種類を選択することで評価する"),MAX(($CJ$47*CB216+$CJ$48*SUM(BO216:BQ216,BS216)+$CJ$49)*AC216+BU216/AB216,0),0)</f>
        <v>0</v>
      </c>
      <c r="AB216" s="26">
        <f t="shared" si="106"/>
        <v>0.89358343750000002</v>
      </c>
      <c r="AC216" s="26">
        <f t="shared" si="120"/>
        <v>1</v>
      </c>
      <c r="AD216" s="91">
        <f>IF(AND(入力データと計算結果!$F$6=バックデータ一覧!$A$7,入力データと計算結果!$F$27="仕様を入力することで評価する"),AE216+AF216+AG216,0)</f>
        <v>0</v>
      </c>
      <c r="AE216" s="91">
        <f t="shared" si="121"/>
        <v>0.88516509676157396</v>
      </c>
      <c r="AF216" s="91">
        <f t="shared" si="107"/>
        <v>7.2715260113580149E-2</v>
      </c>
      <c r="AG216" s="190">
        <f>IF(AND(入力データと計算結果!$F$7&lt;&gt;バックデータ一覧!$A$22,CA216&gt;0),(0.000393*計算過程!CA216)*10^3/3600,IF(AND(入力データと計算結果!$F$7=バックデータ一覧!$A$22,AX216&gt;0),(0.01723*計算過程!AX216+0.06099)*10^3/3600,0))</f>
        <v>2.0645667968749996E-2</v>
      </c>
      <c r="AH216" s="91">
        <f>IF(OR(入力データと計算結果!$F$6&lt;&gt;バックデータ一覧!$A$7,入力データと計算結果!$F$27&lt;&gt;"仕様を入力することで評価する"),0,IF(入力データと計算結果!$F$7=バックデータ一覧!$A$20,計算過程!AR216/計算過程!AI216+計算過程!AS216/計算過程!AJ216+計算過程!AT216/計算過程!AK216+計算過程!AU216/計算過程!AL216+計算過程!AW216/計算過程!AN216,IF(入力データと計算結果!$F$7=バックデータ一覧!$A$21,計算過程!AR216/計算過程!AI216+計算過程!AS216/計算過程!AJ216+計算過程!AT216/計算過程!AK216+計算過程!AV216/計算過程!AM216+計算過程!AW216/計算過程!AN216,計算過程!AR216/計算過程!AI216+計算過程!AS216/計算過程!AJ216+計算過程!AT216/計算過程!AK216+計算過程!AV216/計算過程!AM216+計算過程!AX216/計算過程!AO216)))</f>
        <v>0</v>
      </c>
      <c r="AI216" s="191" t="str">
        <f>IF(AND(入力データと計算結果!$F$6=バックデータ一覧!$A$7,入力データと計算結果!$F$27="仕様を入力することで評価する"),$CJ$65*CB216+$CJ$72*(AR216+AT216)+$CJ$79,"-")</f>
        <v>-</v>
      </c>
      <c r="AJ216" s="191" t="str">
        <f>IF(AND(入力データと計算結果!$F$6=バックデータ一覧!$A$7,入力データと計算結果!$F$27="仕様を入力することで評価する"),$CJ$66*CB216+$CJ$73*AS216+$CJ$80,"-")</f>
        <v>-</v>
      </c>
      <c r="AK216" s="191" t="str">
        <f>IF(AND(入力データと計算結果!$F$6=バックデータ一覧!$A$7,入力データと計算結果!$F$27="仕様を入力することで評価する"),$CJ$67*CB216+$CJ$74*(AR216+AT216)+$CJ$81,"-")</f>
        <v>-</v>
      </c>
      <c r="AL216" s="191" t="str">
        <f>IF(AND(入力データと計算結果!$F$6=バックデータ一覧!$A$7,入力データと計算結果!$F$27="仕様を入力することで評価する"),$CJ$68*CB216+$CJ$75*AU216+$CJ$82,"-")</f>
        <v>-</v>
      </c>
      <c r="AM216" s="191" t="str">
        <f>IF(AND(入力データと計算結果!$F$6=バックデータ一覧!$A$7,入力データと計算結果!$F$27="仕様を入力することで評価する"),$CJ$69*CB216+$CJ$76*AV216+$CJ$83,"-")</f>
        <v>-</v>
      </c>
      <c r="AN216" s="191" t="str">
        <f>IF(AND(入力データと計算結果!$F$6=バックデータ一覧!$A$7,入力データと計算結果!$F$27="仕様を入力することで評価する"),$CJ$70*CB216+$CJ$77*AW216+$CJ$84,"-")</f>
        <v>-</v>
      </c>
      <c r="AO216" s="191" t="str">
        <f>IF(AND(入力データと計算結果!$F$6=バックデータ一覧!$A$7,入力データと計算結果!$F$27="仕様を入力することで評価する"),$CJ$71*CB216+$CJ$78*AX216+$CJ$85,"-")</f>
        <v>-</v>
      </c>
      <c r="AP216" s="91">
        <f t="shared" si="108"/>
        <v>19.360320809812531</v>
      </c>
      <c r="AQ216" s="91">
        <f t="shared" si="109"/>
        <v>6.075552358864825</v>
      </c>
      <c r="AR216" s="91">
        <f t="shared" si="110"/>
        <v>0</v>
      </c>
      <c r="AS216" s="91">
        <f t="shared" si="111"/>
        <v>0</v>
      </c>
      <c r="AT216" s="91">
        <f t="shared" si="112"/>
        <v>0</v>
      </c>
      <c r="AU216" s="91">
        <f t="shared" si="113"/>
        <v>0</v>
      </c>
      <c r="AV216" s="91">
        <f t="shared" si="114"/>
        <v>0</v>
      </c>
      <c r="AW216" s="91">
        <f t="shared" si="115"/>
        <v>0</v>
      </c>
      <c r="AX216" s="91">
        <f t="shared" si="116"/>
        <v>0.7739062499999998</v>
      </c>
      <c r="AY216" s="158">
        <f t="shared" si="117"/>
        <v>16.734940205316665</v>
      </c>
      <c r="AZ216" s="91">
        <f t="shared" si="122"/>
        <v>16.734940205316665</v>
      </c>
      <c r="BA216" s="26">
        <f>IF(計算過程!$CJ$4=9,((BF216*CB216+BG216*(BO216+BP216+BQ216+BS216)+BH216*BN216+BI216)*BB216+(0.01723*BU216+0.06099))*10^3/3600,0)</f>
        <v>0</v>
      </c>
      <c r="BB216" s="26">
        <f>IF(7&lt;='貼り付けシート（日別）'!O215,1,1+(7-'貼り付けシート（日別）'!O215)*0.0091)</f>
        <v>1</v>
      </c>
      <c r="BC216" s="26">
        <f>IF(計算過程!$CJ$4=9,((BJ216*計算過程!CB216+BK216*(BO216+BP216+BQ216+BS216)+BL216*BN216+BM216)*BE216+BU216/BD216),0)</f>
        <v>0</v>
      </c>
      <c r="BD216" s="26">
        <f>計算過程!$CJ$88*'貼り付けシート（日別）'!O215+計算過程!$CJ$89*BU216+計算過程!$CJ$90</f>
        <v>0.89358343750000002</v>
      </c>
      <c r="BE216" s="26">
        <f>IF(7&lt;='貼り付けシート（日別）'!O215,1,1+(7-'貼り付けシート（日別）'!O215)*0.0205)</f>
        <v>1</v>
      </c>
      <c r="BF216" s="89">
        <f>IF($BN216&gt;0,バックデータ一覧!$S$4,バックデータ一覧!$T$4)</f>
        <v>-0.51375000000000004</v>
      </c>
      <c r="BG216" s="89">
        <f>IF($BN216&gt;0,バックデータ一覧!$S$5,バックデータ一覧!$T$5)</f>
        <v>-1.7819999999999999E-2</v>
      </c>
      <c r="BH216" s="89">
        <f>IF($BN216&gt;0,バックデータ一覧!$S$6,バックデータ一覧!$T$6)</f>
        <v>0.27639999999999998</v>
      </c>
      <c r="BI216" s="89">
        <f>IF($BN216&gt;0,バックデータ一覧!$S$7,バックデータ一覧!$T$7)</f>
        <v>9.4067100000000003</v>
      </c>
      <c r="BJ216" s="89">
        <f>IF($BN216&gt;0,バックデータ一覧!$S$12,バックデータ一覧!$T$12)</f>
        <v>-0.19841</v>
      </c>
      <c r="BK216" s="89">
        <f>IF($BN216&gt;0,バックデータ一覧!$S$13,バックデータ一覧!$T$13)</f>
        <v>1.10632</v>
      </c>
      <c r="BL216" s="89">
        <f>IF($BN216&gt;0,バックデータ一覧!$S$14,バックデータ一覧!$T$14)</f>
        <v>0.19306999999999999</v>
      </c>
      <c r="BM216" s="132">
        <f>IF($BN216&gt;0,バックデータ一覧!$S$15,バックデータ一覧!$T$15)</f>
        <v>-10.36669</v>
      </c>
      <c r="BN216" s="26">
        <f>SUMIF('貼り付けシート（時刻別）'!$A$6:$A$8765,$A216,'貼り付けシート（時刻別）'!$C$6:$C$8765)</f>
        <v>2400</v>
      </c>
      <c r="BO216" s="91">
        <f>'貼り付けシート（日別）'!B215</f>
        <v>3.2930043629816663</v>
      </c>
      <c r="BP216" s="91">
        <f>'貼り付けシート（日別）'!C215</f>
        <v>2.4292655136749999</v>
      </c>
      <c r="BQ216" s="91">
        <f>'貼り付けシート（日別）'!D215</f>
        <v>1.2956082739599999</v>
      </c>
      <c r="BR216" s="91">
        <f>'貼り付けシート（日別）'!E215</f>
        <v>0</v>
      </c>
      <c r="BS216" s="91">
        <f>'貼り付けシート（日別）'!F215</f>
        <v>9.7170620546999995</v>
      </c>
      <c r="BT216" s="91">
        <f>'貼り付けシート（日別）'!G215</f>
        <v>0</v>
      </c>
      <c r="BU216" s="91">
        <f>'貼り付けシート（日別）'!H215</f>
        <v>0.7739062499999998</v>
      </c>
      <c r="BV216" s="91">
        <f>'貼り付けシート（日別）'!I215</f>
        <v>61</v>
      </c>
      <c r="BW216" s="91">
        <f>'貼り付けシート（日別）'!J215</f>
        <v>45</v>
      </c>
      <c r="BX216" s="91">
        <f>'貼り付けシート（日別）'!K215</f>
        <v>24</v>
      </c>
      <c r="BY216" s="91">
        <f>'貼り付けシート（日別）'!L215</f>
        <v>0</v>
      </c>
      <c r="BZ216" s="91">
        <f>'貼り付けシート（日別）'!M215</f>
        <v>180</v>
      </c>
      <c r="CA216" s="91">
        <f>'貼り付けシート（日別）'!N215</f>
        <v>0</v>
      </c>
      <c r="CB216" s="91">
        <f>'貼り付けシート（日別）'!O215</f>
        <v>28.029166666666672</v>
      </c>
      <c r="CC216" s="91">
        <f>'貼り付けシート（日別）'!Q215</f>
        <v>0</v>
      </c>
      <c r="CD216" s="126"/>
    </row>
    <row r="217" spans="1:82" x14ac:dyDescent="0.15">
      <c r="A217" s="30">
        <v>41850</v>
      </c>
      <c r="B217" s="93">
        <f t="shared" si="96"/>
        <v>0.18026286863425928</v>
      </c>
      <c r="C217" s="93">
        <f t="shared" si="97"/>
        <v>0</v>
      </c>
      <c r="D217" s="93">
        <f t="shared" si="123"/>
        <v>27.065403062372933</v>
      </c>
      <c r="E217" s="96">
        <v>0</v>
      </c>
      <c r="F217" s="90">
        <f>IF(OR(計算過程!$CJ$4&lt;=4,計算過程!$CJ$4=8),G217+H217+I217,0)</f>
        <v>0.18026286863425928</v>
      </c>
      <c r="G217" s="90">
        <f>IF(AND($CJ$4&gt;4,$CJ$4&lt;&gt;8),0,((VLOOKUP(入力データと計算結果!$F$6,バックデータ一覧!$V$12:$AA$15,2)*CB217+VLOOKUP(入力データと計算結果!$F$6,バックデータ一覧!$V$12:$AA$15,3)*(BV217+BW217+BX217+BY217+CA217)+(VLOOKUP(入力データと計算結果!$F$6,バックデータ一覧!$V$12:$AA$15,4)))*10^3/3600))</f>
        <v>0.12105127314814815</v>
      </c>
      <c r="H217" s="90">
        <f>IF(AND(OR($CJ$4&gt;4,$CJ$4&lt;&gt;8),入力データと計算結果!$F$7&lt;&gt;バックデータ一覧!$A$20,BZ217&gt;0),0.07*10^3/3600,0)</f>
        <v>1.9444444444444445E-2</v>
      </c>
      <c r="I217" s="90">
        <f>IF(AND(OR($CJ$4&lt;=4),入力データと計算結果!$F$7=バックデータ一覧!$A$22,BU217&gt;0),(VLOOKUP(入力データと計算結果!$F$6,バックデータ一覧!$V$12:$AA$15,5,FALSE)*BU217+VLOOKUP(入力データと計算結果!$F$6,バックデータ一覧!$V$12:$AA$15,6,FALSE))*10^3/3600,0)</f>
        <v>3.9767151041666678E-2</v>
      </c>
      <c r="J217" s="90">
        <f>IF(OR(計算過程!$CJ$4&lt;=2,計算過程!$CJ$4=8),IF(入力データと計算結果!$F$7=バックデータ一覧!$A$20,BO217/L217+BP217/M217+BQ217/N217+BR217/O217+BT217/Q217,IF(入力データと計算結果!$F$7=バックデータ一覧!$A$21,BO217/L217+BP217/M217+BQ217/N217+BS217/P217+BT217/Q217,BO217/L217+BP217/M217+BQ217/N217+BS217/P217+BU217/R217)),0)</f>
        <v>0</v>
      </c>
      <c r="K217" s="90">
        <f>IF(OR(計算過程!$CJ$4=3,計算過程!$CJ$4=4),IF(入力データと計算結果!$F$7=バックデータ一覧!$A$20,BO217/L217+BP217/M217+BQ217/N217+BR217/O217+BT217/Q217,IF(入力データと計算結果!$F$7=バックデータ一覧!$A$21,BO217/L217+BP217/M217+BQ217/N217+BS217/P217+BT217/Q217,BO217/L217+BP217/M217+BQ217/N217+BS217/P217+BU217/R217)),0)</f>
        <v>27.065403062372933</v>
      </c>
      <c r="L217" s="167">
        <f>IFERROR(MIN(1,$CJ$6*CB217+計算過程!$CJ$13*(BO217+BQ217)+$CJ$20),"-")</f>
        <v>0.71305151253504917</v>
      </c>
      <c r="M217" s="167">
        <f t="shared" si="98"/>
        <v>0.83973478230300491</v>
      </c>
      <c r="N217" s="167">
        <f t="shared" si="99"/>
        <v>0.71305151253504917</v>
      </c>
      <c r="O217" s="134">
        <f t="shared" si="100"/>
        <v>0.90236153670854247</v>
      </c>
      <c r="P217" s="134">
        <f t="shared" si="101"/>
        <v>0.86527699470945418</v>
      </c>
      <c r="Q217" s="134">
        <f t="shared" si="102"/>
        <v>0.90236153670854247</v>
      </c>
      <c r="R217" s="134">
        <f t="shared" si="103"/>
        <v>0.61868602327776623</v>
      </c>
      <c r="S217" s="26">
        <f t="shared" si="104"/>
        <v>0</v>
      </c>
      <c r="T217" s="26">
        <f>'貼り付けシート（日別）'!P216</f>
        <v>26.699999999999996</v>
      </c>
      <c r="U217" s="26">
        <f t="shared" si="124"/>
        <v>1</v>
      </c>
      <c r="V217" s="26">
        <f t="shared" si="125"/>
        <v>1</v>
      </c>
      <c r="W217" s="26">
        <f t="shared" si="118"/>
        <v>21.721481849979995</v>
      </c>
      <c r="X217" s="26">
        <f t="shared" si="105"/>
        <v>0</v>
      </c>
      <c r="Y217" s="26">
        <f>IF(AND(入力データと計算結果!$F$6=バックデータ一覧!$A$7,入力データと計算結果!$F$27="種類を選択することで評価する"),MAX((($CJ$44*CB217+$CJ$45*SUM(BO217:BQ217,BS217)+$CJ$46)*Z217+(0.01723*BU217+0.06099))*10^3/3600,0),0)</f>
        <v>0</v>
      </c>
      <c r="Z217" s="26">
        <f t="shared" si="119"/>
        <v>1</v>
      </c>
      <c r="AA217" s="26">
        <f>IF(AND(入力データと計算結果!$F$6=バックデータ一覧!$A$7,入力データと計算結果!$F$27="種類を選択することで評価する"),MAX(($CJ$47*CB217+$CJ$48*SUM(BO217:BQ217,BS217)+$CJ$49)*AC217+BU217/AB217,0),0)</f>
        <v>0</v>
      </c>
      <c r="AB217" s="26">
        <f t="shared" si="106"/>
        <v>0.90301937499999996</v>
      </c>
      <c r="AC217" s="26">
        <f t="shared" si="120"/>
        <v>1</v>
      </c>
      <c r="AD217" s="91">
        <f>IF(AND(入力データと計算結果!$F$6=バックデータ一覧!$A$7,入力データと計算結果!$F$27="仕様を入力することで評価する"),AE217+AF217+AG217,0)</f>
        <v>0</v>
      </c>
      <c r="AE217" s="91">
        <f t="shared" si="121"/>
        <v>1.0827308974095926</v>
      </c>
      <c r="AF217" s="91">
        <f t="shared" si="107"/>
        <v>7.6281733006259997E-2</v>
      </c>
      <c r="AG217" s="190">
        <f>IF(AND(入力データと計算結果!$F$7&lt;&gt;バックデータ一覧!$A$22,CA217&gt;0),(0.000393*計算過程!CA217)*10^3/3600,IF(AND(入力データと計算結果!$F$7=バックデータ一覧!$A$22,AX217&gt;0),(0.01723*計算過程!AX217+0.06099)*10^3/3600,0))</f>
        <v>2.0275492187500001E-2</v>
      </c>
      <c r="AH217" s="91">
        <f>IF(OR(入力データと計算結果!$F$6&lt;&gt;バックデータ一覧!$A$7,入力データと計算結果!$F$27&lt;&gt;"仕様を入力することで評価する"),0,IF(入力データと計算結果!$F$7=バックデータ一覧!$A$20,計算過程!AR217/計算過程!AI217+計算過程!AS217/計算過程!AJ217+計算過程!AT217/計算過程!AK217+計算過程!AU217/計算過程!AL217+計算過程!AW217/計算過程!AN217,IF(入力データと計算結果!$F$7=バックデータ一覧!$A$21,計算過程!AR217/計算過程!AI217+計算過程!AS217/計算過程!AJ217+計算過程!AT217/計算過程!AK217+計算過程!AV217/計算過程!AM217+計算過程!AW217/計算過程!AN217,計算過程!AR217/計算過程!AI217+計算過程!AS217/計算過程!AJ217+計算過程!AT217/計算過程!AK217+計算過程!AV217/計算過程!AM217+計算過程!AX217/計算過程!AO217)))</f>
        <v>0</v>
      </c>
      <c r="AI217" s="191" t="str">
        <f>IF(AND(入力データと計算結果!$F$6=バックデータ一覧!$A$7,入力データと計算結果!$F$27="仕様を入力することで評価する"),$CJ$65*CB217+$CJ$72*(AR217+AT217)+$CJ$79,"-")</f>
        <v>-</v>
      </c>
      <c r="AJ217" s="191" t="str">
        <f>IF(AND(入力データと計算結果!$F$6=バックデータ一覧!$A$7,入力データと計算結果!$F$27="仕様を入力することで評価する"),$CJ$66*CB217+$CJ$73*AS217+$CJ$80,"-")</f>
        <v>-</v>
      </c>
      <c r="AK217" s="191" t="str">
        <f>IF(AND(入力データと計算結果!$F$6=バックデータ一覧!$A$7,入力データと計算結果!$F$27="仕様を入力することで評価する"),$CJ$67*CB217+$CJ$74*(AR217+AT217)+$CJ$81,"-")</f>
        <v>-</v>
      </c>
      <c r="AL217" s="191" t="str">
        <f>IF(AND(入力データと計算結果!$F$6=バックデータ一覧!$A$7,入力データと計算結果!$F$27="仕様を入力することで評価する"),$CJ$68*CB217+$CJ$75*AU217+$CJ$82,"-")</f>
        <v>-</v>
      </c>
      <c r="AM217" s="191" t="str">
        <f>IF(AND(入力データと計算結果!$F$6=バックデータ一覧!$A$7,入力データと計算結果!$F$27="仕様を入力することで評価する"),$CJ$69*CB217+$CJ$76*AV217+$CJ$83,"-")</f>
        <v>-</v>
      </c>
      <c r="AN217" s="191" t="str">
        <f>IF(AND(入力データと計算結果!$F$6=バックデータ一覧!$A$7,入力データと計算結果!$F$27="仕様を入力することで評価する"),$CJ$70*CB217+$CJ$77*AW217+$CJ$84,"-")</f>
        <v>-</v>
      </c>
      <c r="AO217" s="191" t="str">
        <f>IF(AND(入力データと計算結果!$F$6=バックデータ一覧!$A$7,入力データと計算結果!$F$27="仕様を入力することで評価する"),$CJ$71*CB217+$CJ$78*AX217+$CJ$85,"-")</f>
        <v>-</v>
      </c>
      <c r="AP217" s="91">
        <f t="shared" si="108"/>
        <v>23.681477727981648</v>
      </c>
      <c r="AQ217" s="91">
        <f t="shared" si="109"/>
        <v>6.075552358864825</v>
      </c>
      <c r="AR217" s="91">
        <f t="shared" si="110"/>
        <v>0.10955507462129876</v>
      </c>
      <c r="AS217" s="91">
        <f t="shared" si="111"/>
        <v>0.14747798506713305</v>
      </c>
      <c r="AT217" s="91">
        <f t="shared" si="112"/>
        <v>4.4945671639507134E-2</v>
      </c>
      <c r="AU217" s="91">
        <f t="shared" si="113"/>
        <v>0</v>
      </c>
      <c r="AV217" s="91">
        <f t="shared" si="114"/>
        <v>0.25281940297222683</v>
      </c>
      <c r="AW217" s="91">
        <f t="shared" si="115"/>
        <v>0</v>
      </c>
      <c r="AX217" s="91">
        <f t="shared" si="116"/>
        <v>0.69656250000000031</v>
      </c>
      <c r="AY217" s="158">
        <f t="shared" si="117"/>
        <v>20.470121215679828</v>
      </c>
      <c r="AZ217" s="91">
        <f t="shared" si="122"/>
        <v>21.024919349979996</v>
      </c>
      <c r="BA217" s="26">
        <f>IF(計算過程!$CJ$4=9,((BF217*CB217+BG217*(BO217+BP217+BQ217+BS217)+BH217*BN217+BI217)*BB217+(0.01723*BU217+0.06099))*10^3/3600,0)</f>
        <v>0</v>
      </c>
      <c r="BB217" s="26">
        <f>IF(7&lt;='貼り付けシート（日別）'!O216,1,1+(7-'貼り付けシート（日別）'!O216)*0.0091)</f>
        <v>1</v>
      </c>
      <c r="BC217" s="26">
        <f>IF(計算過程!$CJ$4=9,((BJ217*計算過程!CB217+BK217*(BO217+BP217+BQ217+BS217)+BL217*BN217+BM217)*BE217+BU217/BD217),0)</f>
        <v>0</v>
      </c>
      <c r="BD217" s="26">
        <f>計算過程!$CJ$88*'貼り付けシート（日別）'!O216+計算過程!$CJ$89*BU217+計算過程!$CJ$90</f>
        <v>0.90301937499999996</v>
      </c>
      <c r="BE217" s="26">
        <f>IF(7&lt;='貼り付けシート（日別）'!O216,1,1+(7-'貼り付けシート（日別）'!O216)*0.0205)</f>
        <v>1</v>
      </c>
      <c r="BF217" s="89">
        <f>IF($BN217&gt;0,バックデータ一覧!$S$4,バックデータ一覧!$T$4)</f>
        <v>-0.51375000000000004</v>
      </c>
      <c r="BG217" s="89">
        <f>IF($BN217&gt;0,バックデータ一覧!$S$5,バックデータ一覧!$T$5)</f>
        <v>-1.7819999999999999E-2</v>
      </c>
      <c r="BH217" s="89">
        <f>IF($BN217&gt;0,バックデータ一覧!$S$6,バックデータ一覧!$T$6)</f>
        <v>0.27639999999999998</v>
      </c>
      <c r="BI217" s="89">
        <f>IF($BN217&gt;0,バックデータ一覧!$S$7,バックデータ一覧!$T$7)</f>
        <v>9.4067100000000003</v>
      </c>
      <c r="BJ217" s="89">
        <f>IF($BN217&gt;0,バックデータ一覧!$S$12,バックデータ一覧!$T$12)</f>
        <v>-0.19841</v>
      </c>
      <c r="BK217" s="89">
        <f>IF($BN217&gt;0,バックデータ一覧!$S$13,バックデータ一覧!$T$13)</f>
        <v>1.10632</v>
      </c>
      <c r="BL217" s="89">
        <f>IF($BN217&gt;0,バックデータ一覧!$S$14,バックデータ一覧!$T$14)</f>
        <v>0.19306999999999999</v>
      </c>
      <c r="BM217" s="132">
        <f>IF($BN217&gt;0,バックデータ一覧!$S$15,バックデータ一覧!$T$15)</f>
        <v>-10.36669</v>
      </c>
      <c r="BN217" s="26">
        <f>SUMIF('貼り付けシート（時刻別）'!$A$6:$A$8765,$A217,'貼り付けシート（時刻別）'!$C$6:$C$8765)</f>
        <v>2400</v>
      </c>
      <c r="BO217" s="91">
        <f>'貼り付けシート（日別）'!B216</f>
        <v>4.1517562260719991</v>
      </c>
      <c r="BP217" s="91">
        <f>'貼り付けシート（日別）'!C216</f>
        <v>5.5889026120199983</v>
      </c>
      <c r="BQ217" s="91">
        <f>'貼り付けシート（日別）'!D216</f>
        <v>1.7032846055679998</v>
      </c>
      <c r="BR217" s="91">
        <f>'貼り付けシート（日別）'!E216</f>
        <v>0</v>
      </c>
      <c r="BS217" s="91">
        <f>'貼り付けシート（日別）'!F216</f>
        <v>9.5809759063199991</v>
      </c>
      <c r="BT217" s="91">
        <f>'貼り付けシート（日別）'!G216</f>
        <v>0</v>
      </c>
      <c r="BU217" s="91">
        <f>'貼り付けシート（日別）'!H216</f>
        <v>0.69656250000000031</v>
      </c>
      <c r="BV217" s="91">
        <f>'貼り付けシート（日別）'!I216</f>
        <v>78</v>
      </c>
      <c r="BW217" s="91">
        <f>'貼り付けシート（日別）'!J216</f>
        <v>105</v>
      </c>
      <c r="BX217" s="91">
        <f>'貼り付けシート（日別）'!K216</f>
        <v>32</v>
      </c>
      <c r="BY217" s="91">
        <f>'貼り付けシート（日別）'!L216</f>
        <v>0</v>
      </c>
      <c r="BZ217" s="91">
        <f>'貼り付けシート（日別）'!M216</f>
        <v>180</v>
      </c>
      <c r="CA217" s="91">
        <f>'貼り付けシート（日別）'!N216</f>
        <v>0</v>
      </c>
      <c r="CB217" s="91">
        <f>'貼り付けシート（日別）'!O216</f>
        <v>30.091666666666658</v>
      </c>
      <c r="CC217" s="91">
        <f>'貼り付けシート（日別）'!Q216</f>
        <v>0</v>
      </c>
      <c r="CD217" s="126"/>
    </row>
    <row r="218" spans="1:82" x14ac:dyDescent="0.15">
      <c r="A218" s="30">
        <v>41851</v>
      </c>
      <c r="B218" s="93">
        <f t="shared" si="96"/>
        <v>0.16292953530092591</v>
      </c>
      <c r="C218" s="93">
        <f t="shared" si="97"/>
        <v>0</v>
      </c>
      <c r="D218" s="93">
        <f t="shared" si="123"/>
        <v>15.942196398344819</v>
      </c>
      <c r="E218" s="96">
        <v>0</v>
      </c>
      <c r="F218" s="90">
        <f>IF(OR(計算過程!$CJ$4&lt;=4,計算過程!$CJ$4=8),G218+H218+I218,0)</f>
        <v>0.16292953530092591</v>
      </c>
      <c r="G218" s="90">
        <f>IF(AND($CJ$4&gt;4,$CJ$4&lt;&gt;8),0,((VLOOKUP(入力データと計算結果!$F$6,バックデータ一覧!$V$12:$AA$15,2)*CB218+VLOOKUP(入力データと計算結果!$F$6,バックデータ一覧!$V$12:$AA$15,3)*(BV218+BW218+BX218+BY218+CA218)+(VLOOKUP(入力データと計算結果!$F$6,バックデータ一覧!$V$12:$AA$15,4)))*10^3/3600))</f>
        <v>0.10371793981481481</v>
      </c>
      <c r="H218" s="90">
        <f>IF(AND(OR($CJ$4&gt;4,$CJ$4&lt;&gt;8),入力データと計算結果!$F$7&lt;&gt;バックデータ一覧!$A$20,BZ218&gt;0),0.07*10^3/3600,0)</f>
        <v>1.9444444444444445E-2</v>
      </c>
      <c r="I218" s="90">
        <f>IF(AND(OR($CJ$4&lt;=4),入力データと計算結果!$F$7=バックデータ一覧!$A$22,BU218&gt;0),(VLOOKUP(入力データと計算結果!$F$6,バックデータ一覧!$V$12:$AA$15,5,FALSE)*BU218+VLOOKUP(入力データと計算結果!$F$6,バックデータ一覧!$V$12:$AA$15,6,FALSE))*10^3/3600,0)</f>
        <v>3.9767151041666664E-2</v>
      </c>
      <c r="J218" s="90">
        <f>IF(OR(計算過程!$CJ$4&lt;=2,計算過程!$CJ$4=8),IF(入力データと計算結果!$F$7=バックデータ一覧!$A$20,BO218/L218+BP218/M218+BQ218/N218+BR218/O218+BT218/Q218,IF(入力データと計算結果!$F$7=バックデータ一覧!$A$21,BO218/L218+BP218/M218+BQ218/N218+BS218/P218+BT218/Q218,BO218/L218+BP218/M218+BQ218/N218+BS218/P218+BU218/R218)),0)</f>
        <v>0</v>
      </c>
      <c r="K218" s="90">
        <f>IF(OR(計算過程!$CJ$4=3,計算過程!$CJ$4=4),IF(入力データと計算結果!$F$7=バックデータ一覧!$A$20,BO218/L218+BP218/M218+BQ218/N218+BR218/O218+BT218/Q218,IF(入力データと計算結果!$F$7=バックデータ一覧!$A$21,BO218/L218+BP218/M218+BQ218/N218+BS218/P218+BT218/Q218,BO218/L218+BP218/M218+BQ218/N218+BS218/P218+BU218/R218)),0)</f>
        <v>15.942196398344819</v>
      </c>
      <c r="L218" s="167">
        <f>IFERROR(MIN(1,$CJ$6*CB218+計算過程!$CJ$13*(BO218+BQ218)+$CJ$20),"-")</f>
        <v>0.70775144995309414</v>
      </c>
      <c r="M218" s="167">
        <f t="shared" si="98"/>
        <v>0.83465501989804991</v>
      </c>
      <c r="N218" s="167">
        <f t="shared" si="99"/>
        <v>0.70775144995309414</v>
      </c>
      <c r="O218" s="134">
        <f t="shared" si="100"/>
        <v>0.90236153670854247</v>
      </c>
      <c r="P218" s="134">
        <f t="shared" si="101"/>
        <v>0.87685869222753499</v>
      </c>
      <c r="Q218" s="134">
        <f t="shared" si="102"/>
        <v>0.90236153670854247</v>
      </c>
      <c r="R218" s="134">
        <f t="shared" si="103"/>
        <v>0.61868602327776634</v>
      </c>
      <c r="S218" s="26">
        <f t="shared" si="104"/>
        <v>0</v>
      </c>
      <c r="T218" s="26">
        <f>'貼り付けシート（日別）'!P217</f>
        <v>27.3</v>
      </c>
      <c r="U218" s="26">
        <f t="shared" si="124"/>
        <v>1</v>
      </c>
      <c r="V218" s="26">
        <f t="shared" si="125"/>
        <v>1</v>
      </c>
      <c r="W218" s="26">
        <f t="shared" si="118"/>
        <v>12.581545844324999</v>
      </c>
      <c r="X218" s="26">
        <f t="shared" si="105"/>
        <v>0</v>
      </c>
      <c r="Y218" s="26">
        <f>IF(AND(入力データと計算結果!$F$6=バックデータ一覧!$A$7,入力データと計算結果!$F$27="種類を選択することで評価する"),MAX((($CJ$44*CB218+$CJ$45*SUM(BO218:BQ218,BS218)+$CJ$46)*Z218+(0.01723*BU218+0.06099))*10^3/3600,0),0)</f>
        <v>0</v>
      </c>
      <c r="Z218" s="26">
        <f t="shared" si="119"/>
        <v>1</v>
      </c>
      <c r="AA218" s="26">
        <f>IF(AND(入力データと計算結果!$F$6=バックデータ一覧!$A$7,入力データと計算結果!$F$27="種類を選択することで評価する"),MAX(($CJ$47*CB218+$CJ$48*SUM(BO218:BQ218,BS218)+$CJ$49)*AC218+BU218/AB218,0),0)</f>
        <v>0</v>
      </c>
      <c r="AB218" s="26">
        <f t="shared" si="106"/>
        <v>0.90301937499999996</v>
      </c>
      <c r="AC218" s="26">
        <f t="shared" si="120"/>
        <v>1</v>
      </c>
      <c r="AD218" s="91">
        <f>IF(AND(入力データと計算結果!$F$6=バックデータ一覧!$A$7,入力データと計算結果!$F$27="仕様を入力することで評価する"),AE218+AF218+AG218,0)</f>
        <v>0</v>
      </c>
      <c r="AE218" s="91">
        <f t="shared" si="121"/>
        <v>0.62863519695438719</v>
      </c>
      <c r="AF218" s="91">
        <f t="shared" si="107"/>
        <v>6.8683249912106115E-2</v>
      </c>
      <c r="AG218" s="190">
        <f>IF(AND(入力データと計算結果!$F$7&lt;&gt;バックデータ一覧!$A$22,CA218&gt;0),(0.000393*計算過程!CA218)*10^3/3600,IF(AND(入力データと計算結果!$F$7=バックデータ一覧!$A$22,AX218&gt;0),(0.01723*計算過程!AX218+0.06099)*10^3/3600,0))</f>
        <v>2.0275492187500001E-2</v>
      </c>
      <c r="AH218" s="91">
        <f>IF(OR(入力データと計算結果!$F$6&lt;&gt;バックデータ一覧!$A$7,入力データと計算結果!$F$27&lt;&gt;"仕様を入力することで評価する"),0,IF(入力データと計算結果!$F$7=バックデータ一覧!$A$20,計算過程!AR218/計算過程!AI218+計算過程!AS218/計算過程!AJ218+計算過程!AT218/計算過程!AK218+計算過程!AU218/計算過程!AL218+計算過程!AW218/計算過程!AN218,IF(入力データと計算結果!$F$7=バックデータ一覧!$A$21,計算過程!AR218/計算過程!AI218+計算過程!AS218/計算過程!AJ218+計算過程!AT218/計算過程!AK218+計算過程!AV218/計算過程!AM218+計算過程!AW218/計算過程!AN218,計算過程!AR218/計算過程!AI218+計算過程!AS218/計算過程!AJ218+計算過程!AT218/計算過程!AK218+計算過程!AV218/計算過程!AM218+計算過程!AX218/計算過程!AO218)))</f>
        <v>0</v>
      </c>
      <c r="AI218" s="191" t="str">
        <f>IF(AND(入力データと計算結果!$F$6=バックデータ一覧!$A$7,入力データと計算結果!$F$27="仕様を入力することで評価する"),$CJ$65*CB218+$CJ$72*(AR218+AT218)+$CJ$79,"-")</f>
        <v>-</v>
      </c>
      <c r="AJ218" s="191" t="str">
        <f>IF(AND(入力データと計算結果!$F$6=バックデータ一覧!$A$7,入力データと計算結果!$F$27="仕様を入力することで評価する"),$CJ$66*CB218+$CJ$73*AS218+$CJ$80,"-")</f>
        <v>-</v>
      </c>
      <c r="AK218" s="191" t="str">
        <f>IF(AND(入力データと計算結果!$F$6=バックデータ一覧!$A$7,入力データと計算結果!$F$27="仕様を入力することで評価する"),$CJ$67*CB218+$CJ$74*(AR218+AT218)+$CJ$81,"-")</f>
        <v>-</v>
      </c>
      <c r="AL218" s="191" t="str">
        <f>IF(AND(入力データと計算結果!$F$6=バックデータ一覧!$A$7,入力データと計算結果!$F$27="仕様を入力することで評価する"),$CJ$68*CB218+$CJ$75*AU218+$CJ$82,"-")</f>
        <v>-</v>
      </c>
      <c r="AM218" s="191" t="str">
        <f>IF(AND(入力データと計算結果!$F$6=バックデータ一覧!$A$7,入力データと計算結果!$F$27="仕様を入力することで評価する"),$CJ$69*CB218+$CJ$76*AV218+$CJ$83,"-")</f>
        <v>-</v>
      </c>
      <c r="AN218" s="191" t="str">
        <f>IF(AND(入力データと計算結果!$F$6=バックデータ一覧!$A$7,入力データと計算結果!$F$27="仕様を入力することで評価する"),$CJ$70*CB218+$CJ$77*AW218+$CJ$84,"-")</f>
        <v>-</v>
      </c>
      <c r="AO218" s="191" t="str">
        <f>IF(AND(入力データと計算結果!$F$6=バックデータ一覧!$A$7,入力データと計算結果!$F$27="仕様を入力することで評価する"),$CJ$71*CB218+$CJ$78*AX218+$CJ$85,"-")</f>
        <v>-</v>
      </c>
      <c r="AP218" s="91">
        <f t="shared" si="108"/>
        <v>13.749501793398052</v>
      </c>
      <c r="AQ218" s="91">
        <f t="shared" si="109"/>
        <v>6.075552358864825</v>
      </c>
      <c r="AR218" s="91">
        <f t="shared" si="110"/>
        <v>0</v>
      </c>
      <c r="AS218" s="91">
        <f t="shared" si="111"/>
        <v>0</v>
      </c>
      <c r="AT218" s="91">
        <f t="shared" si="112"/>
        <v>0</v>
      </c>
      <c r="AU218" s="91">
        <f t="shared" si="113"/>
        <v>0</v>
      </c>
      <c r="AV218" s="91">
        <f t="shared" si="114"/>
        <v>0</v>
      </c>
      <c r="AW218" s="91">
        <f t="shared" si="115"/>
        <v>0</v>
      </c>
      <c r="AX218" s="91">
        <f t="shared" si="116"/>
        <v>0.69656249999999975</v>
      </c>
      <c r="AY218" s="158">
        <f t="shared" si="117"/>
        <v>11.884983344325001</v>
      </c>
      <c r="AZ218" s="91">
        <f t="shared" si="122"/>
        <v>11.884983344325001</v>
      </c>
      <c r="BA218" s="26">
        <f>IF(計算過程!$CJ$4=9,((BF218*CB218+BG218*(BO218+BP218+BQ218+BS218)+BH218*BN218+BI218)*BB218+(0.01723*BU218+0.06099))*10^3/3600,0)</f>
        <v>0</v>
      </c>
      <c r="BB218" s="26">
        <f>IF(7&lt;='貼り付けシート（日別）'!O217,1,1+(7-'貼り付けシート（日別）'!O217)*0.0091)</f>
        <v>1</v>
      </c>
      <c r="BC218" s="26">
        <f>IF(計算過程!$CJ$4=9,((BJ218*計算過程!CB218+BK218*(BO218+BP218+BQ218+BS218)+BL218*BN218+BM218)*BE218+BU218/BD218),0)</f>
        <v>0</v>
      </c>
      <c r="BD218" s="26">
        <f>計算過程!$CJ$88*'貼り付けシート（日別）'!O217+計算過程!$CJ$89*BU218+計算過程!$CJ$90</f>
        <v>0.90301937499999996</v>
      </c>
      <c r="BE218" s="26">
        <f>IF(7&lt;='貼り付けシート（日別）'!O217,1,1+(7-'貼り付けシート（日別）'!O217)*0.0205)</f>
        <v>1</v>
      </c>
      <c r="BF218" s="89">
        <f>IF($BN218&gt;0,バックデータ一覧!$S$4,バックデータ一覧!$T$4)</f>
        <v>-0.51375000000000004</v>
      </c>
      <c r="BG218" s="89">
        <f>IF($BN218&gt;0,バックデータ一覧!$S$5,バックデータ一覧!$T$5)</f>
        <v>-1.7819999999999999E-2</v>
      </c>
      <c r="BH218" s="89">
        <f>IF($BN218&gt;0,バックデータ一覧!$S$6,バックデータ一覧!$T$6)</f>
        <v>0.27639999999999998</v>
      </c>
      <c r="BI218" s="89">
        <f>IF($BN218&gt;0,バックデータ一覧!$S$7,バックデータ一覧!$T$7)</f>
        <v>9.4067100000000003</v>
      </c>
      <c r="BJ218" s="89">
        <f>IF($BN218&gt;0,バックデータ一覧!$S$12,バックデータ一覧!$T$12)</f>
        <v>-0.19841</v>
      </c>
      <c r="BK218" s="89">
        <f>IF($BN218&gt;0,バックデータ一覧!$S$13,バックデータ一覧!$T$13)</f>
        <v>1.10632</v>
      </c>
      <c r="BL218" s="89">
        <f>IF($BN218&gt;0,バックデータ一覧!$S$14,バックデータ一覧!$T$14)</f>
        <v>0.19306999999999999</v>
      </c>
      <c r="BM218" s="132">
        <f>IF($BN218&gt;0,バックデータ一覧!$S$15,バックデータ一覧!$T$15)</f>
        <v>-10.36669</v>
      </c>
      <c r="BN218" s="26">
        <f>SUMIF('貼り付けシート（時刻別）'!$A$6:$A$8765,$A218,'貼り付けシート（時刻別）'!$C$6:$C$8765)</f>
        <v>2400</v>
      </c>
      <c r="BO218" s="91">
        <f>'貼り付けシート（日別）'!B217</f>
        <v>2.5882852616530005</v>
      </c>
      <c r="BP218" s="91">
        <f>'貼り付けシート（日別）'!C217</f>
        <v>3.1693288918200002</v>
      </c>
      <c r="BQ218" s="91">
        <f>'貼り付けシート（日別）'!D217</f>
        <v>1.3733758531220002</v>
      </c>
      <c r="BR218" s="91">
        <f>'貼り付けシート（日別）'!E217</f>
        <v>0</v>
      </c>
      <c r="BS218" s="91">
        <f>'貼り付けシート（日別）'!F217</f>
        <v>4.7539933377300008</v>
      </c>
      <c r="BT218" s="91">
        <f>'貼り付けシート（日別）'!G217</f>
        <v>0</v>
      </c>
      <c r="BU218" s="91">
        <f>'貼り付けシート（日別）'!H217</f>
        <v>0.69656249999999975</v>
      </c>
      <c r="BV218" s="91">
        <f>'貼り付けシート（日別）'!I217</f>
        <v>49</v>
      </c>
      <c r="BW218" s="91">
        <f>'貼り付けシート（日別）'!J217</f>
        <v>60</v>
      </c>
      <c r="BX218" s="91">
        <f>'貼り付けシート（日別）'!K217</f>
        <v>26</v>
      </c>
      <c r="BY218" s="91">
        <f>'貼り付けシート（日別）'!L217</f>
        <v>0</v>
      </c>
      <c r="BZ218" s="91">
        <f>'貼り付けシート（日別）'!M217</f>
        <v>90</v>
      </c>
      <c r="CA218" s="91">
        <f>'貼り付けシート（日別）'!N217</f>
        <v>0</v>
      </c>
      <c r="CB218" s="91">
        <f>'貼り付けシート（日別）'!O217</f>
        <v>30.091666666666672</v>
      </c>
      <c r="CC218" s="91">
        <f>'貼り付けシート（日別）'!Q217</f>
        <v>0</v>
      </c>
      <c r="CD218" s="126"/>
    </row>
    <row r="219" spans="1:82" x14ac:dyDescent="0.15">
      <c r="A219" s="30">
        <v>41852</v>
      </c>
      <c r="B219" s="93">
        <f t="shared" si="96"/>
        <v>0.10670792824074074</v>
      </c>
      <c r="C219" s="93">
        <f t="shared" si="97"/>
        <v>0</v>
      </c>
      <c r="D219" s="93">
        <f t="shared" si="123"/>
        <v>9.4941862327224058</v>
      </c>
      <c r="E219" s="96">
        <v>0</v>
      </c>
      <c r="F219" s="90">
        <f>IF(OR(計算過程!$CJ$4&lt;=4,計算過程!$CJ$4=8),G219+H219+I219,0)</f>
        <v>0.10670792824074074</v>
      </c>
      <c r="G219" s="90">
        <f>IF(AND($CJ$4&gt;4,$CJ$4&lt;&gt;8),0,((VLOOKUP(入力データと計算結果!$F$6,バックデータ一覧!$V$12:$AA$15,2)*CB219+VLOOKUP(入力データと計算結果!$F$6,バックデータ一覧!$V$12:$AA$15,3)*(BV219+BW219+BX219+BY219+CA219)+(VLOOKUP(入力データと計算結果!$F$6,バックデータ一覧!$V$12:$AA$15,4)))*10^3/3600))</f>
        <v>0.10670792824074074</v>
      </c>
      <c r="H219" s="90">
        <f>IF(AND(OR($CJ$4&gt;4,$CJ$4&lt;&gt;8),入力データと計算結果!$F$7&lt;&gt;バックデータ一覧!$A$20,BZ219&gt;0),0.07*10^3/3600,0)</f>
        <v>0</v>
      </c>
      <c r="I219" s="90">
        <f>IF(AND(OR($CJ$4&lt;=4),入力データと計算結果!$F$7=バックデータ一覧!$A$22,BU219&gt;0),(VLOOKUP(入力データと計算結果!$F$6,バックデータ一覧!$V$12:$AA$15,5,FALSE)*BU219+VLOOKUP(入力データと計算結果!$F$6,バックデータ一覧!$V$12:$AA$15,6,FALSE))*10^3/3600,0)</f>
        <v>0</v>
      </c>
      <c r="J219" s="90">
        <f>IF(OR(計算過程!$CJ$4&lt;=2,計算過程!$CJ$4=8),IF(入力データと計算結果!$F$7=バックデータ一覧!$A$20,BO219/L219+BP219/M219+BQ219/N219+BR219/O219+BT219/Q219,IF(入力データと計算結果!$F$7=バックデータ一覧!$A$21,BO219/L219+BP219/M219+BQ219/N219+BS219/P219+BT219/Q219,BO219/L219+BP219/M219+BQ219/N219+BS219/P219+BU219/R219)),0)</f>
        <v>0</v>
      </c>
      <c r="K219" s="90">
        <f>IF(OR(計算過程!$CJ$4=3,計算過程!$CJ$4=4),IF(入力データと計算結果!$F$7=バックデータ一覧!$A$20,BO219/L219+BP219/M219+BQ219/N219+BR219/O219+BT219/Q219,IF(入力データと計算結果!$F$7=バックデータ一覧!$A$21,BO219/L219+BP219/M219+BQ219/N219+BS219/P219+BT219/Q219,BO219/L219+BP219/M219+BQ219/N219+BS219/P219+BU219/R219)),0)</f>
        <v>9.4941862327224058</v>
      </c>
      <c r="L219" s="167">
        <f>IFERROR(MIN(1,$CJ$6*CB219+計算過程!$CJ$13*(BO219+BQ219)+$CJ$20),"-")</f>
        <v>0.7032968853642293</v>
      </c>
      <c r="M219" s="167">
        <f t="shared" si="98"/>
        <v>0.8303760969644709</v>
      </c>
      <c r="N219" s="167">
        <f t="shared" si="99"/>
        <v>0.7032968853642293</v>
      </c>
      <c r="O219" s="134">
        <f t="shared" si="100"/>
        <v>0.90236153670854247</v>
      </c>
      <c r="P219" s="134">
        <f t="shared" si="101"/>
        <v>0.88826526187185906</v>
      </c>
      <c r="Q219" s="134">
        <f t="shared" si="102"/>
        <v>0.90236153670854247</v>
      </c>
      <c r="R219" s="134">
        <f t="shared" si="103"/>
        <v>0.5684089556204982</v>
      </c>
      <c r="S219" s="26">
        <f t="shared" si="104"/>
        <v>0</v>
      </c>
      <c r="T219" s="26">
        <f>'貼り付けシート（日別）'!P218</f>
        <v>23.450000000000003</v>
      </c>
      <c r="U219" s="26">
        <f t="shared" si="124"/>
        <v>1</v>
      </c>
      <c r="V219" s="26">
        <f t="shared" si="125"/>
        <v>1</v>
      </c>
      <c r="W219" s="26">
        <f t="shared" si="118"/>
        <v>7.3612054637333317</v>
      </c>
      <c r="X219" s="26">
        <f t="shared" si="105"/>
        <v>0</v>
      </c>
      <c r="Y219" s="26">
        <f>IF(AND(入力データと計算結果!$F$6=バックデータ一覧!$A$7,入力データと計算結果!$F$27="種類を選択することで評価する"),MAX((($CJ$44*CB219+$CJ$45*SUM(BO219:BQ219,BS219)+$CJ$46)*Z219+(0.01723*BU219+0.06099))*10^3/3600,0),0)</f>
        <v>0</v>
      </c>
      <c r="Z219" s="26">
        <f t="shared" si="119"/>
        <v>1</v>
      </c>
      <c r="AA219" s="26">
        <f>IF(AND(入力データと計算結果!$F$6=バックデータ一覧!$A$7,入力データと計算結果!$F$27="種類を選択することで評価する"),MAX(($CJ$47*CB219+$CJ$48*SUM(BO219:BQ219,BS219)+$CJ$49)*AC219+BU219/AB219,0),0)</f>
        <v>0</v>
      </c>
      <c r="AB219" s="26">
        <f t="shared" si="106"/>
        <v>0.88481999999999994</v>
      </c>
      <c r="AC219" s="26">
        <f t="shared" si="120"/>
        <v>1</v>
      </c>
      <c r="AD219" s="91">
        <f>IF(AND(入力データと計算結果!$F$6=バックデータ一覧!$A$7,入力データと計算結果!$F$27="仕様を入力することで評価する"),AE219+AF219+AG219,0)</f>
        <v>0</v>
      </c>
      <c r="AE219" s="91">
        <f t="shared" si="121"/>
        <v>0.38935795805934559</v>
      </c>
      <c r="AF219" s="91">
        <f t="shared" si="107"/>
        <v>6.4922408509484081E-2</v>
      </c>
      <c r="AG219" s="190">
        <f>IF(AND(入力データと計算結果!$F$7&lt;&gt;バックデータ一覧!$A$22,CA219&gt;0),(0.000393*計算過程!CA219)*10^3/3600,IF(AND(入力データと計算結果!$F$7=バックデータ一覧!$A$22,AX219&gt;0),(0.01723*計算過程!AX219+0.06099)*10^3/3600,0))</f>
        <v>0</v>
      </c>
      <c r="AH219" s="91">
        <f>IF(OR(入力データと計算結果!$F$6&lt;&gt;バックデータ一覧!$A$7,入力データと計算結果!$F$27&lt;&gt;"仕様を入力することで評価する"),0,IF(入力データと計算結果!$F$7=バックデータ一覧!$A$20,計算過程!AR219/計算過程!AI219+計算過程!AS219/計算過程!AJ219+計算過程!AT219/計算過程!AK219+計算過程!AU219/計算過程!AL219+計算過程!AW219/計算過程!AN219,IF(入力データと計算結果!$F$7=バックデータ一覧!$A$21,計算過程!AR219/計算過程!AI219+計算過程!AS219/計算過程!AJ219+計算過程!AT219/計算過程!AK219+計算過程!AV219/計算過程!AM219+計算過程!AW219/計算過程!AN219,計算過程!AR219/計算過程!AI219+計算過程!AS219/計算過程!AJ219+計算過程!AT219/計算過程!AK219+計算過程!AV219/計算過程!AM219+計算過程!AX219/計算過程!AO219)))</f>
        <v>0</v>
      </c>
      <c r="AI219" s="191" t="str">
        <f>IF(AND(入力データと計算結果!$F$6=バックデータ一覧!$A$7,入力データと計算結果!$F$27="仕様を入力することで評価する"),$CJ$65*CB219+$CJ$72*(AR219+AT219)+$CJ$79,"-")</f>
        <v>-</v>
      </c>
      <c r="AJ219" s="191" t="str">
        <f>IF(AND(入力データと計算結果!$F$6=バックデータ一覧!$A$7,入力データと計算結果!$F$27="仕様を入力することで評価する"),$CJ$66*CB219+$CJ$73*AS219+$CJ$80,"-")</f>
        <v>-</v>
      </c>
      <c r="AK219" s="191" t="str">
        <f>IF(AND(入力データと計算結果!$F$6=バックデータ一覧!$A$7,入力データと計算結果!$F$27="仕様を入力することで評価する"),$CJ$67*CB219+$CJ$74*(AR219+AT219)+$CJ$81,"-")</f>
        <v>-</v>
      </c>
      <c r="AL219" s="191" t="str">
        <f>IF(AND(入力データと計算結果!$F$6=バックデータ一覧!$A$7,入力データと計算結果!$F$27="仕様を入力することで評価する"),$CJ$68*CB219+$CJ$75*AU219+$CJ$82,"-")</f>
        <v>-</v>
      </c>
      <c r="AM219" s="191" t="str">
        <f>IF(AND(入力データと計算結果!$F$6=バックデータ一覧!$A$7,入力データと計算結果!$F$27="仕様を入力することで評価する"),$CJ$69*CB219+$CJ$76*AV219+$CJ$83,"-")</f>
        <v>-</v>
      </c>
      <c r="AN219" s="191" t="str">
        <f>IF(AND(入力データと計算結果!$F$6=バックデータ一覧!$A$7,入力データと計算結果!$F$27="仕様を入力することで評価する"),$CJ$70*CB219+$CJ$77*AW219+$CJ$84,"-")</f>
        <v>-</v>
      </c>
      <c r="AO219" s="191" t="str">
        <f>IF(AND(入力データと計算結果!$F$6=バックデータ一覧!$A$7,入力データと計算結果!$F$27="仕様を入力することで評価する"),$CJ$71*CB219+$CJ$78*AX219+$CJ$85,"-")</f>
        <v>-</v>
      </c>
      <c r="AP219" s="91">
        <f t="shared" si="108"/>
        <v>8.5160327779088956</v>
      </c>
      <c r="AQ219" s="91">
        <f t="shared" si="109"/>
        <v>6.075552358864825</v>
      </c>
      <c r="AR219" s="91">
        <f t="shared" si="110"/>
        <v>0</v>
      </c>
      <c r="AS219" s="91">
        <f t="shared" si="111"/>
        <v>0</v>
      </c>
      <c r="AT219" s="91">
        <f t="shared" si="112"/>
        <v>0</v>
      </c>
      <c r="AU219" s="91">
        <f t="shared" si="113"/>
        <v>0</v>
      </c>
      <c r="AV219" s="91">
        <f t="shared" si="114"/>
        <v>0</v>
      </c>
      <c r="AW219" s="91">
        <f t="shared" si="115"/>
        <v>0</v>
      </c>
      <c r="AX219" s="91">
        <f t="shared" si="116"/>
        <v>0</v>
      </c>
      <c r="AY219" s="158">
        <f t="shared" si="117"/>
        <v>7.3612054637333317</v>
      </c>
      <c r="AZ219" s="91">
        <f t="shared" si="122"/>
        <v>7.3612054637333317</v>
      </c>
      <c r="BA219" s="26">
        <f>IF(計算過程!$CJ$4=9,((BF219*CB219+BG219*(BO219+BP219+BQ219+BS219)+BH219*BN219+BI219)*BB219+(0.01723*BU219+0.06099))*10^3/3600,0)</f>
        <v>0</v>
      </c>
      <c r="BB219" s="26">
        <f>IF(7&lt;='貼り付けシート（日別）'!O218,1,1+(7-'貼り付けシート（日別）'!O218)*0.0091)</f>
        <v>1</v>
      </c>
      <c r="BC219" s="26">
        <f>IF(計算過程!$CJ$4=9,((BJ219*計算過程!CB219+BK219*(BO219+BP219+BQ219+BS219)+BL219*BN219+BM219)*BE219+BU219/BD219),0)</f>
        <v>0</v>
      </c>
      <c r="BD219" s="26">
        <f>計算過程!$CJ$88*'貼り付けシート（日別）'!O218+計算過程!$CJ$89*BU219+計算過程!$CJ$90</f>
        <v>0.88481999999999994</v>
      </c>
      <c r="BE219" s="26">
        <f>IF(7&lt;='貼り付けシート（日別）'!O218,1,1+(7-'貼り付けシート（日別）'!O218)*0.0205)</f>
        <v>1</v>
      </c>
      <c r="BF219" s="89">
        <f>IF($BN219&gt;0,バックデータ一覧!$S$4,バックデータ一覧!$T$4)</f>
        <v>-0.51375000000000004</v>
      </c>
      <c r="BG219" s="89">
        <f>IF($BN219&gt;0,バックデータ一覧!$S$5,バックデータ一覧!$T$5)</f>
        <v>-1.7819999999999999E-2</v>
      </c>
      <c r="BH219" s="89">
        <f>IF($BN219&gt;0,バックデータ一覧!$S$6,バックデータ一覧!$T$6)</f>
        <v>0.27639999999999998</v>
      </c>
      <c r="BI219" s="89">
        <f>IF($BN219&gt;0,バックデータ一覧!$S$7,バックデータ一覧!$T$7)</f>
        <v>9.4067100000000003</v>
      </c>
      <c r="BJ219" s="89">
        <f>IF($BN219&gt;0,バックデータ一覧!$S$12,バックデータ一覧!$T$12)</f>
        <v>-0.19841</v>
      </c>
      <c r="BK219" s="89">
        <f>IF($BN219&gt;0,バックデータ一覧!$S$13,バックデータ一覧!$T$13)</f>
        <v>1.10632</v>
      </c>
      <c r="BL219" s="89">
        <f>IF($BN219&gt;0,バックデータ一覧!$S$14,バックデータ一覧!$T$14)</f>
        <v>0.19306999999999999</v>
      </c>
      <c r="BM219" s="132">
        <f>IF($BN219&gt;0,バックデータ一覧!$S$15,バックデータ一覧!$T$15)</f>
        <v>-10.36669</v>
      </c>
      <c r="BN219" s="26">
        <f>SUMIF('貼り付けシート（時刻別）'!$A$6:$A$8765,$A219,'貼り付けシート（時刻別）'!$C$6:$C$8765)</f>
        <v>2400</v>
      </c>
      <c r="BO219" s="91">
        <f>'貼り付けシート（日別）'!B218</f>
        <v>2.0506215220399993</v>
      </c>
      <c r="BP219" s="91">
        <f>'貼り付けシート（日別）'!C218</f>
        <v>4.4693033172666663</v>
      </c>
      <c r="BQ219" s="91">
        <f>'貼り付けシート（日別）'!D218</f>
        <v>0.84128062442666651</v>
      </c>
      <c r="BR219" s="91">
        <f>'貼り付けシート（日別）'!E218</f>
        <v>0</v>
      </c>
      <c r="BS219" s="91">
        <f>'貼り付けシート（日別）'!F218</f>
        <v>0</v>
      </c>
      <c r="BT219" s="91">
        <f>'貼り付けシート（日別）'!G218</f>
        <v>0</v>
      </c>
      <c r="BU219" s="91">
        <f>'貼り付けシート（日別）'!H218</f>
        <v>0</v>
      </c>
      <c r="BV219" s="91">
        <f>'貼り付けシート（日別）'!I218</f>
        <v>39</v>
      </c>
      <c r="BW219" s="91">
        <f>'貼り付けシート（日別）'!J218</f>
        <v>85</v>
      </c>
      <c r="BX219" s="91">
        <f>'貼り付けシート（日別）'!K218</f>
        <v>16</v>
      </c>
      <c r="BY219" s="91">
        <f>'貼り付けシート（日別）'!L218</f>
        <v>0</v>
      </c>
      <c r="BZ219" s="91">
        <f>'貼り付けシート（日別）'!M218</f>
        <v>0</v>
      </c>
      <c r="CA219" s="91">
        <f>'貼り付けシート（日別）'!N218</f>
        <v>0</v>
      </c>
      <c r="CB219" s="91">
        <f>'貼り付けシート（日別）'!O218</f>
        <v>27.170833333333334</v>
      </c>
      <c r="CC219" s="91">
        <f>'貼り付けシート（日別）'!Q218</f>
        <v>0</v>
      </c>
      <c r="CD219" s="126"/>
    </row>
    <row r="220" spans="1:82" x14ac:dyDescent="0.15">
      <c r="A220" s="30">
        <v>41853</v>
      </c>
      <c r="B220" s="93">
        <f t="shared" si="96"/>
        <v>0.16406642447916664</v>
      </c>
      <c r="C220" s="93">
        <f t="shared" si="97"/>
        <v>0</v>
      </c>
      <c r="D220" s="93">
        <f t="shared" si="123"/>
        <v>16.3120262671384</v>
      </c>
      <c r="E220" s="96">
        <v>0</v>
      </c>
      <c r="F220" s="90">
        <f>IF(OR(計算過程!$CJ$4&lt;=4,計算過程!$CJ$4=8),G220+H220+I220,0)</f>
        <v>0.16406642447916664</v>
      </c>
      <c r="G220" s="90">
        <f>IF(AND($CJ$4&gt;4,$CJ$4&lt;&gt;8),0,((VLOOKUP(入力データと計算結果!$F$6,バックデータ一覧!$V$12:$AA$15,2)*CB220+VLOOKUP(入力データと計算結果!$F$6,バックデータ一覧!$V$12:$AA$15,3)*(BV220+BW220+BX220+BY220+CA220)+(VLOOKUP(入力データと計算結果!$F$6,バックデータ一覧!$V$12:$AA$15,4)))*10^3/3600))</f>
        <v>0.10456927083333332</v>
      </c>
      <c r="H220" s="90">
        <f>IF(AND(OR($CJ$4&gt;4,$CJ$4&lt;&gt;8),入力データと計算結果!$F$7&lt;&gt;バックデータ一覧!$A$20,BZ220&gt;0),0.07*10^3/3600,0)</f>
        <v>1.9444444444444445E-2</v>
      </c>
      <c r="I220" s="90">
        <f>IF(AND(OR($CJ$4&lt;=4),入力データと計算結果!$F$7=バックデータ一覧!$A$22,BU220&gt;0),(VLOOKUP(入力データと計算結果!$F$6,バックデータ一覧!$V$12:$AA$15,5,FALSE)*BU220+VLOOKUP(入力データと計算結果!$F$6,バックデータ一覧!$V$12:$AA$15,6,FALSE))*10^3/3600,0)</f>
        <v>4.0052709201388884E-2</v>
      </c>
      <c r="J220" s="90">
        <f>IF(OR(計算過程!$CJ$4&lt;=2,計算過程!$CJ$4=8),IF(入力データと計算結果!$F$7=バックデータ一覧!$A$20,BO220/L220+BP220/M220+BQ220/N220+BR220/O220+BT220/Q220,IF(入力データと計算結果!$F$7=バックデータ一覧!$A$21,BO220/L220+BP220/M220+BQ220/N220+BS220/P220+BT220/Q220,BO220/L220+BP220/M220+BQ220/N220+BS220/P220+BU220/R220)),0)</f>
        <v>0</v>
      </c>
      <c r="K220" s="90">
        <f>IF(OR(計算過程!$CJ$4=3,計算過程!$CJ$4=4),IF(入力データと計算結果!$F$7=バックデータ一覧!$A$20,BO220/L220+BP220/M220+BQ220/N220+BR220/O220+BT220/Q220,IF(入力データと計算結果!$F$7=バックデータ一覧!$A$21,BO220/L220+BP220/M220+BQ220/N220+BS220/P220+BT220/Q220,BO220/L220+BP220/M220+BQ220/N220+BS220/P220+BU220/R220)),0)</f>
        <v>16.3120262671384</v>
      </c>
      <c r="L220" s="167">
        <f>IFERROR(MIN(1,$CJ$6*CB220+計算過程!$CJ$13*(BO220+BQ220)+$CJ$20),"-")</f>
        <v>0.70729443726133445</v>
      </c>
      <c r="M220" s="167">
        <f t="shared" si="98"/>
        <v>0.83164278584973395</v>
      </c>
      <c r="N220" s="167">
        <f t="shared" si="99"/>
        <v>0.70729443726133445</v>
      </c>
      <c r="O220" s="134">
        <f t="shared" si="100"/>
        <v>0.90236153670854247</v>
      </c>
      <c r="P220" s="134">
        <f t="shared" si="101"/>
        <v>0.87665822533907722</v>
      </c>
      <c r="Q220" s="134">
        <f t="shared" si="102"/>
        <v>0.90236153670854247</v>
      </c>
      <c r="R220" s="134">
        <f t="shared" si="103"/>
        <v>0.61286119799653327</v>
      </c>
      <c r="S220" s="26">
        <f t="shared" si="104"/>
        <v>0</v>
      </c>
      <c r="T220" s="26">
        <f>'貼り付けシート（日別）'!P219</f>
        <v>23.999999999999996</v>
      </c>
      <c r="U220" s="26">
        <f t="shared" si="124"/>
        <v>1</v>
      </c>
      <c r="V220" s="26">
        <f t="shared" si="125"/>
        <v>1</v>
      </c>
      <c r="W220" s="26">
        <f t="shared" si="118"/>
        <v>12.839326953699999</v>
      </c>
      <c r="X220" s="26">
        <f t="shared" si="105"/>
        <v>0</v>
      </c>
      <c r="Y220" s="26">
        <f>IF(AND(入力データと計算結果!$F$6=バックデータ一覧!$A$7,入力データと計算結果!$F$27="種類を選択することで評価する"),MAX((($CJ$44*CB220+$CJ$45*SUM(BO220:BQ220,BS220)+$CJ$46)*Z220+(0.01723*BU220+0.06099))*10^3/3600,0),0)</f>
        <v>0</v>
      </c>
      <c r="Z220" s="26">
        <f t="shared" si="119"/>
        <v>1</v>
      </c>
      <c r="AA220" s="26">
        <f>IF(AND(入力データと計算結果!$F$6=バックデータ一覧!$A$7,入力データと計算結果!$F$27="種類を選択することで評価する"),MAX(($CJ$47*CB220+$CJ$48*SUM(BO220:BQ220,BS220)+$CJ$49)*AC220+BU220/AB220,0),0)</f>
        <v>0</v>
      </c>
      <c r="AB220" s="26">
        <f t="shared" si="106"/>
        <v>0.89705281249999991</v>
      </c>
      <c r="AC220" s="26">
        <f t="shared" si="120"/>
        <v>1</v>
      </c>
      <c r="AD220" s="91">
        <f>IF(AND(入力データと計算結果!$F$6=バックデータ一覧!$A$7,入力データと計算結果!$F$27="仕様を入力することで評価する"),AE220+AF220+AG220,0)</f>
        <v>0</v>
      </c>
      <c r="AE220" s="91">
        <f t="shared" si="121"/>
        <v>0.63968326362456218</v>
      </c>
      <c r="AF220" s="91">
        <f t="shared" si="107"/>
        <v>6.8856897964649666E-2</v>
      </c>
      <c r="AG220" s="190">
        <f>IF(AND(入力データと計算結果!$F$7&lt;&gt;バックデータ一覧!$A$22,CA220&gt;0),(0.000393*計算過程!CA220)*10^3/3600,IF(AND(入力データと計算結果!$F$7=バックデータ一覧!$A$22,AX220&gt;0),(0.01723*計算過程!AX220+0.06099)*10^3/3600,0))</f>
        <v>2.0509562934027777E-2</v>
      </c>
      <c r="AH220" s="91">
        <f>IF(OR(入力データと計算結果!$F$6&lt;&gt;バックデータ一覧!$A$7,入力データと計算結果!$F$27&lt;&gt;"仕様を入力することで評価する"),0,IF(入力データと計算結果!$F$7=バックデータ一覧!$A$20,計算過程!AR220/計算過程!AI220+計算過程!AS220/計算過程!AJ220+計算過程!AT220/計算過程!AK220+計算過程!AU220/計算過程!AL220+計算過程!AW220/計算過程!AN220,IF(入力データと計算結果!$F$7=バックデータ一覧!$A$21,計算過程!AR220/計算過程!AI220+計算過程!AS220/計算過程!AJ220+計算過程!AT220/計算過程!AK220+計算過程!AV220/計算過程!AM220+計算過程!AW220/計算過程!AN220,計算過程!AR220/計算過程!AI220+計算過程!AS220/計算過程!AJ220+計算過程!AT220/計算過程!AK220+計算過程!AV220/計算過程!AM220+計算過程!AX220/計算過程!AO220)))</f>
        <v>0</v>
      </c>
      <c r="AI220" s="191" t="str">
        <f>IF(AND(入力データと計算結果!$F$6=バックデータ一覧!$A$7,入力データと計算結果!$F$27="仕様を入力することで評価する"),$CJ$65*CB220+$CJ$72*(AR220+AT220)+$CJ$79,"-")</f>
        <v>-</v>
      </c>
      <c r="AJ220" s="191" t="str">
        <f>IF(AND(入力データと計算結果!$F$6=バックデータ一覧!$A$7,入力データと計算結果!$F$27="仕様を入力することで評価する"),$CJ$66*CB220+$CJ$73*AS220+$CJ$80,"-")</f>
        <v>-</v>
      </c>
      <c r="AK220" s="191" t="str">
        <f>IF(AND(入力データと計算結果!$F$6=バックデータ一覧!$A$7,入力データと計算結果!$F$27="仕様を入力することで評価する"),$CJ$67*CB220+$CJ$74*(AR220+AT220)+$CJ$81,"-")</f>
        <v>-</v>
      </c>
      <c r="AL220" s="191" t="str">
        <f>IF(AND(入力データと計算結果!$F$6=バックデータ一覧!$A$7,入力データと計算結果!$F$27="仕様を入力することで評価する"),$CJ$68*CB220+$CJ$75*AU220+$CJ$82,"-")</f>
        <v>-</v>
      </c>
      <c r="AM220" s="191" t="str">
        <f>IF(AND(入力データと計算結果!$F$6=バックデータ一覧!$A$7,入力データと計算結果!$F$27="仕様を入力することで評価する"),$CJ$69*CB220+$CJ$76*AV220+$CJ$83,"-")</f>
        <v>-</v>
      </c>
      <c r="AN220" s="191" t="str">
        <f>IF(AND(入力データと計算結果!$F$6=バックデータ一覧!$A$7,入力データと計算結果!$F$27="仕様を入力することで評価する"),$CJ$70*CB220+$CJ$77*AW220+$CJ$84,"-")</f>
        <v>-</v>
      </c>
      <c r="AO220" s="191" t="str">
        <f>IF(AND(入力データと計算結果!$F$6=バックデータ一覧!$A$7,入力データと計算結果!$F$27="仕様を入力することで評価する"),$CJ$71*CB220+$CJ$78*AX220+$CJ$85,"-")</f>
        <v>-</v>
      </c>
      <c r="AP220" s="91">
        <f t="shared" si="108"/>
        <v>13.991144980466011</v>
      </c>
      <c r="AQ220" s="91">
        <f t="shared" si="109"/>
        <v>6.075552358864825</v>
      </c>
      <c r="AR220" s="91">
        <f t="shared" si="110"/>
        <v>0</v>
      </c>
      <c r="AS220" s="91">
        <f t="shared" si="111"/>
        <v>0</v>
      </c>
      <c r="AT220" s="91">
        <f t="shared" si="112"/>
        <v>0</v>
      </c>
      <c r="AU220" s="91">
        <f t="shared" si="113"/>
        <v>0</v>
      </c>
      <c r="AV220" s="91">
        <f t="shared" si="114"/>
        <v>0</v>
      </c>
      <c r="AW220" s="91">
        <f t="shared" si="115"/>
        <v>0</v>
      </c>
      <c r="AX220" s="91">
        <f t="shared" si="116"/>
        <v>0.74546875000000012</v>
      </c>
      <c r="AY220" s="158">
        <f t="shared" si="117"/>
        <v>12.093858203699998</v>
      </c>
      <c r="AZ220" s="91">
        <f t="shared" si="122"/>
        <v>12.093858203699998</v>
      </c>
      <c r="BA220" s="26">
        <f>IF(計算過程!$CJ$4=9,((BF220*CB220+BG220*(BO220+BP220+BQ220+BS220)+BH220*BN220+BI220)*BB220+(0.01723*BU220+0.06099))*10^3/3600,0)</f>
        <v>0</v>
      </c>
      <c r="BB220" s="26">
        <f>IF(7&lt;='貼り付けシート（日別）'!O219,1,1+(7-'貼り付けシート（日別）'!O219)*0.0091)</f>
        <v>1</v>
      </c>
      <c r="BC220" s="26">
        <f>IF(計算過程!$CJ$4=9,((BJ220*計算過程!CB220+BK220*(BO220+BP220+BQ220+BS220)+BL220*BN220+BM220)*BE220+BU220/BD220),0)</f>
        <v>0</v>
      </c>
      <c r="BD220" s="26">
        <f>計算過程!$CJ$88*'貼り付けシート（日別）'!O219+計算過程!$CJ$89*BU220+計算過程!$CJ$90</f>
        <v>0.89705281249999991</v>
      </c>
      <c r="BE220" s="26">
        <f>IF(7&lt;='貼り付けシート（日別）'!O219,1,1+(7-'貼り付けシート（日別）'!O219)*0.0205)</f>
        <v>1</v>
      </c>
      <c r="BF220" s="89">
        <f>IF($BN220&gt;0,バックデータ一覧!$S$4,バックデータ一覧!$T$4)</f>
        <v>-0.51375000000000004</v>
      </c>
      <c r="BG220" s="89">
        <f>IF($BN220&gt;0,バックデータ一覧!$S$5,バックデータ一覧!$T$5)</f>
        <v>-1.7819999999999999E-2</v>
      </c>
      <c r="BH220" s="89">
        <f>IF($BN220&gt;0,バックデータ一覧!$S$6,バックデータ一覧!$T$6)</f>
        <v>0.27639999999999998</v>
      </c>
      <c r="BI220" s="89">
        <f>IF($BN220&gt;0,バックデータ一覧!$S$7,バックデータ一覧!$T$7)</f>
        <v>9.4067100000000003</v>
      </c>
      <c r="BJ220" s="89">
        <f>IF($BN220&gt;0,バックデータ一覧!$S$12,バックデータ一覧!$T$12)</f>
        <v>-0.19841</v>
      </c>
      <c r="BK220" s="89">
        <f>IF($BN220&gt;0,バックデータ一覧!$S$13,バックデータ一覧!$T$13)</f>
        <v>1.10632</v>
      </c>
      <c r="BL220" s="89">
        <f>IF($BN220&gt;0,バックデータ一覧!$S$14,バックデータ一覧!$T$14)</f>
        <v>0.19306999999999999</v>
      </c>
      <c r="BM220" s="132">
        <f>IF($BN220&gt;0,バックデータ一覧!$S$15,バックデータ一覧!$T$15)</f>
        <v>-10.36669</v>
      </c>
      <c r="BN220" s="26">
        <f>SUMIF('貼り付けシート（時刻別）'!$A$6:$A$8765,$A220,'貼り付けシート（時刻別）'!$C$6:$C$8765)</f>
        <v>2400</v>
      </c>
      <c r="BO220" s="91">
        <f>'貼り付けシート（日別）'!B219</f>
        <v>2.6337735643613334</v>
      </c>
      <c r="BP220" s="91">
        <f>'貼り付けシート（日別）'!C219</f>
        <v>3.2250288543199996</v>
      </c>
      <c r="BQ220" s="91">
        <f>'貼り付けシート（日別）'!D219</f>
        <v>1.3975125035386666</v>
      </c>
      <c r="BR220" s="91">
        <f>'貼り付けシート（日別）'!E219</f>
        <v>0</v>
      </c>
      <c r="BS220" s="91">
        <f>'貼り付けシート（日別）'!F219</f>
        <v>4.8375432814799995</v>
      </c>
      <c r="BT220" s="91">
        <f>'貼り付けシート（日別）'!G219</f>
        <v>0</v>
      </c>
      <c r="BU220" s="91">
        <f>'貼り付けシート（日別）'!H219</f>
        <v>0.74546875000000012</v>
      </c>
      <c r="BV220" s="91">
        <f>'貼り付けシート（日別）'!I219</f>
        <v>49</v>
      </c>
      <c r="BW220" s="91">
        <f>'貼り付けシート（日別）'!J219</f>
        <v>60</v>
      </c>
      <c r="BX220" s="91">
        <f>'貼り付けシート（日別）'!K219</f>
        <v>26</v>
      </c>
      <c r="BY220" s="91">
        <f>'貼り付けシート（日別）'!L219</f>
        <v>0</v>
      </c>
      <c r="BZ220" s="91">
        <f>'貼り付けシート（日別）'!M219</f>
        <v>90</v>
      </c>
      <c r="CA220" s="91">
        <f>'貼り付けシート（日別）'!N219</f>
        <v>0</v>
      </c>
      <c r="CB220" s="91">
        <f>'貼り付けシート（日別）'!O219</f>
        <v>28.787499999999998</v>
      </c>
      <c r="CC220" s="91">
        <f>'貼り付けシート（日別）'!Q219</f>
        <v>0</v>
      </c>
      <c r="CD220" s="126"/>
    </row>
    <row r="221" spans="1:82" x14ac:dyDescent="0.15">
      <c r="A221" s="30">
        <v>41854</v>
      </c>
      <c r="B221" s="93">
        <f t="shared" si="96"/>
        <v>0.16462215624999998</v>
      </c>
      <c r="C221" s="93">
        <f t="shared" si="97"/>
        <v>0</v>
      </c>
      <c r="D221" s="93">
        <f t="shared" si="123"/>
        <v>16.565054556897017</v>
      </c>
      <c r="E221" s="96">
        <v>0</v>
      </c>
      <c r="F221" s="90">
        <f>IF(OR(計算過程!$CJ$4&lt;=4,計算過程!$CJ$4=8),G221+H221+I221,0)</f>
        <v>0.16462215624999998</v>
      </c>
      <c r="G221" s="90">
        <f>IF(AND($CJ$4&gt;4,$CJ$4&lt;&gt;8),0,((VLOOKUP(入力データと計算結果!$F$6,バックデータ一覧!$V$12:$AA$15,2)*CB221+VLOOKUP(入力データと計算結果!$F$6,バックデータ一覧!$V$12:$AA$15,3)*(BV221+BW221+BX221+BY221+CA221)+(VLOOKUP(入力データと計算結果!$F$6,バックデータ一覧!$V$12:$AA$15,4)))*10^3/3600))</f>
        <v>0.10498541666666666</v>
      </c>
      <c r="H221" s="90">
        <f>IF(AND(OR($CJ$4&gt;4,$CJ$4&lt;&gt;8),入力データと計算結果!$F$7&lt;&gt;バックデータ一覧!$A$20,BZ221&gt;0),0.07*10^3/3600,0)</f>
        <v>1.9444444444444445E-2</v>
      </c>
      <c r="I221" s="90">
        <f>IF(AND(OR($CJ$4&lt;=4),入力データと計算結果!$F$7=バックデータ一覧!$A$22,BU221&gt;0),(VLOOKUP(入力データと計算結果!$F$6,バックデータ一覧!$V$12:$AA$15,5,FALSE)*BU221+VLOOKUP(入力データと計算結果!$F$6,バックデータ一覧!$V$12:$AA$15,6,FALSE))*10^3/3600,0)</f>
        <v>4.0192295138888889E-2</v>
      </c>
      <c r="J221" s="90">
        <f>IF(OR(計算過程!$CJ$4&lt;=2,計算過程!$CJ$4=8),IF(入力データと計算結果!$F$7=バックデータ一覧!$A$20,BO221/L221+BP221/M221+BQ221/N221+BR221/O221+BT221/Q221,IF(入力データと計算結果!$F$7=バックデータ一覧!$A$21,BO221/L221+BP221/M221+BQ221/N221+BS221/P221+BT221/Q221,BO221/L221+BP221/M221+BQ221/N221+BS221/P221+BU221/R221)),0)</f>
        <v>0</v>
      </c>
      <c r="K221" s="90">
        <f>IF(OR(計算過程!$CJ$4=3,計算過程!$CJ$4=4),IF(入力データと計算結果!$F$7=バックデータ一覧!$A$20,BO221/L221+BP221/M221+BQ221/N221+BR221/O221+BT221/Q221,IF(入力データと計算結果!$F$7=バックデータ一覧!$A$21,BO221/L221+BP221/M221+BQ221/N221+BS221/P221+BT221/Q221,BO221/L221+BP221/M221+BQ221/N221+BS221/P221+BU221/R221)),0)</f>
        <v>16.565054556897017</v>
      </c>
      <c r="L221" s="167">
        <f>IFERROR(MIN(1,$CJ$6*CB221+計算過程!$CJ$13*(BO221+BQ221)+$CJ$20),"-")</f>
        <v>0.70712451790503872</v>
      </c>
      <c r="M221" s="167">
        <f t="shared" si="98"/>
        <v>0.8302024379283246</v>
      </c>
      <c r="N221" s="167">
        <f t="shared" si="99"/>
        <v>0.70712451790503872</v>
      </c>
      <c r="O221" s="134">
        <f t="shared" si="100"/>
        <v>0.90236153670854247</v>
      </c>
      <c r="P221" s="134">
        <f t="shared" si="101"/>
        <v>0.87650522900980621</v>
      </c>
      <c r="Q221" s="134">
        <f t="shared" si="102"/>
        <v>0.90236153670854247</v>
      </c>
      <c r="R221" s="134">
        <f t="shared" si="103"/>
        <v>0.61001391918494019</v>
      </c>
      <c r="S221" s="26">
        <f t="shared" si="104"/>
        <v>0</v>
      </c>
      <c r="T221" s="26">
        <f>'貼り付けシート（日別）'!P220</f>
        <v>23.712499999999999</v>
      </c>
      <c r="U221" s="26">
        <f t="shared" si="124"/>
        <v>1</v>
      </c>
      <c r="V221" s="26">
        <f t="shared" si="125"/>
        <v>1</v>
      </c>
      <c r="W221" s="26">
        <f t="shared" si="118"/>
        <v>13.022646496374998</v>
      </c>
      <c r="X221" s="26">
        <f t="shared" si="105"/>
        <v>0</v>
      </c>
      <c r="Y221" s="26">
        <f>IF(AND(入力データと計算結果!$F$6=バックデータ一覧!$A$7,入力データと計算結果!$F$27="種類を選択することで評価する"),MAX((($CJ$44*CB221+$CJ$45*SUM(BO221:BQ221,BS221)+$CJ$46)*Z221+(0.01723*BU221+0.06099))*10^3/3600,0),0)</f>
        <v>0</v>
      </c>
      <c r="Z221" s="26">
        <f t="shared" si="119"/>
        <v>1</v>
      </c>
      <c r="AA221" s="26">
        <f>IF(AND(入力データと計算結果!$F$6=バックデータ一覧!$A$7,入力データと計算結果!$F$27="種類を選択することで評価する"),MAX(($CJ$47*CB221+$CJ$48*SUM(BO221:BQ221,BS221)+$CJ$49)*AC221+BU221/AB221,0),0)</f>
        <v>0</v>
      </c>
      <c r="AB221" s="26">
        <f t="shared" si="106"/>
        <v>0.89413624999999985</v>
      </c>
      <c r="AC221" s="26">
        <f t="shared" si="120"/>
        <v>1</v>
      </c>
      <c r="AD221" s="91">
        <f>IF(AND(入力データと計算結果!$F$6=バックデータ一覧!$A$7,入力データと計算結果!$F$27="仕様を入力することで評価する"),AE221+AF221+AG221,0)</f>
        <v>0</v>
      </c>
      <c r="AE221" s="91">
        <f t="shared" si="121"/>
        <v>0.64811514810723969</v>
      </c>
      <c r="AF221" s="91">
        <f t="shared" si="107"/>
        <v>6.8989426158350908E-2</v>
      </c>
      <c r="AG221" s="190">
        <f>IF(AND(入力データと計算結果!$F$7&lt;&gt;バックデータ一覧!$A$22,CA221&gt;0),(0.000393*計算過程!CA221)*10^3/3600,IF(AND(入力データと計算結果!$F$7=バックデータ一覧!$A$22,AX221&gt;0),(0.01723*計算過程!AX221+0.06099)*10^3/3600,0))</f>
        <v>2.062398090277778E-2</v>
      </c>
      <c r="AH221" s="91">
        <f>IF(OR(入力データと計算結果!$F$6&lt;&gt;バックデータ一覧!$A$7,入力データと計算結果!$F$27&lt;&gt;"仕様を入力することで評価する"),0,IF(入力データと計算結果!$F$7=バックデータ一覧!$A$20,計算過程!AR221/計算過程!AI221+計算過程!AS221/計算過程!AJ221+計算過程!AT221/計算過程!AK221+計算過程!AU221/計算過程!AL221+計算過程!AW221/計算過程!AN221,IF(入力データと計算結果!$F$7=バックデータ一覧!$A$21,計算過程!AR221/計算過程!AI221+計算過程!AS221/計算過程!AJ221+計算過程!AT221/計算過程!AK221+計算過程!AV221/計算過程!AM221+計算過程!AW221/計算過程!AN221,計算過程!AR221/計算過程!AI221+計算過程!AS221/計算過程!AJ221+計算過程!AT221/計算過程!AK221+計算過程!AV221/計算過程!AM221+計算過程!AX221/計算過程!AO221)))</f>
        <v>0</v>
      </c>
      <c r="AI221" s="191" t="str">
        <f>IF(AND(入力データと計算結果!$F$6=バックデータ一覧!$A$7,入力データと計算結果!$F$27="仕様を入力することで評価する"),$CJ$65*CB221+$CJ$72*(AR221+AT221)+$CJ$79,"-")</f>
        <v>-</v>
      </c>
      <c r="AJ221" s="191" t="str">
        <f>IF(AND(入力データと計算結果!$F$6=バックデータ一覧!$A$7,入力データと計算結果!$F$27="仕様を入力することで評価する"),$CJ$66*CB221+$CJ$73*AS221+$CJ$80,"-")</f>
        <v>-</v>
      </c>
      <c r="AK221" s="191" t="str">
        <f>IF(AND(入力データと計算結果!$F$6=バックデータ一覧!$A$7,入力データと計算結果!$F$27="仕様を入力することで評価する"),$CJ$67*CB221+$CJ$74*(AR221+AT221)+$CJ$81,"-")</f>
        <v>-</v>
      </c>
      <c r="AL221" s="191" t="str">
        <f>IF(AND(入力データと計算結果!$F$6=バックデータ一覧!$A$7,入力データと計算結果!$F$27="仕様を入力することで評価する"),$CJ$68*CB221+$CJ$75*AU221+$CJ$82,"-")</f>
        <v>-</v>
      </c>
      <c r="AM221" s="191" t="str">
        <f>IF(AND(入力データと計算結果!$F$6=バックデータ一覧!$A$7,入力データと計算結果!$F$27="仕様を入力することで評価する"),$CJ$69*CB221+$CJ$76*AV221+$CJ$83,"-")</f>
        <v>-</v>
      </c>
      <c r="AN221" s="191" t="str">
        <f>IF(AND(入力データと計算結果!$F$6=バックデータ一覧!$A$7,入力データと計算結果!$F$27="仕様を入力することで評価する"),$CJ$70*CB221+$CJ$77*AW221+$CJ$84,"-")</f>
        <v>-</v>
      </c>
      <c r="AO221" s="191" t="str">
        <f>IF(AND(入力データと計算結果!$F$6=バックデータ一覧!$A$7,入力データと計算結果!$F$27="仕様を入力することで評価する"),$CJ$71*CB221+$CJ$78*AX221+$CJ$85,"-")</f>
        <v>-</v>
      </c>
      <c r="AP221" s="91">
        <f t="shared" si="108"/>
        <v>14.175567060836277</v>
      </c>
      <c r="AQ221" s="91">
        <f t="shared" si="109"/>
        <v>6.075552358864825</v>
      </c>
      <c r="AR221" s="91">
        <f t="shared" si="110"/>
        <v>0</v>
      </c>
      <c r="AS221" s="91">
        <f t="shared" si="111"/>
        <v>0</v>
      </c>
      <c r="AT221" s="91">
        <f t="shared" si="112"/>
        <v>0</v>
      </c>
      <c r="AU221" s="91">
        <f t="shared" si="113"/>
        <v>0</v>
      </c>
      <c r="AV221" s="91">
        <f t="shared" si="114"/>
        <v>0</v>
      </c>
      <c r="AW221" s="91">
        <f t="shared" si="115"/>
        <v>0</v>
      </c>
      <c r="AX221" s="91">
        <f t="shared" si="116"/>
        <v>0.76937500000000014</v>
      </c>
      <c r="AY221" s="158">
        <f t="shared" si="117"/>
        <v>12.253271496374998</v>
      </c>
      <c r="AZ221" s="91">
        <f t="shared" si="122"/>
        <v>12.253271496374998</v>
      </c>
      <c r="BA221" s="26">
        <f>IF(計算過程!$CJ$4=9,((BF221*CB221+BG221*(BO221+BP221+BQ221+BS221)+BH221*BN221+BI221)*BB221+(0.01723*BU221+0.06099))*10^3/3600,0)</f>
        <v>0</v>
      </c>
      <c r="BB221" s="26">
        <f>IF(7&lt;='貼り付けシート（日別）'!O220,1,1+(7-'貼り付けシート（日別）'!O220)*0.0091)</f>
        <v>1</v>
      </c>
      <c r="BC221" s="26">
        <f>IF(計算過程!$CJ$4=9,((BJ221*計算過程!CB221+BK221*(BO221+BP221+BQ221+BS221)+BL221*BN221+BM221)*BE221+BU221/BD221),0)</f>
        <v>0</v>
      </c>
      <c r="BD221" s="26">
        <f>計算過程!$CJ$88*'貼り付けシート（日別）'!O220+計算過程!$CJ$89*BU221+計算過程!$CJ$90</f>
        <v>0.89413624999999985</v>
      </c>
      <c r="BE221" s="26">
        <f>IF(7&lt;='貼り付けシート（日別）'!O220,1,1+(7-'貼り付けシート（日別）'!O220)*0.0205)</f>
        <v>1</v>
      </c>
      <c r="BF221" s="89">
        <f>IF($BN221&gt;0,バックデータ一覧!$S$4,バックデータ一覧!$T$4)</f>
        <v>-0.51375000000000004</v>
      </c>
      <c r="BG221" s="89">
        <f>IF($BN221&gt;0,バックデータ一覧!$S$5,バックデータ一覧!$T$5)</f>
        <v>-1.7819999999999999E-2</v>
      </c>
      <c r="BH221" s="89">
        <f>IF($BN221&gt;0,バックデータ一覧!$S$6,バックデータ一覧!$T$6)</f>
        <v>0.27639999999999998</v>
      </c>
      <c r="BI221" s="89">
        <f>IF($BN221&gt;0,バックデータ一覧!$S$7,バックデータ一覧!$T$7)</f>
        <v>9.4067100000000003</v>
      </c>
      <c r="BJ221" s="89">
        <f>IF($BN221&gt;0,バックデータ一覧!$S$12,バックデータ一覧!$T$12)</f>
        <v>-0.19841</v>
      </c>
      <c r="BK221" s="89">
        <f>IF($BN221&gt;0,バックデータ一覧!$S$13,バックデータ一覧!$T$13)</f>
        <v>1.10632</v>
      </c>
      <c r="BL221" s="89">
        <f>IF($BN221&gt;0,バックデータ一覧!$S$14,バックデータ一覧!$T$14)</f>
        <v>0.19306999999999999</v>
      </c>
      <c r="BM221" s="132">
        <f>IF($BN221&gt;0,バックデータ一覧!$S$15,バックデータ一覧!$T$15)</f>
        <v>-10.36669</v>
      </c>
      <c r="BN221" s="26">
        <f>SUMIF('貼り付けシート（時刻別）'!$A$6:$A$8765,$A221,'貼り付けシート（時刻別）'!$C$6:$C$8765)</f>
        <v>2400</v>
      </c>
      <c r="BO221" s="91">
        <f>'貼り付けシート（日別）'!B220</f>
        <v>2.6684902369883328</v>
      </c>
      <c r="BP221" s="91">
        <f>'貼り付けシート（日別）'!C220</f>
        <v>3.2675390656999994</v>
      </c>
      <c r="BQ221" s="91">
        <f>'貼り付けシート（日別）'!D220</f>
        <v>1.4159335951366663</v>
      </c>
      <c r="BR221" s="91">
        <f>'貼り付けシート（日別）'!E220</f>
        <v>0</v>
      </c>
      <c r="BS221" s="91">
        <f>'貼り付けシート（日別）'!F220</f>
        <v>4.9013085985499991</v>
      </c>
      <c r="BT221" s="91">
        <f>'貼り付けシート（日別）'!G220</f>
        <v>0</v>
      </c>
      <c r="BU221" s="91">
        <f>'貼り付けシート（日別）'!H220</f>
        <v>0.76937500000000014</v>
      </c>
      <c r="BV221" s="91">
        <f>'貼り付けシート（日別）'!I220</f>
        <v>49</v>
      </c>
      <c r="BW221" s="91">
        <f>'貼り付けシート（日別）'!J220</f>
        <v>60</v>
      </c>
      <c r="BX221" s="91">
        <f>'貼り付けシート（日別）'!K220</f>
        <v>26</v>
      </c>
      <c r="BY221" s="91">
        <f>'貼り付けシート（日別）'!L220</f>
        <v>0</v>
      </c>
      <c r="BZ221" s="91">
        <f>'貼り付けシート（日別）'!M220</f>
        <v>90</v>
      </c>
      <c r="CA221" s="91">
        <f>'貼り付けシート（日別）'!N220</f>
        <v>0</v>
      </c>
      <c r="CB221" s="91">
        <f>'貼り付けシート（日別）'!O220</f>
        <v>28.149999999999995</v>
      </c>
      <c r="CC221" s="91">
        <f>'貼り付けシート（日別）'!Q220</f>
        <v>0</v>
      </c>
      <c r="CD221" s="126"/>
    </row>
    <row r="222" spans="1:82" x14ac:dyDescent="0.15">
      <c r="A222" s="30">
        <v>41855</v>
      </c>
      <c r="B222" s="93">
        <f t="shared" si="96"/>
        <v>0.16470932986111111</v>
      </c>
      <c r="C222" s="93">
        <f t="shared" si="97"/>
        <v>0</v>
      </c>
      <c r="D222" s="93">
        <f t="shared" si="123"/>
        <v>16.876545527143193</v>
      </c>
      <c r="E222" s="96">
        <v>0</v>
      </c>
      <c r="F222" s="90">
        <f>IF(OR(計算過程!$CJ$4&lt;=4,計算過程!$CJ$4=8),G222+H222+I222,0)</f>
        <v>0.16470932986111111</v>
      </c>
      <c r="G222" s="90">
        <f>IF(AND($CJ$4&gt;4,$CJ$4&lt;&gt;8),0,((VLOOKUP(入力データと計算結果!$F$6,バックデータ一覧!$V$12:$AA$15,2)*CB222+VLOOKUP(入力データと計算結果!$F$6,バックデータ一覧!$V$12:$AA$15,3)*(BV222+BW222+BX222+BY222+CA222)+(VLOOKUP(入力データと計算結果!$F$6,バックデータ一覧!$V$12:$AA$15,4)))*10^3/3600))</f>
        <v>0.10505069444444444</v>
      </c>
      <c r="H222" s="90">
        <f>IF(AND(OR($CJ$4&gt;4,$CJ$4&lt;&gt;8),入力データと計算結果!$F$7&lt;&gt;バックデータ一覧!$A$20,BZ222&gt;0),0.07*10^3/3600,0)</f>
        <v>1.9444444444444445E-2</v>
      </c>
      <c r="I222" s="90">
        <f>IF(AND(OR($CJ$4&lt;=4),入力データと計算結果!$F$7=バックデータ一覧!$A$22,BU222&gt;0),(VLOOKUP(入力データと計算結果!$F$6,バックデータ一覧!$V$12:$AA$15,5,FALSE)*BU222+VLOOKUP(入力データと計算結果!$F$6,バックデータ一覧!$V$12:$AA$15,6,FALSE))*10^3/3600,0)</f>
        <v>4.0214190972222223E-2</v>
      </c>
      <c r="J222" s="90">
        <f>IF(OR(計算過程!$CJ$4&lt;=2,計算過程!$CJ$4=8),IF(入力データと計算結果!$F$7=バックデータ一覧!$A$20,BO222/L222+BP222/M222+BQ222/N222+BR222/O222+BT222/Q222,IF(入力データと計算結果!$F$7=バックデータ一覧!$A$21,BO222/L222+BP222/M222+BQ222/N222+BS222/P222+BT222/Q222,BO222/L222+BP222/M222+BQ222/N222+BS222/P222+BU222/R222)),0)</f>
        <v>0</v>
      </c>
      <c r="K222" s="90">
        <f>IF(OR(計算過程!$CJ$4=3,計算過程!$CJ$4=4),IF(入力データと計算結果!$F$7=バックデータ一覧!$A$20,BO222/L222+BP222/M222+BQ222/N222+BR222/O222+BT222/Q222,IF(入力データと計算結果!$F$7=バックデータ一覧!$A$21,BO222/L222+BP222/M222+BQ222/N222+BS222/P222+BT222/Q222,BO222/L222+BP222/M222+BQ222/N222+BS222/P222+BU222/R222)),0)</f>
        <v>16.876545527143193</v>
      </c>
      <c r="L222" s="167">
        <f>IFERROR(MIN(1,$CJ$6*CB222+計算過程!$CJ$13*(BO222+BQ222)+$CJ$20),"-")</f>
        <v>0.70730154872896678</v>
      </c>
      <c r="M222" s="167">
        <f t="shared" si="98"/>
        <v>0.83009871190383722</v>
      </c>
      <c r="N222" s="167">
        <f t="shared" si="99"/>
        <v>0.70730154872896678</v>
      </c>
      <c r="O222" s="134">
        <f t="shared" si="100"/>
        <v>0.90236153670854247</v>
      </c>
      <c r="P222" s="134">
        <f t="shared" si="101"/>
        <v>0.87627172517813057</v>
      </c>
      <c r="Q222" s="134">
        <f t="shared" si="102"/>
        <v>0.90236153670854247</v>
      </c>
      <c r="R222" s="134">
        <f t="shared" si="103"/>
        <v>0.60956728721449416</v>
      </c>
      <c r="S222" s="26">
        <f t="shared" si="104"/>
        <v>0</v>
      </c>
      <c r="T222" s="26">
        <f>'貼り付けシート（日別）'!P221</f>
        <v>26.9375</v>
      </c>
      <c r="U222" s="26">
        <f t="shared" si="124"/>
        <v>1</v>
      </c>
      <c r="V222" s="26">
        <f t="shared" si="125"/>
        <v>1</v>
      </c>
      <c r="W222" s="26">
        <f t="shared" si="118"/>
        <v>13.269693932574999</v>
      </c>
      <c r="X222" s="26">
        <f t="shared" si="105"/>
        <v>0</v>
      </c>
      <c r="Y222" s="26">
        <f>IF(AND(入力データと計算結果!$F$6=バックデータ一覧!$A$7,入力データと計算結果!$F$27="種類を選択することで評価する"),MAX((($CJ$44*CB222+$CJ$45*SUM(BO222:BQ222,BS222)+$CJ$46)*Z222+(0.01723*BU222+0.06099))*10^3/3600,0),0)</f>
        <v>0</v>
      </c>
      <c r="Z222" s="26">
        <f t="shared" si="119"/>
        <v>1</v>
      </c>
      <c r="AA222" s="26">
        <f>IF(AND(入力データと計算結果!$F$6=バックデータ一覧!$A$7,入力データと計算結果!$F$27="種類を選択することで評価する"),MAX(($CJ$47*CB222+$CJ$48*SUM(BO222:BQ222,BS222)+$CJ$49)*AC222+BU222/AB222,0),0)</f>
        <v>0</v>
      </c>
      <c r="AB222" s="26">
        <f t="shared" si="106"/>
        <v>0.89367874999999997</v>
      </c>
      <c r="AC222" s="26">
        <f t="shared" si="120"/>
        <v>1</v>
      </c>
      <c r="AD222" s="91">
        <f>IF(AND(入力データと計算結果!$F$6=バックデータ一覧!$A$7,入力データと計算結果!$F$27="仕様を入力することで評価する"),AE222+AF222+AG222,0)</f>
        <v>0</v>
      </c>
      <c r="AE222" s="91">
        <f t="shared" si="121"/>
        <v>0.66098393616465978</v>
      </c>
      <c r="AF222" s="91">
        <f t="shared" si="107"/>
        <v>6.919169140995364E-2</v>
      </c>
      <c r="AG222" s="190">
        <f>IF(AND(入力データと計算結果!$F$7&lt;&gt;バックデータ一覧!$A$22,CA222&gt;0),(0.000393*計算過程!CA222)*10^3/3600,IF(AND(入力データと計算結果!$F$7=バックデータ一覧!$A$22,AX222&gt;0),(0.01723*計算過程!AX222+0.06099)*10^3/3600,0))</f>
        <v>2.0641928819444443E-2</v>
      </c>
      <c r="AH222" s="91">
        <f>IF(OR(入力データと計算結果!$F$6&lt;&gt;バックデータ一覧!$A$7,入力データと計算結果!$F$27&lt;&gt;"仕様を入力することで評価する"),0,IF(入力データと計算結果!$F$7=バックデータ一覧!$A$20,計算過程!AR222/計算過程!AI222+計算過程!AS222/計算過程!AJ222+計算過程!AT222/計算過程!AK222+計算過程!AU222/計算過程!AL222+計算過程!AW222/計算過程!AN222,IF(入力データと計算結果!$F$7=バックデータ一覧!$A$21,計算過程!AR222/計算過程!AI222+計算過程!AS222/計算過程!AJ222+計算過程!AT222/計算過程!AK222+計算過程!AV222/計算過程!AM222+計算過程!AW222/計算過程!AN222,計算過程!AR222/計算過程!AI222+計算過程!AS222/計算過程!AJ222+計算過程!AT222/計算過程!AK222+計算過程!AV222/計算過程!AM222+計算過程!AX222/計算過程!AO222)))</f>
        <v>0</v>
      </c>
      <c r="AI222" s="191" t="str">
        <f>IF(AND(入力データと計算結果!$F$6=バックデータ一覧!$A$7,入力データと計算結果!$F$27="仕様を入力することで評価する"),$CJ$65*CB222+$CJ$72*(AR222+AT222)+$CJ$79,"-")</f>
        <v>-</v>
      </c>
      <c r="AJ222" s="191" t="str">
        <f>IF(AND(入力データと計算結果!$F$6=バックデータ一覧!$A$7,入力データと計算結果!$F$27="仕様を入力することで評価する"),$CJ$66*CB222+$CJ$73*AS222+$CJ$80,"-")</f>
        <v>-</v>
      </c>
      <c r="AK222" s="191" t="str">
        <f>IF(AND(入力データと計算結果!$F$6=バックデータ一覧!$A$7,入力データと計算結果!$F$27="仕様を入力することで評価する"),$CJ$67*CB222+$CJ$74*(AR222+AT222)+$CJ$81,"-")</f>
        <v>-</v>
      </c>
      <c r="AL222" s="191" t="str">
        <f>IF(AND(入力データと計算結果!$F$6=バックデータ一覧!$A$7,入力データと計算結果!$F$27="仕様を入力することで評価する"),$CJ$68*CB222+$CJ$75*AU222+$CJ$82,"-")</f>
        <v>-</v>
      </c>
      <c r="AM222" s="191" t="str">
        <f>IF(AND(入力データと計算結果!$F$6=バックデータ一覧!$A$7,入力データと計算結果!$F$27="仕様を入力することで評価する"),$CJ$69*CB222+$CJ$76*AV222+$CJ$83,"-")</f>
        <v>-</v>
      </c>
      <c r="AN222" s="191" t="str">
        <f>IF(AND(入力データと計算結果!$F$6=バックデータ一覧!$A$7,入力データと計算結果!$F$27="仕様を入力することで評価する"),$CJ$70*CB222+$CJ$77*AW222+$CJ$84,"-")</f>
        <v>-</v>
      </c>
      <c r="AO222" s="191" t="str">
        <f>IF(AND(入力データと計算結果!$F$6=バックデータ一覧!$A$7,入力データと計算結果!$F$27="仕様を入力することで評価する"),$CJ$71*CB222+$CJ$78*AX222+$CJ$85,"-")</f>
        <v>-</v>
      </c>
      <c r="AP222" s="91">
        <f t="shared" si="108"/>
        <v>14.45703304513304</v>
      </c>
      <c r="AQ222" s="91">
        <f t="shared" si="109"/>
        <v>6.075552358864825</v>
      </c>
      <c r="AR222" s="91">
        <f t="shared" si="110"/>
        <v>0</v>
      </c>
      <c r="AS222" s="91">
        <f t="shared" si="111"/>
        <v>0</v>
      </c>
      <c r="AT222" s="91">
        <f t="shared" si="112"/>
        <v>0</v>
      </c>
      <c r="AU222" s="91">
        <f t="shared" si="113"/>
        <v>0</v>
      </c>
      <c r="AV222" s="91">
        <f t="shared" si="114"/>
        <v>0</v>
      </c>
      <c r="AW222" s="91">
        <f t="shared" si="115"/>
        <v>0</v>
      </c>
      <c r="AX222" s="91">
        <f t="shared" si="116"/>
        <v>0.77312500000000006</v>
      </c>
      <c r="AY222" s="158">
        <f t="shared" si="117"/>
        <v>12.496568932574998</v>
      </c>
      <c r="AZ222" s="91">
        <f t="shared" si="122"/>
        <v>12.496568932574998</v>
      </c>
      <c r="BA222" s="26">
        <f>IF(計算過程!$CJ$4=9,((BF222*CB222+BG222*(BO222+BP222+BQ222+BS222)+BH222*BN222+BI222)*BB222+(0.01723*BU222+0.06099))*10^3/3600,0)</f>
        <v>0</v>
      </c>
      <c r="BB222" s="26">
        <f>IF(7&lt;='貼り付けシート（日別）'!O221,1,1+(7-'貼り付けシート（日別）'!O221)*0.0091)</f>
        <v>1</v>
      </c>
      <c r="BC222" s="26">
        <f>IF(計算過程!$CJ$4=9,((BJ222*計算過程!CB222+BK222*(BO222+BP222+BQ222+BS222)+BL222*BN222+BM222)*BE222+BU222/BD222),0)</f>
        <v>0</v>
      </c>
      <c r="BD222" s="26">
        <f>計算過程!$CJ$88*'貼り付けシート（日別）'!O221+計算過程!$CJ$89*BU222+計算過程!$CJ$90</f>
        <v>0.89367874999999997</v>
      </c>
      <c r="BE222" s="26">
        <f>IF(7&lt;='貼り付けシート（日別）'!O221,1,1+(7-'貼り付けシート（日別）'!O221)*0.0205)</f>
        <v>1</v>
      </c>
      <c r="BF222" s="89">
        <f>IF($BN222&gt;0,バックデータ一覧!$S$4,バックデータ一覧!$T$4)</f>
        <v>-0.51375000000000004</v>
      </c>
      <c r="BG222" s="89">
        <f>IF($BN222&gt;0,バックデータ一覧!$S$5,バックデータ一覧!$T$5)</f>
        <v>-1.7819999999999999E-2</v>
      </c>
      <c r="BH222" s="89">
        <f>IF($BN222&gt;0,バックデータ一覧!$S$6,バックデータ一覧!$T$6)</f>
        <v>0.27639999999999998</v>
      </c>
      <c r="BI222" s="89">
        <f>IF($BN222&gt;0,バックデータ一覧!$S$7,バックデータ一覧!$T$7)</f>
        <v>9.4067100000000003</v>
      </c>
      <c r="BJ222" s="89">
        <f>IF($BN222&gt;0,バックデータ一覧!$S$12,バックデータ一覧!$T$12)</f>
        <v>-0.19841</v>
      </c>
      <c r="BK222" s="89">
        <f>IF($BN222&gt;0,バックデータ一覧!$S$13,バックデータ一覧!$T$13)</f>
        <v>1.10632</v>
      </c>
      <c r="BL222" s="89">
        <f>IF($BN222&gt;0,バックデータ一覧!$S$14,バックデータ一覧!$T$14)</f>
        <v>0.19306999999999999</v>
      </c>
      <c r="BM222" s="132">
        <f>IF($BN222&gt;0,バックデータ一覧!$S$15,バックデータ一覧!$T$15)</f>
        <v>-10.36669</v>
      </c>
      <c r="BN222" s="26">
        <f>SUMIF('貼り付けシート（時刻別）'!$A$6:$A$8765,$A222,'貼り付けシート（時刻別）'!$C$6:$C$8765)</f>
        <v>2400</v>
      </c>
      <c r="BO222" s="91">
        <f>'貼り付けシート（日別）'!B221</f>
        <v>2.7214750119829993</v>
      </c>
      <c r="BP222" s="91">
        <f>'貼り付けシート（日別）'!C221</f>
        <v>3.3324183820199993</v>
      </c>
      <c r="BQ222" s="91">
        <f>'貼り付けシート（日別）'!D221</f>
        <v>1.4440479655419998</v>
      </c>
      <c r="BR222" s="91">
        <f>'貼り付けシート（日別）'!E221</f>
        <v>0</v>
      </c>
      <c r="BS222" s="91">
        <f>'貼り付けシート（日別）'!F221</f>
        <v>4.9986275730299994</v>
      </c>
      <c r="BT222" s="91">
        <f>'貼り付けシート（日別）'!G221</f>
        <v>0</v>
      </c>
      <c r="BU222" s="91">
        <f>'貼り付けシート（日別）'!H221</f>
        <v>0.77312500000000006</v>
      </c>
      <c r="BV222" s="91">
        <f>'貼り付けシート（日別）'!I221</f>
        <v>49</v>
      </c>
      <c r="BW222" s="91">
        <f>'貼り付けシート（日別）'!J221</f>
        <v>60</v>
      </c>
      <c r="BX222" s="91">
        <f>'貼り付けシート（日別）'!K221</f>
        <v>26</v>
      </c>
      <c r="BY222" s="91">
        <f>'貼り付けシート（日別）'!L221</f>
        <v>0</v>
      </c>
      <c r="BZ222" s="91">
        <f>'貼り付けシート（日別）'!M221</f>
        <v>90</v>
      </c>
      <c r="CA222" s="91">
        <f>'貼り付けシート（日別）'!N221</f>
        <v>0</v>
      </c>
      <c r="CB222" s="91">
        <f>'貼り付けシート（日別）'!O221</f>
        <v>28.049999999999997</v>
      </c>
      <c r="CC222" s="91">
        <f>'貼り付けシート（日別）'!Q221</f>
        <v>0</v>
      </c>
      <c r="CD222" s="126"/>
    </row>
    <row r="223" spans="1:82" x14ac:dyDescent="0.15">
      <c r="A223" s="30">
        <v>41856</v>
      </c>
      <c r="B223" s="93">
        <f t="shared" si="96"/>
        <v>0.16323008304398148</v>
      </c>
      <c r="C223" s="93">
        <f t="shared" si="97"/>
        <v>0</v>
      </c>
      <c r="D223" s="93">
        <f t="shared" si="123"/>
        <v>22.802704530152646</v>
      </c>
      <c r="E223" s="96">
        <v>0</v>
      </c>
      <c r="F223" s="90">
        <f>IF(OR(計算過程!$CJ$4&lt;=4,計算過程!$CJ$4=8),G223+H223+I223,0)</f>
        <v>0.16323008304398148</v>
      </c>
      <c r="G223" s="90">
        <f>IF(AND($CJ$4&gt;4,$CJ$4&lt;&gt;8),0,((VLOOKUP(入力データと計算結果!$F$6,バックデータ一覧!$V$12:$AA$15,2)*CB223+VLOOKUP(入力データと計算結果!$F$6,バックデータ一覧!$V$12:$AA$15,3)*(BV223+BW223+BX223+BY223+CA223)+(VLOOKUP(入力データと計算結果!$F$6,バックデータ一覧!$V$12:$AA$15,4)))*10^3/3600))</f>
        <v>0.10367089120370371</v>
      </c>
      <c r="H223" s="90">
        <f>IF(AND(OR($CJ$4&gt;4,$CJ$4&lt;&gt;8),入力データと計算結果!$F$7&lt;&gt;バックデータ一覧!$A$20,BZ223&gt;0),0.07*10^3/3600,0)</f>
        <v>1.9444444444444445E-2</v>
      </c>
      <c r="I223" s="90">
        <f>IF(AND(OR($CJ$4&lt;=4),入力データと計算結果!$F$7=バックデータ一覧!$A$22,BU223&gt;0),(VLOOKUP(入力データと計算結果!$F$6,バックデータ一覧!$V$12:$AA$15,5,FALSE)*BU223+VLOOKUP(入力データと計算結果!$F$6,バックデータ一覧!$V$12:$AA$15,6,FALSE))*10^3/3600,0)</f>
        <v>4.0114747395833331E-2</v>
      </c>
      <c r="J223" s="90">
        <f>IF(OR(計算過程!$CJ$4&lt;=2,計算過程!$CJ$4=8),IF(入力データと計算結果!$F$7=バックデータ一覧!$A$20,BO223/L223+BP223/M223+BQ223/N223+BR223/O223+BT223/Q223,IF(入力データと計算結果!$F$7=バックデータ一覧!$A$21,BO223/L223+BP223/M223+BQ223/N223+BS223/P223+BT223/Q223,BO223/L223+BP223/M223+BQ223/N223+BS223/P223+BU223/R223)),0)</f>
        <v>0</v>
      </c>
      <c r="K223" s="90">
        <f>IF(OR(計算過程!$CJ$4=3,計算過程!$CJ$4=4),IF(入力データと計算結果!$F$7=バックデータ一覧!$A$20,BO223/L223+BP223/M223+BQ223/N223+BR223/O223+BT223/Q223,IF(入力データと計算結果!$F$7=バックデータ一覧!$A$21,BO223/L223+BP223/M223+BQ223/N223+BS223/P223+BT223/Q223,BO223/L223+BP223/M223+BQ223/N223+BS223/P223+BU223/R223)),0)</f>
        <v>22.802704530152646</v>
      </c>
      <c r="L223" s="167">
        <f>IFERROR(MIN(1,$CJ$6*CB223+計算過程!$CJ$13*(BO223+BQ223)+$CJ$20),"-")</f>
        <v>0.709285796983254</v>
      </c>
      <c r="M223" s="167">
        <f t="shared" si="98"/>
        <v>0.82951977376467756</v>
      </c>
      <c r="N223" s="167">
        <f t="shared" si="99"/>
        <v>0.709285796983254</v>
      </c>
      <c r="O223" s="134">
        <f t="shared" si="100"/>
        <v>0.90236153670854247</v>
      </c>
      <c r="P223" s="134">
        <f t="shared" si="101"/>
        <v>0.86391061239772593</v>
      </c>
      <c r="Q223" s="134">
        <f t="shared" si="102"/>
        <v>0.90236153670854247</v>
      </c>
      <c r="R223" s="134">
        <f t="shared" si="103"/>
        <v>0.61159574074693634</v>
      </c>
      <c r="S223" s="26">
        <f t="shared" si="104"/>
        <v>0</v>
      </c>
      <c r="T223" s="26">
        <f>'貼り付けシート（日別）'!P222</f>
        <v>25.412500000000001</v>
      </c>
      <c r="U223" s="26">
        <f t="shared" si="124"/>
        <v>1</v>
      </c>
      <c r="V223" s="26">
        <f t="shared" si="125"/>
        <v>1</v>
      </c>
      <c r="W223" s="26">
        <f t="shared" si="118"/>
        <v>18.237428306139996</v>
      </c>
      <c r="X223" s="26">
        <f t="shared" si="105"/>
        <v>0</v>
      </c>
      <c r="Y223" s="26">
        <f>IF(AND(入力データと計算結果!$F$6=バックデータ一覧!$A$7,入力データと計算結果!$F$27="種類を選択することで評価する"),MAX((($CJ$44*CB223+$CJ$45*SUM(BO223:BQ223,BS223)+$CJ$46)*Z223+(0.01723*BU223+0.06099))*10^3/3600,0),0)</f>
        <v>0</v>
      </c>
      <c r="Z223" s="26">
        <f t="shared" si="119"/>
        <v>1</v>
      </c>
      <c r="AA223" s="26">
        <f>IF(AND(入力データと計算結果!$F$6=バックデータ一覧!$A$7,入力データと計算結果!$F$27="種類を選択することで評価する"),MAX(($CJ$47*CB223+$CJ$48*SUM(BO223:BQ223,BS223)+$CJ$49)*AC223+BU223/AB223,0),0)</f>
        <v>0</v>
      </c>
      <c r="AB223" s="26">
        <f t="shared" si="106"/>
        <v>0.89575656249999991</v>
      </c>
      <c r="AC223" s="26">
        <f t="shared" si="120"/>
        <v>1</v>
      </c>
      <c r="AD223" s="91">
        <f>IF(AND(入力データと計算結果!$F$6=バックデータ一覧!$A$7,入力データと計算結果!$F$27="仕様を入力することで評価する"),AE223+AF223+AG223,0)</f>
        <v>0</v>
      </c>
      <c r="AE223" s="91">
        <f t="shared" si="121"/>
        <v>0.92464430730329594</v>
      </c>
      <c r="AF223" s="91">
        <f t="shared" si="107"/>
        <v>7.3335774836308404E-2</v>
      </c>
      <c r="AG223" s="190">
        <f>IF(AND(入力データと計算結果!$F$7&lt;&gt;バックデータ一覧!$A$22,CA223&gt;0),(0.000393*計算過程!CA223)*10^3/3600,IF(AND(入力データと計算結果!$F$7=バックデータ一覧!$A$22,AX223&gt;0),(0.01723*計算過程!AX223+0.06099)*10^3/3600,0))</f>
        <v>2.0560415364583334E-2</v>
      </c>
      <c r="AH223" s="91">
        <f>IF(OR(入力データと計算結果!$F$6&lt;&gt;バックデータ一覧!$A$7,入力データと計算結果!$F$27&lt;&gt;"仕様を入力することで評価する"),0,IF(入力データと計算結果!$F$7=バックデータ一覧!$A$20,計算過程!AR223/計算過程!AI223+計算過程!AS223/計算過程!AJ223+計算過程!AT223/計算過程!AK223+計算過程!AU223/計算過程!AL223+計算過程!AW223/計算過程!AN223,IF(入力データと計算結果!$F$7=バックデータ一覧!$A$21,計算過程!AR223/計算過程!AI223+計算過程!AS223/計算過程!AJ223+計算過程!AT223/計算過程!AK223+計算過程!AV223/計算過程!AM223+計算過程!AW223/計算過程!AN223,計算過程!AR223/計算過程!AI223+計算過程!AS223/計算過程!AJ223+計算過程!AT223/計算過程!AK223+計算過程!AV223/計算過程!AM223+計算過程!AX223/計算過程!AO223)))</f>
        <v>0</v>
      </c>
      <c r="AI223" s="191" t="str">
        <f>IF(AND(入力データと計算結果!$F$6=バックデータ一覧!$A$7,入力データと計算結果!$F$27="仕様を入力することで評価する"),$CJ$65*CB223+$CJ$72*(AR223+AT223)+$CJ$79,"-")</f>
        <v>-</v>
      </c>
      <c r="AJ223" s="191" t="str">
        <f>IF(AND(入力データと計算結果!$F$6=バックデータ一覧!$A$7,入力データと計算結果!$F$27="仕様を入力することで評価する"),$CJ$66*CB223+$CJ$73*AS223+$CJ$80,"-")</f>
        <v>-</v>
      </c>
      <c r="AK223" s="191" t="str">
        <f>IF(AND(入力データと計算結果!$F$6=バックデータ一覧!$A$7,入力データと計算結果!$F$27="仕様を入力することで評価する"),$CJ$67*CB223+$CJ$74*(AR223+AT223)+$CJ$81,"-")</f>
        <v>-</v>
      </c>
      <c r="AL223" s="191" t="str">
        <f>IF(AND(入力データと計算結果!$F$6=バックデータ一覧!$A$7,入力データと計算結果!$F$27="仕様を入力することで評価する"),$CJ$68*CB223+$CJ$75*AU223+$CJ$82,"-")</f>
        <v>-</v>
      </c>
      <c r="AM223" s="191" t="str">
        <f>IF(AND(入力データと計算結果!$F$6=バックデータ一覧!$A$7,入力データと計算結果!$F$27="仕様を入力することで評価する"),$CJ$69*CB223+$CJ$76*AV223+$CJ$83,"-")</f>
        <v>-</v>
      </c>
      <c r="AN223" s="191" t="str">
        <f>IF(AND(入力データと計算結果!$F$6=バックデータ一覧!$A$7,入力データと計算結果!$F$27="仕様を入力することで評価する"),$CJ$70*CB223+$CJ$77*AW223+$CJ$84,"-")</f>
        <v>-</v>
      </c>
      <c r="AO223" s="191" t="str">
        <f>IF(AND(入力データと計算結果!$F$6=バックデータ一覧!$A$7,入力データと計算結果!$F$27="仕様を入力することで評価する"),$CJ$71*CB223+$CJ$78*AX223+$CJ$85,"-")</f>
        <v>-</v>
      </c>
      <c r="AP223" s="91">
        <f t="shared" si="108"/>
        <v>20.223809648450899</v>
      </c>
      <c r="AQ223" s="91">
        <f t="shared" si="109"/>
        <v>6.075552358864825</v>
      </c>
      <c r="AR223" s="91">
        <f t="shared" si="110"/>
        <v>0</v>
      </c>
      <c r="AS223" s="91">
        <f t="shared" si="111"/>
        <v>0</v>
      </c>
      <c r="AT223" s="91">
        <f t="shared" si="112"/>
        <v>0</v>
      </c>
      <c r="AU223" s="91">
        <f t="shared" si="113"/>
        <v>0</v>
      </c>
      <c r="AV223" s="91">
        <f t="shared" si="114"/>
        <v>0</v>
      </c>
      <c r="AW223" s="91">
        <f t="shared" si="115"/>
        <v>0</v>
      </c>
      <c r="AX223" s="91">
        <f t="shared" si="116"/>
        <v>0.75609375000000001</v>
      </c>
      <c r="AY223" s="158">
        <f t="shared" si="117"/>
        <v>17.481334556139995</v>
      </c>
      <c r="AZ223" s="91">
        <f t="shared" si="122"/>
        <v>17.481334556139995</v>
      </c>
      <c r="BA223" s="26">
        <f>IF(計算過程!$CJ$4=9,((BF223*CB223+BG223*(BO223+BP223+BQ223+BS223)+BH223*BN223+BI223)*BB223+(0.01723*BU223+0.06099))*10^3/3600,0)</f>
        <v>0</v>
      </c>
      <c r="BB223" s="26">
        <f>IF(7&lt;='貼り付けシート（日別）'!O222,1,1+(7-'貼り付けシート（日別）'!O222)*0.0091)</f>
        <v>1</v>
      </c>
      <c r="BC223" s="26">
        <f>IF(計算過程!$CJ$4=9,((BJ223*計算過程!CB223+BK223*(BO223+BP223+BQ223+BS223)+BL223*BN223+BM223)*BE223+BU223/BD223),0)</f>
        <v>0</v>
      </c>
      <c r="BD223" s="26">
        <f>計算過程!$CJ$88*'貼り付けシート（日別）'!O222+計算過程!$CJ$89*BU223+計算過程!$CJ$90</f>
        <v>0.89575656249999991</v>
      </c>
      <c r="BE223" s="26">
        <f>IF(7&lt;='貼り付けシート（日別）'!O222,1,1+(7-'貼り付けシート（日別）'!O222)*0.0205)</f>
        <v>1</v>
      </c>
      <c r="BF223" s="89">
        <f>IF($BN223&gt;0,バックデータ一覧!$S$4,バックデータ一覧!$T$4)</f>
        <v>-0.51375000000000004</v>
      </c>
      <c r="BG223" s="89">
        <f>IF($BN223&gt;0,バックデータ一覧!$S$5,バックデータ一覧!$T$5)</f>
        <v>-1.7819999999999999E-2</v>
      </c>
      <c r="BH223" s="89">
        <f>IF($BN223&gt;0,バックデータ一覧!$S$6,バックデータ一覧!$T$6)</f>
        <v>0.27639999999999998</v>
      </c>
      <c r="BI223" s="89">
        <f>IF($BN223&gt;0,バックデータ一覧!$S$7,バックデータ一覧!$T$7)</f>
        <v>9.4067100000000003</v>
      </c>
      <c r="BJ223" s="89">
        <f>IF($BN223&gt;0,バックデータ一覧!$S$12,バックデータ一覧!$T$12)</f>
        <v>-0.19841</v>
      </c>
      <c r="BK223" s="89">
        <f>IF($BN223&gt;0,バックデータ一覧!$S$13,バックデータ一覧!$T$13)</f>
        <v>1.10632</v>
      </c>
      <c r="BL223" s="89">
        <f>IF($BN223&gt;0,バックデータ一覧!$S$14,バックデータ一覧!$T$14)</f>
        <v>0.19306999999999999</v>
      </c>
      <c r="BM223" s="132">
        <f>IF($BN223&gt;0,バックデータ一覧!$S$15,バックデータ一覧!$T$15)</f>
        <v>-10.36669</v>
      </c>
      <c r="BN223" s="26">
        <f>SUMIF('貼り付けシート（時刻別）'!$A$6:$A$8765,$A223,'貼り付けシート（時刻別）'!$C$6:$C$8765)</f>
        <v>2400</v>
      </c>
      <c r="BO223" s="91">
        <f>'貼り付けシート（日別）'!B222</f>
        <v>3.4398755094339988</v>
      </c>
      <c r="BP223" s="91">
        <f>'貼り付けシート（日別）'!C222</f>
        <v>2.5376130807299995</v>
      </c>
      <c r="BQ223" s="91">
        <f>'貼り付けシート（日別）'!D222</f>
        <v>1.3533936430559996</v>
      </c>
      <c r="BR223" s="91">
        <f>'貼り付けシート（日別）'!E222</f>
        <v>0</v>
      </c>
      <c r="BS223" s="91">
        <f>'貼り付けシート（日別）'!F222</f>
        <v>10.150452322919996</v>
      </c>
      <c r="BT223" s="91">
        <f>'貼り付けシート（日別）'!G222</f>
        <v>0</v>
      </c>
      <c r="BU223" s="91">
        <f>'貼り付けシート（日別）'!H222</f>
        <v>0.75609375000000001</v>
      </c>
      <c r="BV223" s="91">
        <f>'貼り付けシート（日別）'!I222</f>
        <v>61</v>
      </c>
      <c r="BW223" s="91">
        <f>'貼り付けシート（日別）'!J222</f>
        <v>45</v>
      </c>
      <c r="BX223" s="91">
        <f>'貼り付けシート（日別）'!K222</f>
        <v>24</v>
      </c>
      <c r="BY223" s="91">
        <f>'貼り付けシート（日別）'!L222</f>
        <v>0</v>
      </c>
      <c r="BZ223" s="91">
        <f>'貼り付けシート（日別）'!M222</f>
        <v>180</v>
      </c>
      <c r="CA223" s="91">
        <f>'貼り付けシート（日別）'!N222</f>
        <v>0</v>
      </c>
      <c r="CB223" s="91">
        <f>'貼り付けシート（日別）'!O222</f>
        <v>28.504166666666666</v>
      </c>
      <c r="CC223" s="91">
        <f>'貼り付けシート（日別）'!Q222</f>
        <v>0</v>
      </c>
      <c r="CD223" s="126"/>
    </row>
    <row r="224" spans="1:82" x14ac:dyDescent="0.15">
      <c r="A224" s="30">
        <v>41857</v>
      </c>
      <c r="B224" s="93">
        <f t="shared" si="96"/>
        <v>8.739097222222221E-2</v>
      </c>
      <c r="C224" s="93">
        <f t="shared" si="97"/>
        <v>0</v>
      </c>
      <c r="D224" s="93">
        <f t="shared" si="123"/>
        <v>4.1677908072829428</v>
      </c>
      <c r="E224" s="96">
        <v>0</v>
      </c>
      <c r="F224" s="90">
        <f>IF(OR(計算過程!$CJ$4&lt;=4,計算過程!$CJ$4=8),G224+H224+I224,0)</f>
        <v>8.739097222222221E-2</v>
      </c>
      <c r="G224" s="90">
        <f>IF(AND($CJ$4&gt;4,$CJ$4&lt;&gt;8),0,((VLOOKUP(入力データと計算結果!$F$6,バックデータ一覧!$V$12:$AA$15,2)*CB224+VLOOKUP(入力データと計算結果!$F$6,バックデータ一覧!$V$12:$AA$15,3)*(BV224+BW224+BX224+BY224+CA224)+(VLOOKUP(入力データと計算結果!$F$6,バックデータ一覧!$V$12:$AA$15,4)))*10^3/3600))</f>
        <v>8.739097222222221E-2</v>
      </c>
      <c r="H224" s="90">
        <f>IF(AND(OR($CJ$4&gt;4,$CJ$4&lt;&gt;8),入力データと計算結果!$F$7&lt;&gt;バックデータ一覧!$A$20,BZ224&gt;0),0.07*10^3/3600,0)</f>
        <v>0</v>
      </c>
      <c r="I224" s="90">
        <f>IF(AND(OR($CJ$4&lt;=4),入力データと計算結果!$F$7=バックデータ一覧!$A$22,BU224&gt;0),(VLOOKUP(入力データと計算結果!$F$6,バックデータ一覧!$V$12:$AA$15,5,FALSE)*BU224+VLOOKUP(入力データと計算結果!$F$6,バックデータ一覧!$V$12:$AA$15,6,FALSE))*10^3/3600,0)</f>
        <v>0</v>
      </c>
      <c r="J224" s="90">
        <f>IF(OR(計算過程!$CJ$4&lt;=2,計算過程!$CJ$4=8),IF(入力データと計算結果!$F$7=バックデータ一覧!$A$20,BO224/L224+BP224/M224+BQ224/N224+BR224/O224+BT224/Q224,IF(入力データと計算結果!$F$7=バックデータ一覧!$A$21,BO224/L224+BP224/M224+BQ224/N224+BS224/P224+BT224/Q224,BO224/L224+BP224/M224+BQ224/N224+BS224/P224+BU224/R224)),0)</f>
        <v>0</v>
      </c>
      <c r="K224" s="90">
        <f>IF(OR(計算過程!$CJ$4=3,計算過程!$CJ$4=4),IF(入力データと計算結果!$F$7=バックデータ一覧!$A$20,BO224/L224+BP224/M224+BQ224/N224+BR224/O224+BT224/Q224,IF(入力データと計算結果!$F$7=バックデータ一覧!$A$21,BO224/L224+BP224/M224+BQ224/N224+BS224/P224+BT224/Q224,BO224/L224+BP224/M224+BQ224/N224+BS224/P224+BU224/R224)),0)</f>
        <v>4.1677908072829428</v>
      </c>
      <c r="L224" s="167">
        <f>IFERROR(MIN(1,$CJ$6*CB224+計算過程!$CJ$13*(BO224+BQ224)+$CJ$20),"-")</f>
        <v>0.70140217232709712</v>
      </c>
      <c r="M224" s="167">
        <f t="shared" si="98"/>
        <v>0.82666405336371274</v>
      </c>
      <c r="N224" s="167">
        <f t="shared" si="99"/>
        <v>0.70140217232709712</v>
      </c>
      <c r="O224" s="134">
        <f t="shared" si="100"/>
        <v>0.90236153670854247</v>
      </c>
      <c r="P224" s="134">
        <f t="shared" si="101"/>
        <v>0.88826526187185906</v>
      </c>
      <c r="Q224" s="134">
        <f t="shared" si="102"/>
        <v>0.90236153670854247</v>
      </c>
      <c r="R224" s="134">
        <f t="shared" si="103"/>
        <v>0.57695752985804005</v>
      </c>
      <c r="S224" s="26">
        <f t="shared" si="104"/>
        <v>0</v>
      </c>
      <c r="T224" s="26">
        <f>'貼り付けシート（日別）'!P223</f>
        <v>26.349999999999998</v>
      </c>
      <c r="U224" s="26">
        <f t="shared" si="124"/>
        <v>1</v>
      </c>
      <c r="V224" s="26">
        <f t="shared" si="125"/>
        <v>1</v>
      </c>
      <c r="W224" s="26">
        <f t="shared" si="118"/>
        <v>3.0937662372283334</v>
      </c>
      <c r="X224" s="26">
        <f t="shared" si="105"/>
        <v>0</v>
      </c>
      <c r="Y224" s="26">
        <f>IF(AND(入力データと計算結果!$F$6=バックデータ一覧!$A$7,入力データと計算結果!$F$27="種類を選択することで評価する"),MAX((($CJ$44*CB224+$CJ$45*SUM(BO224:BQ224,BS224)+$CJ$46)*Z224+(0.01723*BU224+0.06099))*10^3/3600,0),0)</f>
        <v>0</v>
      </c>
      <c r="Z224" s="26">
        <f t="shared" si="119"/>
        <v>1</v>
      </c>
      <c r="AA224" s="26">
        <f>IF(AND(入力データと計算結果!$F$6=バックデータ一覧!$A$7,入力データと計算結果!$F$27="種類を選択することで評価する"),MAX(($CJ$47*CB224+$CJ$48*SUM(BO224:BQ224,BS224)+$CJ$49)*AC224+BU224/AB224,0),0)</f>
        <v>0</v>
      </c>
      <c r="AB224" s="26">
        <f t="shared" si="106"/>
        <v>0.89144000000000001</v>
      </c>
      <c r="AC224" s="26">
        <f t="shared" si="120"/>
        <v>1</v>
      </c>
      <c r="AD224" s="91">
        <f>IF(AND(入力データと計算結果!$F$6=バックデータ一覧!$A$7,入力データと計算結果!$F$27="仕様を入力することで評価する"),AE224+AF224+AG224,0)</f>
        <v>0</v>
      </c>
      <c r="AE224" s="91">
        <f t="shared" si="121"/>
        <v>0.16363929940209127</v>
      </c>
      <c r="AF224" s="91">
        <f t="shared" si="107"/>
        <v>6.1374674171096488E-2</v>
      </c>
      <c r="AG224" s="190">
        <f>IF(AND(入力データと計算結果!$F$7&lt;&gt;バックデータ一覧!$A$22,CA224&gt;0),(0.000393*計算過程!CA224)*10^3/3600,IF(AND(入力データと計算結果!$F$7=バックデータ一覧!$A$22,AX224&gt;0),(0.01723*計算過程!AX224+0.06099)*10^3/3600,0))</f>
        <v>0</v>
      </c>
      <c r="AH224" s="91">
        <f>IF(OR(入力データと計算結果!$F$6&lt;&gt;バックデータ一覧!$A$7,入力データと計算結果!$F$27&lt;&gt;"仕様を入力することで評価する"),0,IF(入力データと計算結果!$F$7=バックデータ一覧!$A$20,計算過程!AR224/計算過程!AI224+計算過程!AS224/計算過程!AJ224+計算過程!AT224/計算過程!AK224+計算過程!AU224/計算過程!AL224+計算過程!AW224/計算過程!AN224,IF(入力データと計算結果!$F$7=バックデータ一覧!$A$21,計算過程!AR224/計算過程!AI224+計算過程!AS224/計算過程!AJ224+計算過程!AT224/計算過程!AK224+計算過程!AV224/計算過程!AM224+計算過程!AW224/計算過程!AN224,計算過程!AR224/計算過程!AI224+計算過程!AS224/計算過程!AJ224+計算過程!AT224/計算過程!AK224+計算過程!AV224/計算過程!AM224+計算過程!AX224/計算過程!AO224)))</f>
        <v>0</v>
      </c>
      <c r="AI224" s="191" t="str">
        <f>IF(AND(入力データと計算結果!$F$6=バックデータ一覧!$A$7,入力データと計算結果!$F$27="仕様を入力することで評価する"),$CJ$65*CB224+$CJ$72*(AR224+AT224)+$CJ$79,"-")</f>
        <v>-</v>
      </c>
      <c r="AJ224" s="191" t="str">
        <f>IF(AND(入力データと計算結果!$F$6=バックデータ一覧!$A$7,入力データと計算結果!$F$27="仕様を入力することで評価する"),$CJ$66*CB224+$CJ$73*AS224+$CJ$80,"-")</f>
        <v>-</v>
      </c>
      <c r="AK224" s="191" t="str">
        <f>IF(AND(入力データと計算結果!$F$6=バックデータ一覧!$A$7,入力データと計算結果!$F$27="仕様を入力することで評価する"),$CJ$67*CB224+$CJ$74*(AR224+AT224)+$CJ$81,"-")</f>
        <v>-</v>
      </c>
      <c r="AL224" s="191" t="str">
        <f>IF(AND(入力データと計算結果!$F$6=バックデータ一覧!$A$7,入力データと計算結果!$F$27="仕様を入力することで評価する"),$CJ$68*CB224+$CJ$75*AU224+$CJ$82,"-")</f>
        <v>-</v>
      </c>
      <c r="AM224" s="191" t="str">
        <f>IF(AND(入力データと計算結果!$F$6=バックデータ一覧!$A$7,入力データと計算結果!$F$27="仕様を入力することで評価する"),$CJ$69*CB224+$CJ$76*AV224+$CJ$83,"-")</f>
        <v>-</v>
      </c>
      <c r="AN224" s="191" t="str">
        <f>IF(AND(入力データと計算結果!$F$6=バックデータ一覧!$A$7,入力データと計算結果!$F$27="仕様を入力することで評価する"),$CJ$70*CB224+$CJ$77*AW224+$CJ$84,"-")</f>
        <v>-</v>
      </c>
      <c r="AO224" s="191" t="str">
        <f>IF(AND(入力データと計算結果!$F$6=バックデータ一覧!$A$7,入力データと計算結果!$F$27="仕様を入力することで評価する"),$CJ$71*CB224+$CJ$78*AX224+$CJ$85,"-")</f>
        <v>-</v>
      </c>
      <c r="AP224" s="91">
        <f t="shared" si="108"/>
        <v>3.5791168733473069</v>
      </c>
      <c r="AQ224" s="91">
        <f t="shared" si="109"/>
        <v>6.075552358864825</v>
      </c>
      <c r="AR224" s="91">
        <f t="shared" si="110"/>
        <v>0</v>
      </c>
      <c r="AS224" s="91">
        <f t="shared" si="111"/>
        <v>0</v>
      </c>
      <c r="AT224" s="91">
        <f t="shared" si="112"/>
        <v>0</v>
      </c>
      <c r="AU224" s="91">
        <f t="shared" si="113"/>
        <v>0</v>
      </c>
      <c r="AV224" s="91">
        <f t="shared" si="114"/>
        <v>0</v>
      </c>
      <c r="AW224" s="91">
        <f t="shared" si="115"/>
        <v>0</v>
      </c>
      <c r="AX224" s="91">
        <f t="shared" si="116"/>
        <v>0</v>
      </c>
      <c r="AY224" s="158">
        <f t="shared" si="117"/>
        <v>3.0937662372283334</v>
      </c>
      <c r="AZ224" s="91">
        <f t="shared" si="122"/>
        <v>3.0937662372283334</v>
      </c>
      <c r="BA224" s="26">
        <f>IF(計算過程!$CJ$4=9,((BF224*CB224+BG224*(BO224+BP224+BQ224+BS224)+BH224*BN224+BI224)*BB224+(0.01723*BU224+0.06099))*10^3/3600,0)</f>
        <v>0</v>
      </c>
      <c r="BB224" s="26">
        <f>IF(7&lt;='貼り付けシート（日別）'!O223,1,1+(7-'貼り付けシート（日別）'!O223)*0.0091)</f>
        <v>1</v>
      </c>
      <c r="BC224" s="26">
        <f>IF(計算過程!$CJ$4=9,((BJ224*計算過程!CB224+BK224*(BO224+BP224+BQ224+BS224)+BL224*BN224+BM224)*BE224+BU224/BD224),0)</f>
        <v>0</v>
      </c>
      <c r="BD224" s="26">
        <f>計算過程!$CJ$88*'貼り付けシート（日別）'!O223+計算過程!$CJ$89*BU224+計算過程!$CJ$90</f>
        <v>0.89144000000000001</v>
      </c>
      <c r="BE224" s="26">
        <f>IF(7&lt;='貼り付けシート（日別）'!O223,1,1+(7-'貼り付けシート（日別）'!O223)*0.0205)</f>
        <v>1</v>
      </c>
      <c r="BF224" s="89">
        <f>IF($BN224&gt;0,バックデータ一覧!$S$4,バックデータ一覧!$T$4)</f>
        <v>-0.51375000000000004</v>
      </c>
      <c r="BG224" s="89">
        <f>IF($BN224&gt;0,バックデータ一覧!$S$5,バックデータ一覧!$T$5)</f>
        <v>-1.7819999999999999E-2</v>
      </c>
      <c r="BH224" s="89">
        <f>IF($BN224&gt;0,バックデータ一覧!$S$6,バックデータ一覧!$T$6)</f>
        <v>0.27639999999999998</v>
      </c>
      <c r="BI224" s="89">
        <f>IF($BN224&gt;0,バックデータ一覧!$S$7,バックデータ一覧!$T$7)</f>
        <v>9.4067100000000003</v>
      </c>
      <c r="BJ224" s="89">
        <f>IF($BN224&gt;0,バックデータ一覧!$S$12,バックデータ一覧!$T$12)</f>
        <v>-0.19841</v>
      </c>
      <c r="BK224" s="89">
        <f>IF($BN224&gt;0,バックデータ一覧!$S$13,バックデータ一覧!$T$13)</f>
        <v>1.10632</v>
      </c>
      <c r="BL224" s="89">
        <f>IF($BN224&gt;0,バックデータ一覧!$S$14,バックデータ一覧!$T$14)</f>
        <v>0.19306999999999999</v>
      </c>
      <c r="BM224" s="132">
        <f>IF($BN224&gt;0,バックデータ一覧!$S$15,バックデータ一覧!$T$15)</f>
        <v>-10.36669</v>
      </c>
      <c r="BN224" s="26">
        <f>SUMIF('貼り付けシート（時刻別）'!$A$6:$A$8765,$A224,'貼り付けシート（時刻別）'!$C$6:$C$8765)</f>
        <v>2400</v>
      </c>
      <c r="BO224" s="91">
        <f>'貼り付けシート（日別）'!B223</f>
        <v>1.2937567901136666</v>
      </c>
      <c r="BP224" s="91">
        <f>'貼り付けシート（日別）'!C223</f>
        <v>1.1250059044466667</v>
      </c>
      <c r="BQ224" s="91">
        <f>'貼り付けシート（日別）'!D223</f>
        <v>0.67500354266799989</v>
      </c>
      <c r="BR224" s="91">
        <f>'貼り付けシート（日別）'!E223</f>
        <v>0</v>
      </c>
      <c r="BS224" s="91">
        <f>'貼り付けシート（日別）'!F223</f>
        <v>0</v>
      </c>
      <c r="BT224" s="91">
        <f>'貼り付けシート（日別）'!G223</f>
        <v>0</v>
      </c>
      <c r="BU224" s="91">
        <f>'貼り付けシート（日別）'!H223</f>
        <v>0</v>
      </c>
      <c r="BV224" s="91">
        <f>'貼り付けシート（日別）'!I223</f>
        <v>23</v>
      </c>
      <c r="BW224" s="91">
        <f>'貼り付けシート（日別）'!J223</f>
        <v>20</v>
      </c>
      <c r="BX224" s="91">
        <f>'貼り付けシート（日別）'!K223</f>
        <v>12</v>
      </c>
      <c r="BY224" s="91">
        <f>'貼り付けシート（日別）'!L223</f>
        <v>0</v>
      </c>
      <c r="BZ224" s="91">
        <f>'貼り付けシート（日別）'!M223</f>
        <v>0</v>
      </c>
      <c r="CA224" s="91">
        <f>'貼り付けシート（日別）'!N223</f>
        <v>0</v>
      </c>
      <c r="CB224" s="91">
        <f>'貼り付けシート（日別）'!O223</f>
        <v>28.55</v>
      </c>
      <c r="CC224" s="91">
        <f>'貼り付けシート（日別）'!Q223</f>
        <v>0</v>
      </c>
      <c r="CD224" s="126"/>
    </row>
    <row r="225" spans="1:82" x14ac:dyDescent="0.15">
      <c r="A225" s="30">
        <v>41858</v>
      </c>
      <c r="B225" s="93">
        <f t="shared" si="96"/>
        <v>0.16450592476851852</v>
      </c>
      <c r="C225" s="93">
        <f t="shared" si="97"/>
        <v>0</v>
      </c>
      <c r="D225" s="93">
        <f t="shared" si="123"/>
        <v>16.863860506970799</v>
      </c>
      <c r="E225" s="96">
        <v>0</v>
      </c>
      <c r="F225" s="90">
        <f>IF(OR(計算過程!$CJ$4&lt;=4,計算過程!$CJ$4=8),G225+H225+I225,0)</f>
        <v>0.16450592476851852</v>
      </c>
      <c r="G225" s="90">
        <f>IF(AND($CJ$4&gt;4,$CJ$4&lt;&gt;8),0,((VLOOKUP(入力データと計算結果!$F$6,バックデータ一覧!$V$12:$AA$15,2)*CB225+VLOOKUP(入力データと計算結果!$F$6,バックデータ一覧!$V$12:$AA$15,3)*(BV225+BW225+BX225+BY225+CA225)+(VLOOKUP(入力データと計算結果!$F$6,バックデータ一覧!$V$12:$AA$15,4)))*10^3/3600))</f>
        <v>0.10489837962962963</v>
      </c>
      <c r="H225" s="90">
        <f>IF(AND(OR($CJ$4&gt;4,$CJ$4&lt;&gt;8),入力データと計算結果!$F$7&lt;&gt;バックデータ一覧!$A$20,BZ225&gt;0),0.07*10^3/3600,0)</f>
        <v>1.9444444444444445E-2</v>
      </c>
      <c r="I225" s="90">
        <f>IF(AND(OR($CJ$4&lt;=4),入力データと計算結果!$F$7=バックデータ一覧!$A$22,BU225&gt;0),(VLOOKUP(入力データと計算結果!$F$6,バックデータ一覧!$V$12:$AA$15,5,FALSE)*BU225+VLOOKUP(入力データと計算結果!$F$6,バックデータ一覧!$V$12:$AA$15,6,FALSE))*10^3/3600,0)</f>
        <v>4.0163100694444447E-2</v>
      </c>
      <c r="J225" s="90">
        <f>IF(OR(計算過程!$CJ$4&lt;=2,計算過程!$CJ$4=8),IF(入力データと計算結果!$F$7=バックデータ一覧!$A$20,BO225/L225+BP225/M225+BQ225/N225+BR225/O225+BT225/Q225,IF(入力データと計算結果!$F$7=バックデータ一覧!$A$21,BO225/L225+BP225/M225+BQ225/N225+BS225/P225+BT225/Q225,BO225/L225+BP225/M225+BQ225/N225+BS225/P225+BU225/R225)),0)</f>
        <v>0</v>
      </c>
      <c r="K225" s="90">
        <f>IF(OR(計算過程!$CJ$4=3,計算過程!$CJ$4=4),IF(入力データと計算結果!$F$7=バックデータ一覧!$A$20,BO225/L225+BP225/M225+BQ225/N225+BR225/O225+BT225/Q225,IF(入力データと計算結果!$F$7=バックデータ一覧!$A$21,BO225/L225+BP225/M225+BQ225/N225+BS225/P225+BT225/Q225,BO225/L225+BP225/M225+BQ225/N225+BS225/P225+BU225/R225)),0)</f>
        <v>16.863860506970799</v>
      </c>
      <c r="L225" s="167">
        <f>IFERROR(MIN(1,$CJ$6*CB225+計算過程!$CJ$13*(BO225+BQ225)+$CJ$20),"-")</f>
        <v>0.70742379764564589</v>
      </c>
      <c r="M225" s="167">
        <f t="shared" si="98"/>
        <v>0.83066193179781456</v>
      </c>
      <c r="N225" s="167">
        <f t="shared" si="99"/>
        <v>0.70742379764564589</v>
      </c>
      <c r="O225" s="134">
        <f t="shared" si="100"/>
        <v>0.90236153670854247</v>
      </c>
      <c r="P225" s="134">
        <f t="shared" si="101"/>
        <v>0.87626595173174304</v>
      </c>
      <c r="Q225" s="134">
        <f t="shared" si="102"/>
        <v>0.90236153670854247</v>
      </c>
      <c r="R225" s="134">
        <f t="shared" si="103"/>
        <v>0.61060942847886812</v>
      </c>
      <c r="S225" s="26">
        <f t="shared" si="104"/>
        <v>0</v>
      </c>
      <c r="T225" s="26">
        <f>'貼り付けシート（日別）'!P224</f>
        <v>25.25</v>
      </c>
      <c r="U225" s="26">
        <f t="shared" si="124"/>
        <v>1</v>
      </c>
      <c r="V225" s="26">
        <f t="shared" si="125"/>
        <v>1</v>
      </c>
      <c r="W225" s="26">
        <f t="shared" si="118"/>
        <v>13.266959528524996</v>
      </c>
      <c r="X225" s="26">
        <f t="shared" si="105"/>
        <v>0</v>
      </c>
      <c r="Y225" s="26">
        <f>IF(AND(入力データと計算結果!$F$6=バックデータ一覧!$A$7,入力データと計算結果!$F$27="種類を選択することで評価する"),MAX((($CJ$44*CB225+$CJ$45*SUM(BO225:BQ225,BS225)+$CJ$46)*Z225+(0.01723*BU225+0.06099))*10^3/3600,0),0)</f>
        <v>0</v>
      </c>
      <c r="Z225" s="26">
        <f t="shared" si="119"/>
        <v>1</v>
      </c>
      <c r="AA225" s="26">
        <f>IF(AND(入力データと計算結果!$F$6=バックデータ一覧!$A$7,入力データと計算結果!$F$27="種類を選択することで評価する"),MAX(($CJ$47*CB225+$CJ$48*SUM(BO225:BQ225,BS225)+$CJ$49)*AC225+BU225/AB225,0),0)</f>
        <v>0</v>
      </c>
      <c r="AB225" s="26">
        <f t="shared" si="106"/>
        <v>0.89474624999999997</v>
      </c>
      <c r="AC225" s="26">
        <f t="shared" si="120"/>
        <v>1</v>
      </c>
      <c r="AD225" s="91">
        <f>IF(AND(入力データと計算結果!$F$6=バックデータ一覧!$A$7,入力データと計算結果!$F$27="仕様を入力することで評価する"),AE225+AF225+AG225,0)</f>
        <v>0</v>
      </c>
      <c r="AE225" s="91">
        <f t="shared" si="121"/>
        <v>0.66130212048476067</v>
      </c>
      <c r="AF225" s="91">
        <f t="shared" si="107"/>
        <v>6.9196692473866894E-2</v>
      </c>
      <c r="AG225" s="190">
        <f>IF(AND(入力データと計算結果!$F$7&lt;&gt;バックデータ一覧!$A$22,CA225&gt;0),(0.000393*計算過程!CA225)*10^3/3600,IF(AND(入力データと計算結果!$F$7=バックデータ一覧!$A$22,AX225&gt;0),(0.01723*計算過程!AX225+0.06099)*10^3/3600,0))</f>
        <v>2.0600050347222221E-2</v>
      </c>
      <c r="AH225" s="91">
        <f>IF(OR(入力データと計算結果!$F$6&lt;&gt;バックデータ一覧!$A$7,入力データと計算結果!$F$27&lt;&gt;"仕様を入力することで評価する"),0,IF(入力データと計算結果!$F$7=バックデータ一覧!$A$20,計算過程!AR225/計算過程!AI225+計算過程!AS225/計算過程!AJ225+計算過程!AT225/計算過程!AK225+計算過程!AU225/計算過程!AL225+計算過程!AW225/計算過程!AN225,IF(入力データと計算結果!$F$7=バックデータ一覧!$A$21,計算過程!AR225/計算過程!AI225+計算過程!AS225/計算過程!AJ225+計算過程!AT225/計算過程!AK225+計算過程!AV225/計算過程!AM225+計算過程!AW225/計算過程!AN225,計算過程!AR225/計算過程!AI225+計算過程!AS225/計算過程!AJ225+計算過程!AT225/計算過程!AK225+計算過程!AV225/計算過程!AM225+計算過程!AX225/計算過程!AO225)))</f>
        <v>0</v>
      </c>
      <c r="AI225" s="191" t="str">
        <f>IF(AND(入力データと計算結果!$F$6=バックデータ一覧!$A$7,入力データと計算結果!$F$27="仕様を入力することで評価する"),$CJ$65*CB225+$CJ$72*(AR225+AT225)+$CJ$79,"-")</f>
        <v>-</v>
      </c>
      <c r="AJ225" s="191" t="str">
        <f>IF(AND(入力データと計算結果!$F$6=バックデータ一覧!$A$7,入力データと計算結果!$F$27="仕様を入力することで評価する"),$CJ$66*CB225+$CJ$73*AS225+$CJ$80,"-")</f>
        <v>-</v>
      </c>
      <c r="AK225" s="191" t="str">
        <f>IF(AND(入力データと計算結果!$F$6=バックデータ一覧!$A$7,入力データと計算結果!$F$27="仕様を入力することで評価する"),$CJ$67*CB225+$CJ$74*(AR225+AT225)+$CJ$81,"-")</f>
        <v>-</v>
      </c>
      <c r="AL225" s="191" t="str">
        <f>IF(AND(入力データと計算結果!$F$6=バックデータ一覧!$A$7,入力データと計算結果!$F$27="仕様を入力することで評価する"),$CJ$68*CB225+$CJ$75*AU225+$CJ$82,"-")</f>
        <v>-</v>
      </c>
      <c r="AM225" s="191" t="str">
        <f>IF(AND(入力データと計算結果!$F$6=バックデータ一覧!$A$7,入力データと計算結果!$F$27="仕様を入力することで評価する"),$CJ$69*CB225+$CJ$76*AV225+$CJ$83,"-")</f>
        <v>-</v>
      </c>
      <c r="AN225" s="191" t="str">
        <f>IF(AND(入力データと計算結果!$F$6=バックデータ一覧!$A$7,入力データと計算結果!$F$27="仕様を入力することで評価する"),$CJ$70*CB225+$CJ$77*AW225+$CJ$84,"-")</f>
        <v>-</v>
      </c>
      <c r="AO225" s="191" t="str">
        <f>IF(AND(入力データと計算結果!$F$6=バックデータ一覧!$A$7,入力データと計算結果!$F$27="仕様を入力することで評価する"),$CJ$71*CB225+$CJ$78*AX225+$CJ$85,"-")</f>
        <v>-</v>
      </c>
      <c r="AP225" s="91">
        <f t="shared" si="108"/>
        <v>14.463992368920595</v>
      </c>
      <c r="AQ225" s="91">
        <f t="shared" si="109"/>
        <v>6.075552358864825</v>
      </c>
      <c r="AR225" s="91">
        <f t="shared" si="110"/>
        <v>0</v>
      </c>
      <c r="AS225" s="91">
        <f t="shared" si="111"/>
        <v>0</v>
      </c>
      <c r="AT225" s="91">
        <f t="shared" si="112"/>
        <v>0</v>
      </c>
      <c r="AU225" s="91">
        <f t="shared" si="113"/>
        <v>0</v>
      </c>
      <c r="AV225" s="91">
        <f t="shared" si="114"/>
        <v>0</v>
      </c>
      <c r="AW225" s="91">
        <f t="shared" si="115"/>
        <v>0</v>
      </c>
      <c r="AX225" s="91">
        <f t="shared" si="116"/>
        <v>0.76437500000000003</v>
      </c>
      <c r="AY225" s="158">
        <f t="shared" si="117"/>
        <v>12.502584528524997</v>
      </c>
      <c r="AZ225" s="91">
        <f t="shared" si="122"/>
        <v>12.502584528524997</v>
      </c>
      <c r="BA225" s="26">
        <f>IF(計算過程!$CJ$4=9,((BF225*CB225+BG225*(BO225+BP225+BQ225+BS225)+BH225*BN225+BI225)*BB225+(0.01723*BU225+0.06099))*10^3/3600,0)</f>
        <v>0</v>
      </c>
      <c r="BB225" s="26">
        <f>IF(7&lt;='貼り付けシート（日別）'!O224,1,1+(7-'貼り付けシート（日別）'!O224)*0.0091)</f>
        <v>1</v>
      </c>
      <c r="BC225" s="26">
        <f>IF(計算過程!$CJ$4=9,((BJ225*計算過程!CB225+BK225*(BO225+BP225+BQ225+BS225)+BL225*BN225+BM225)*BE225+BU225/BD225),0)</f>
        <v>0</v>
      </c>
      <c r="BD225" s="26">
        <f>計算過程!$CJ$88*'貼り付けシート（日別）'!O224+計算過程!$CJ$89*BU225+計算過程!$CJ$90</f>
        <v>0.89474624999999997</v>
      </c>
      <c r="BE225" s="26">
        <f>IF(7&lt;='貼り付けシート（日別）'!O224,1,1+(7-'貼り付けシート（日別）'!O224)*0.0205)</f>
        <v>1</v>
      </c>
      <c r="BF225" s="89">
        <f>IF($BN225&gt;0,バックデータ一覧!$S$4,バックデータ一覧!$T$4)</f>
        <v>-0.51375000000000004</v>
      </c>
      <c r="BG225" s="89">
        <f>IF($BN225&gt;0,バックデータ一覧!$S$5,バックデータ一覧!$T$5)</f>
        <v>-1.7819999999999999E-2</v>
      </c>
      <c r="BH225" s="89">
        <f>IF($BN225&gt;0,バックデータ一覧!$S$6,バックデータ一覧!$T$6)</f>
        <v>0.27639999999999998</v>
      </c>
      <c r="BI225" s="89">
        <f>IF($BN225&gt;0,バックデータ一覧!$S$7,バックデータ一覧!$T$7)</f>
        <v>9.4067100000000003</v>
      </c>
      <c r="BJ225" s="89">
        <f>IF($BN225&gt;0,バックデータ一覧!$S$12,バックデータ一覧!$T$12)</f>
        <v>-0.19841</v>
      </c>
      <c r="BK225" s="89">
        <f>IF($BN225&gt;0,バックデータ一覧!$S$13,バックデータ一覧!$T$13)</f>
        <v>1.10632</v>
      </c>
      <c r="BL225" s="89">
        <f>IF($BN225&gt;0,バックデータ一覧!$S$14,バックデータ一覧!$T$14)</f>
        <v>0.19306999999999999</v>
      </c>
      <c r="BM225" s="132">
        <f>IF($BN225&gt;0,バックデータ一覧!$S$15,バックデータ一覧!$T$15)</f>
        <v>-10.36669</v>
      </c>
      <c r="BN225" s="26">
        <f>SUMIF('貼り付けシート（時刻別）'!$A$6:$A$8765,$A225,'貼り付けシート（時刻別）'!$C$6:$C$8765)</f>
        <v>2400</v>
      </c>
      <c r="BO225" s="91">
        <f>'貼り付けシート（日別）'!B224</f>
        <v>2.7227850751009997</v>
      </c>
      <c r="BP225" s="91">
        <f>'貼り付けシート（日別）'!C224</f>
        <v>3.3340225409399991</v>
      </c>
      <c r="BQ225" s="91">
        <f>'貼り付けシート（日別）'!D224</f>
        <v>1.4447431010739997</v>
      </c>
      <c r="BR225" s="91">
        <f>'貼り付けシート（日別）'!E224</f>
        <v>0</v>
      </c>
      <c r="BS225" s="91">
        <f>'貼り付けシート（日別）'!F224</f>
        <v>5.0010338114099984</v>
      </c>
      <c r="BT225" s="91">
        <f>'貼り付けシート（日別）'!G224</f>
        <v>0</v>
      </c>
      <c r="BU225" s="91">
        <f>'貼り付けシート（日別）'!H224</f>
        <v>0.76437500000000003</v>
      </c>
      <c r="BV225" s="91">
        <f>'貼り付けシート（日別）'!I224</f>
        <v>49</v>
      </c>
      <c r="BW225" s="91">
        <f>'貼り付けシート（日別）'!J224</f>
        <v>60</v>
      </c>
      <c r="BX225" s="91">
        <f>'貼り付けシート（日別）'!K224</f>
        <v>26</v>
      </c>
      <c r="BY225" s="91">
        <f>'貼り付けシート（日別）'!L224</f>
        <v>0</v>
      </c>
      <c r="BZ225" s="91">
        <f>'貼り付けシート（日別）'!M224</f>
        <v>90</v>
      </c>
      <c r="CA225" s="91">
        <f>'貼り付けシート（日別）'!N224</f>
        <v>0</v>
      </c>
      <c r="CB225" s="91">
        <f>'貼り付けシート（日別）'!O224</f>
        <v>28.283333333333331</v>
      </c>
      <c r="CC225" s="91">
        <f>'貼り付けシート（日別）'!Q224</f>
        <v>0</v>
      </c>
      <c r="CD225" s="126"/>
    </row>
    <row r="226" spans="1:82" x14ac:dyDescent="0.15">
      <c r="A226" s="30">
        <v>41859</v>
      </c>
      <c r="B226" s="93">
        <f t="shared" si="96"/>
        <v>0.10583483796296296</v>
      </c>
      <c r="C226" s="93">
        <f t="shared" si="97"/>
        <v>0</v>
      </c>
      <c r="D226" s="93">
        <f t="shared" si="123"/>
        <v>9.9426827438639123</v>
      </c>
      <c r="E226" s="96">
        <v>0</v>
      </c>
      <c r="F226" s="90">
        <f>IF(OR(計算過程!$CJ$4&lt;=4,計算過程!$CJ$4=8),G226+H226+I226,0)</f>
        <v>0.10583483796296296</v>
      </c>
      <c r="G226" s="90">
        <f>IF(AND($CJ$4&gt;4,$CJ$4&lt;&gt;8),0,((VLOOKUP(入力データと計算結果!$F$6,バックデータ一覧!$V$12:$AA$15,2)*CB226+VLOOKUP(入力データと計算結果!$F$6,バックデータ一覧!$V$12:$AA$15,3)*(BV226+BW226+BX226+BY226+CA226)+(VLOOKUP(入力データと計算結果!$F$6,バックデータ一覧!$V$12:$AA$15,4)))*10^3/3600))</f>
        <v>0.10583483796296296</v>
      </c>
      <c r="H226" s="90">
        <f>IF(AND(OR($CJ$4&gt;4,$CJ$4&lt;&gt;8),入力データと計算結果!$F$7&lt;&gt;バックデータ一覧!$A$20,BZ226&gt;0),0.07*10^3/3600,0)</f>
        <v>0</v>
      </c>
      <c r="I226" s="90">
        <f>IF(AND(OR($CJ$4&lt;=4),入力データと計算結果!$F$7=バックデータ一覧!$A$22,BU226&gt;0),(VLOOKUP(入力データと計算結果!$F$6,バックデータ一覧!$V$12:$AA$15,5,FALSE)*BU226+VLOOKUP(入力データと計算結果!$F$6,バックデータ一覧!$V$12:$AA$15,6,FALSE))*10^3/3600,0)</f>
        <v>0</v>
      </c>
      <c r="J226" s="90">
        <f>IF(OR(計算過程!$CJ$4&lt;=2,計算過程!$CJ$4=8),IF(入力データと計算結果!$F$7=バックデータ一覧!$A$20,BO226/L226+BP226/M226+BQ226/N226+BR226/O226+BT226/Q226,IF(入力データと計算結果!$F$7=バックデータ一覧!$A$21,BO226/L226+BP226/M226+BQ226/N226+BS226/P226+BT226/Q226,BO226/L226+BP226/M226+BQ226/N226+BS226/P226+BU226/R226)),0)</f>
        <v>0</v>
      </c>
      <c r="K226" s="90">
        <f>IF(OR(計算過程!$CJ$4=3,計算過程!$CJ$4=4),IF(入力データと計算結果!$F$7=バックデータ一覧!$A$20,BO226/L226+BP226/M226+BQ226/N226+BR226/O226+BT226/Q226,IF(入力データと計算結果!$F$7=バックデータ一覧!$A$21,BO226/L226+BP226/M226+BQ226/N226+BS226/P226+BT226/Q226,BO226/L226+BP226/M226+BQ226/N226+BS226/P226+BU226/R226)),0)</f>
        <v>9.9426827438639123</v>
      </c>
      <c r="L226" s="167">
        <f>IFERROR(MIN(1,$CJ$6*CB226+計算過程!$CJ$13*(BO226+BQ226)+$CJ$20),"-")</f>
        <v>0.7043747972199994</v>
      </c>
      <c r="M226" s="167">
        <f t="shared" si="98"/>
        <v>0.83405970947215757</v>
      </c>
      <c r="N226" s="167">
        <f t="shared" si="99"/>
        <v>0.7043747972199994</v>
      </c>
      <c r="O226" s="134">
        <f t="shared" si="100"/>
        <v>0.90236153670854247</v>
      </c>
      <c r="P226" s="134">
        <f t="shared" si="101"/>
        <v>0.88826526187185906</v>
      </c>
      <c r="Q226" s="134">
        <f t="shared" si="102"/>
        <v>0.90236153670854247</v>
      </c>
      <c r="R226" s="134">
        <f t="shared" si="103"/>
        <v>0.57669926477533495</v>
      </c>
      <c r="S226" s="26">
        <f t="shared" si="104"/>
        <v>0</v>
      </c>
      <c r="T226" s="26">
        <f>'貼り付けシート（日別）'!P225</f>
        <v>25.674999999999997</v>
      </c>
      <c r="U226" s="26">
        <f t="shared" si="124"/>
        <v>1</v>
      </c>
      <c r="V226" s="26">
        <f t="shared" si="125"/>
        <v>1</v>
      </c>
      <c r="W226" s="26">
        <f t="shared" si="118"/>
        <v>7.7334297464666646</v>
      </c>
      <c r="X226" s="26">
        <f t="shared" si="105"/>
        <v>0</v>
      </c>
      <c r="Y226" s="26">
        <f>IF(AND(入力データと計算結果!$F$6=バックデータ一覧!$A$7,入力データと計算結果!$F$27="種類を選択することで評価する"),MAX((($CJ$44*CB226+$CJ$45*SUM(BO226:BQ226,BS226)+$CJ$46)*Z226+(0.01723*BU226+0.06099))*10^3/3600,0),0)</f>
        <v>0</v>
      </c>
      <c r="Z226" s="26">
        <f t="shared" si="119"/>
        <v>1</v>
      </c>
      <c r="AA226" s="26">
        <f>IF(AND(入力データと計算結果!$F$6=バックデータ一覧!$A$7,入力データと計算結果!$F$27="種類を選択することで評価する"),MAX(($CJ$47*CB226+$CJ$48*SUM(BO226:BQ226,BS226)+$CJ$49)*AC226+BU226/AB226,0),0)</f>
        <v>0</v>
      </c>
      <c r="AB226" s="26">
        <f t="shared" si="106"/>
        <v>0.89123999999999992</v>
      </c>
      <c r="AC226" s="26">
        <f t="shared" si="120"/>
        <v>1</v>
      </c>
      <c r="AD226" s="91">
        <f>IF(AND(入力データと計算結果!$F$6=バックデータ一覧!$A$7,入力データと計算結果!$F$27="仕様を入力することで評価する"),AE226+AF226+AG226,0)</f>
        <v>0</v>
      </c>
      <c r="AE226" s="91">
        <f t="shared" si="121"/>
        <v>0.40904610389078289</v>
      </c>
      <c r="AF226" s="91">
        <f t="shared" si="107"/>
        <v>6.5231857056807924E-2</v>
      </c>
      <c r="AG226" s="190">
        <f>IF(AND(入力データと計算結果!$F$7&lt;&gt;バックデータ一覧!$A$22,CA226&gt;0),(0.000393*計算過程!CA226)*10^3/3600,IF(AND(入力データと計算結果!$F$7=バックデータ一覧!$A$22,AX226&gt;0),(0.01723*計算過程!AX226+0.06099)*10^3/3600,0))</f>
        <v>0</v>
      </c>
      <c r="AH226" s="91">
        <f>IF(OR(入力データと計算結果!$F$6&lt;&gt;バックデータ一覧!$A$7,入力データと計算結果!$F$27&lt;&gt;"仕様を入力することで評価する"),0,IF(入力データと計算結果!$F$7=バックデータ一覧!$A$20,計算過程!AR226/計算過程!AI226+計算過程!AS226/計算過程!AJ226+計算過程!AT226/計算過程!AK226+計算過程!AU226/計算過程!AL226+計算過程!AW226/計算過程!AN226,IF(入力データと計算結果!$F$7=バックデータ一覧!$A$21,計算過程!AR226/計算過程!AI226+計算過程!AS226/計算過程!AJ226+計算過程!AT226/計算過程!AK226+計算過程!AV226/計算過程!AM226+計算過程!AW226/計算過程!AN226,計算過程!AR226/計算過程!AI226+計算過程!AS226/計算過程!AJ226+計算過程!AT226/計算過程!AK226+計算過程!AV226/計算過程!AM226+計算過程!AX226/計算過程!AO226)))</f>
        <v>0</v>
      </c>
      <c r="AI226" s="191" t="str">
        <f>IF(AND(入力データと計算結果!$F$6=バックデータ一覧!$A$7,入力データと計算結果!$F$27="仕様を入力することで評価する"),$CJ$65*CB226+$CJ$72*(AR226+AT226)+$CJ$79,"-")</f>
        <v>-</v>
      </c>
      <c r="AJ226" s="191" t="str">
        <f>IF(AND(入力データと計算結果!$F$6=バックデータ一覧!$A$7,入力データと計算結果!$F$27="仕様を入力することで評価する"),$CJ$66*CB226+$CJ$73*AS226+$CJ$80,"-")</f>
        <v>-</v>
      </c>
      <c r="AK226" s="191" t="str">
        <f>IF(AND(入力データと計算結果!$F$6=バックデータ一覧!$A$7,入力データと計算結果!$F$27="仕様を入力することで評価する"),$CJ$67*CB226+$CJ$74*(AR226+AT226)+$CJ$81,"-")</f>
        <v>-</v>
      </c>
      <c r="AL226" s="191" t="str">
        <f>IF(AND(入力データと計算結果!$F$6=バックデータ一覧!$A$7,入力データと計算結果!$F$27="仕様を入力することで評価する"),$CJ$68*CB226+$CJ$75*AU226+$CJ$82,"-")</f>
        <v>-</v>
      </c>
      <c r="AM226" s="191" t="str">
        <f>IF(AND(入力データと計算結果!$F$6=バックデータ一覧!$A$7,入力データと計算結果!$F$27="仕様を入力することで評価する"),$CJ$69*CB226+$CJ$76*AV226+$CJ$83,"-")</f>
        <v>-</v>
      </c>
      <c r="AN226" s="191" t="str">
        <f>IF(AND(入力データと計算結果!$F$6=バックデータ一覧!$A$7,入力データと計算結果!$F$27="仕様を入力することで評価する"),$CJ$70*CB226+$CJ$77*AW226+$CJ$84,"-")</f>
        <v>-</v>
      </c>
      <c r="AO226" s="191" t="str">
        <f>IF(AND(入力データと計算結果!$F$6=バックデータ一覧!$A$7,入力データと計算結果!$F$27="仕様を入力することで評価する"),$CJ$71*CB226+$CJ$78*AX226+$CJ$85,"-")</f>
        <v>-</v>
      </c>
      <c r="AP226" s="91">
        <f t="shared" si="108"/>
        <v>8.9466516769612046</v>
      </c>
      <c r="AQ226" s="91">
        <f t="shared" si="109"/>
        <v>6.075552358864825</v>
      </c>
      <c r="AR226" s="91">
        <f t="shared" si="110"/>
        <v>0</v>
      </c>
      <c r="AS226" s="91">
        <f t="shared" si="111"/>
        <v>0</v>
      </c>
      <c r="AT226" s="91">
        <f t="shared" si="112"/>
        <v>0</v>
      </c>
      <c r="AU226" s="91">
        <f t="shared" si="113"/>
        <v>0</v>
      </c>
      <c r="AV226" s="91">
        <f t="shared" si="114"/>
        <v>0</v>
      </c>
      <c r="AW226" s="91">
        <f t="shared" si="115"/>
        <v>0</v>
      </c>
      <c r="AX226" s="91">
        <f t="shared" si="116"/>
        <v>0</v>
      </c>
      <c r="AY226" s="158">
        <f t="shared" si="117"/>
        <v>7.7334297464666646</v>
      </c>
      <c r="AZ226" s="91">
        <f t="shared" si="122"/>
        <v>7.7334297464666646</v>
      </c>
      <c r="BA226" s="26">
        <f>IF(計算過程!$CJ$4=9,((BF226*CB226+BG226*(BO226+BP226+BQ226+BS226)+BH226*BN226+BI226)*BB226+(0.01723*BU226+0.06099))*10^3/3600,0)</f>
        <v>0</v>
      </c>
      <c r="BB226" s="26">
        <f>IF(7&lt;='貼り付けシート（日別）'!O225,1,1+(7-'貼り付けシート（日別）'!O225)*0.0091)</f>
        <v>1</v>
      </c>
      <c r="BC226" s="26">
        <f>IF(計算過程!$CJ$4=9,((BJ226*計算過程!CB226+BK226*(BO226+BP226+BQ226+BS226)+BL226*BN226+BM226)*BE226+BU226/BD226),0)</f>
        <v>0</v>
      </c>
      <c r="BD226" s="26">
        <f>計算過程!$CJ$88*'貼り付けシート（日別）'!O225+計算過程!$CJ$89*BU226+計算過程!$CJ$90</f>
        <v>0.89123999999999992</v>
      </c>
      <c r="BE226" s="26">
        <f>IF(7&lt;='貼り付けシート（日別）'!O225,1,1+(7-'貼り付けシート（日別）'!O225)*0.0205)</f>
        <v>1</v>
      </c>
      <c r="BF226" s="89">
        <f>IF($BN226&gt;0,バックデータ一覧!$S$4,バックデータ一覧!$T$4)</f>
        <v>-0.51375000000000004</v>
      </c>
      <c r="BG226" s="89">
        <f>IF($BN226&gt;0,バックデータ一覧!$S$5,バックデータ一覧!$T$5)</f>
        <v>-1.7819999999999999E-2</v>
      </c>
      <c r="BH226" s="89">
        <f>IF($BN226&gt;0,バックデータ一覧!$S$6,バックデータ一覧!$T$6)</f>
        <v>0.27639999999999998</v>
      </c>
      <c r="BI226" s="89">
        <f>IF($BN226&gt;0,バックデータ一覧!$S$7,バックデータ一覧!$T$7)</f>
        <v>9.4067100000000003</v>
      </c>
      <c r="BJ226" s="89">
        <f>IF($BN226&gt;0,バックデータ一覧!$S$12,バックデータ一覧!$T$12)</f>
        <v>-0.19841</v>
      </c>
      <c r="BK226" s="89">
        <f>IF($BN226&gt;0,バックデータ一覧!$S$13,バックデータ一覧!$T$13)</f>
        <v>1.10632</v>
      </c>
      <c r="BL226" s="89">
        <f>IF($BN226&gt;0,バックデータ一覧!$S$14,バックデータ一覧!$T$14)</f>
        <v>0.19306999999999999</v>
      </c>
      <c r="BM226" s="132">
        <f>IF($BN226&gt;0,バックデータ一覧!$S$15,バックデータ一覧!$T$15)</f>
        <v>-10.36669</v>
      </c>
      <c r="BN226" s="26">
        <f>SUMIF('貼り付けシート（時刻別）'!$A$6:$A$8765,$A226,'貼り付けシート（時刻別）'!$C$6:$C$8765)</f>
        <v>2400</v>
      </c>
      <c r="BO226" s="91">
        <f>'貼り付けシート（日別）'!B225</f>
        <v>2.1543125722299998</v>
      </c>
      <c r="BP226" s="91">
        <f>'貼り付けシート（日別）'!C225</f>
        <v>4.6952966317833322</v>
      </c>
      <c r="BQ226" s="91">
        <f>'貼り付けシート（日別）'!D225</f>
        <v>0.8838205424533333</v>
      </c>
      <c r="BR226" s="91">
        <f>'貼り付けシート（日別）'!E225</f>
        <v>0</v>
      </c>
      <c r="BS226" s="91">
        <f>'貼り付けシート（日別）'!F225</f>
        <v>0</v>
      </c>
      <c r="BT226" s="91">
        <f>'貼り付けシート（日別）'!G225</f>
        <v>0</v>
      </c>
      <c r="BU226" s="91">
        <f>'貼り付けシート（日別）'!H225</f>
        <v>0</v>
      </c>
      <c r="BV226" s="91">
        <f>'貼り付けシート（日別）'!I225</f>
        <v>39</v>
      </c>
      <c r="BW226" s="91">
        <f>'貼り付けシート（日別）'!J225</f>
        <v>85</v>
      </c>
      <c r="BX226" s="91">
        <f>'貼り付けシート（日別）'!K225</f>
        <v>16</v>
      </c>
      <c r="BY226" s="91">
        <f>'貼り付けシート（日別）'!L225</f>
        <v>0</v>
      </c>
      <c r="BZ226" s="91">
        <f>'貼り付けシート（日別）'!M225</f>
        <v>0</v>
      </c>
      <c r="CA226" s="91">
        <f>'貼り付けシート（日別）'!N225</f>
        <v>0</v>
      </c>
      <c r="CB226" s="91">
        <f>'貼り付けシート（日別）'!O225</f>
        <v>28.508333333333336</v>
      </c>
      <c r="CC226" s="91">
        <f>'貼り付けシート（日別）'!Q225</f>
        <v>0</v>
      </c>
      <c r="CD226" s="126"/>
    </row>
    <row r="227" spans="1:82" x14ac:dyDescent="0.15">
      <c r="A227" s="30">
        <v>41860</v>
      </c>
      <c r="B227" s="93">
        <f t="shared" si="96"/>
        <v>0.16298309114583331</v>
      </c>
      <c r="C227" s="93">
        <f t="shared" si="97"/>
        <v>0</v>
      </c>
      <c r="D227" s="93">
        <f t="shared" si="123"/>
        <v>22.268709261016639</v>
      </c>
      <c r="E227" s="96">
        <v>0</v>
      </c>
      <c r="F227" s="90">
        <f>IF(OR(計算過程!$CJ$4&lt;=4,計算過程!$CJ$4=8),G227+H227+I227,0)</f>
        <v>0.16298309114583331</v>
      </c>
      <c r="G227" s="90">
        <f>IF(AND($CJ$4&gt;4,$CJ$4&lt;&gt;8),0,((VLOOKUP(入力データと計算結果!$F$6,バックデータ一覧!$V$12:$AA$15,2)*CB227+VLOOKUP(入力データと計算結果!$F$6,バックデータ一覧!$V$12:$AA$15,3)*(BV227+BW227+BX227+BY227+CA227)+(VLOOKUP(入力データと計算結果!$F$6,バックデータ一覧!$V$12:$AA$15,4)))*10^3/3600))</f>
        <v>0.1034859375</v>
      </c>
      <c r="H227" s="90">
        <f>IF(AND(OR($CJ$4&gt;4,$CJ$4&lt;&gt;8),入力データと計算結果!$F$7&lt;&gt;バックデータ一覧!$A$20,BZ227&gt;0),0.07*10^3/3600,0)</f>
        <v>1.9444444444444445E-2</v>
      </c>
      <c r="I227" s="90">
        <f>IF(AND(OR($CJ$4&lt;=4),入力データと計算結果!$F$7=バックデータ一覧!$A$22,BU227&gt;0),(VLOOKUP(入力データと計算結果!$F$6,バックデータ一覧!$V$12:$AA$15,5,FALSE)*BU227+VLOOKUP(入力データと計算結果!$F$6,バックデータ一覧!$V$12:$AA$15,6,FALSE))*10^3/3600,0)</f>
        <v>4.0052709201388884E-2</v>
      </c>
      <c r="J227" s="90">
        <f>IF(OR(計算過程!$CJ$4&lt;=2,計算過程!$CJ$4=8),IF(入力データと計算結果!$F$7=バックデータ一覧!$A$20,BO227/L227+BP227/M227+BQ227/N227+BR227/O227+BT227/Q227,IF(入力データと計算結果!$F$7=バックデータ一覧!$A$21,BO227/L227+BP227/M227+BQ227/N227+BS227/P227+BT227/Q227,BO227/L227+BP227/M227+BQ227/N227+BS227/P227+BU227/R227)),0)</f>
        <v>0</v>
      </c>
      <c r="K227" s="90">
        <f>IF(OR(計算過程!$CJ$4=3,計算過程!$CJ$4=4),IF(入力データと計算結果!$F$7=バックデータ一覧!$A$20,BO227/L227+BP227/M227+BQ227/N227+BR227/O227+BT227/Q227,IF(入力データと計算結果!$F$7=バックデータ一覧!$A$21,BO227/L227+BP227/M227+BQ227/N227+BS227/P227+BT227/Q227,BO227/L227+BP227/M227+BQ227/N227+BS227/P227+BU227/R227)),0)</f>
        <v>22.268709261016639</v>
      </c>
      <c r="L227" s="167">
        <f>IFERROR(MIN(1,$CJ$6*CB227+計算過程!$CJ$13*(BO227+BQ227)+$CJ$20),"-")</f>
        <v>0.70911253283376741</v>
      </c>
      <c r="M227" s="167">
        <f t="shared" si="98"/>
        <v>0.83007456291308013</v>
      </c>
      <c r="N227" s="167">
        <f t="shared" si="99"/>
        <v>0.70911253283376741</v>
      </c>
      <c r="O227" s="134">
        <f t="shared" si="100"/>
        <v>0.90236153670854247</v>
      </c>
      <c r="P227" s="134">
        <f t="shared" si="101"/>
        <v>0.86448218359009676</v>
      </c>
      <c r="Q227" s="134">
        <f t="shared" si="102"/>
        <v>0.90236153670854247</v>
      </c>
      <c r="R227" s="134">
        <f t="shared" si="103"/>
        <v>0.61286119799653327</v>
      </c>
      <c r="S227" s="26">
        <f t="shared" si="104"/>
        <v>0</v>
      </c>
      <c r="T227" s="26">
        <f>'貼り付けシート（日別）'!P226</f>
        <v>25.95</v>
      </c>
      <c r="U227" s="26">
        <f t="shared" si="124"/>
        <v>1</v>
      </c>
      <c r="V227" s="26">
        <f t="shared" si="125"/>
        <v>1</v>
      </c>
      <c r="W227" s="26">
        <f t="shared" si="118"/>
        <v>17.816539662350003</v>
      </c>
      <c r="X227" s="26">
        <f t="shared" si="105"/>
        <v>0</v>
      </c>
      <c r="Y227" s="26">
        <f>IF(AND(入力データと計算結果!$F$6=バックデータ一覧!$A$7,入力データと計算結果!$F$27="種類を選択することで評価する"),MAX((($CJ$44*CB227+$CJ$45*SUM(BO227:BQ227,BS227)+$CJ$46)*Z227+(0.01723*BU227+0.06099))*10^3/3600,0),0)</f>
        <v>0</v>
      </c>
      <c r="Z227" s="26">
        <f t="shared" si="119"/>
        <v>1</v>
      </c>
      <c r="AA227" s="26">
        <f>IF(AND(入力データと計算結果!$F$6=バックデータ一覧!$A$7,入力データと計算結果!$F$27="種類を選択することで評価する"),MAX(($CJ$47*CB227+$CJ$48*SUM(BO227:BQ227,BS227)+$CJ$49)*AC227+BU227/AB227,0),0)</f>
        <v>0</v>
      </c>
      <c r="AB227" s="26">
        <f t="shared" si="106"/>
        <v>0.89705281249999991</v>
      </c>
      <c r="AC227" s="26">
        <f t="shared" si="120"/>
        <v>1</v>
      </c>
      <c r="AD227" s="91">
        <f>IF(AND(入力データと計算結果!$F$6=バックデータ一覧!$A$7,入力データと計算結果!$F$27="仕様を入力することで評価する"),AE227+AF227+AG227,0)</f>
        <v>0</v>
      </c>
      <c r="AE227" s="91">
        <f t="shared" si="121"/>
        <v>0.90294413667240536</v>
      </c>
      <c r="AF227" s="91">
        <f t="shared" si="107"/>
        <v>7.2994702277424467E-2</v>
      </c>
      <c r="AG227" s="190">
        <f>IF(AND(入力データと計算結果!$F$7&lt;&gt;バックデータ一覧!$A$22,CA227&gt;0),(0.000393*計算過程!CA227)*10^3/3600,IF(AND(入力データと計算結果!$F$7=バックデータ一覧!$A$22,AX227&gt;0),(0.01723*計算過程!AX227+0.06099)*10^3/3600,0))</f>
        <v>2.0509562934027777E-2</v>
      </c>
      <c r="AH227" s="91">
        <f>IF(OR(入力データと計算結果!$F$6&lt;&gt;バックデータ一覧!$A$7,入力データと計算結果!$F$27&lt;&gt;"仕様を入力することで評価する"),0,IF(入力データと計算結果!$F$7=バックデータ一覧!$A$20,計算過程!AR227/計算過程!AI227+計算過程!AS227/計算過程!AJ227+計算過程!AT227/計算過程!AK227+計算過程!AU227/計算過程!AL227+計算過程!AW227/計算過程!AN227,IF(入力データと計算結果!$F$7=バックデータ一覧!$A$21,計算過程!AR227/計算過程!AI227+計算過程!AS227/計算過程!AJ227+計算過程!AT227/計算過程!AK227+計算過程!AV227/計算過程!AM227+計算過程!AW227/計算過程!AN227,計算過程!AR227/計算過程!AI227+計算過程!AS227/計算過程!AJ227+計算過程!AT227/計算過程!AK227+計算過程!AV227/計算過程!AM227+計算過程!AX227/計算過程!AO227)))</f>
        <v>0</v>
      </c>
      <c r="AI227" s="191" t="str">
        <f>IF(AND(入力データと計算結果!$F$6=バックデータ一覧!$A$7,入力データと計算結果!$F$27="仕様を入力することで評価する"),$CJ$65*CB227+$CJ$72*(AR227+AT227)+$CJ$79,"-")</f>
        <v>-</v>
      </c>
      <c r="AJ227" s="191" t="str">
        <f>IF(AND(入力データと計算結果!$F$6=バックデータ一覧!$A$7,入力データと計算結果!$F$27="仕様を入力することで評価する"),$CJ$66*CB227+$CJ$73*AS227+$CJ$80,"-")</f>
        <v>-</v>
      </c>
      <c r="AK227" s="191" t="str">
        <f>IF(AND(入力データと計算結果!$F$6=バックデータ一覧!$A$7,入力データと計算結果!$F$27="仕様を入力することで評価する"),$CJ$67*CB227+$CJ$74*(AR227+AT227)+$CJ$81,"-")</f>
        <v>-</v>
      </c>
      <c r="AL227" s="191" t="str">
        <f>IF(AND(入力データと計算結果!$F$6=バックデータ一覧!$A$7,入力データと計算結果!$F$27="仕様を入力することで評価する"),$CJ$68*CB227+$CJ$75*AU227+$CJ$82,"-")</f>
        <v>-</v>
      </c>
      <c r="AM227" s="191" t="str">
        <f>IF(AND(入力データと計算結果!$F$6=バックデータ一覧!$A$7,入力データと計算結果!$F$27="仕様を入力することで評価する"),$CJ$69*CB227+$CJ$76*AV227+$CJ$83,"-")</f>
        <v>-</v>
      </c>
      <c r="AN227" s="191" t="str">
        <f>IF(AND(入力データと計算結果!$F$6=バックデータ一覧!$A$7,入力データと計算結果!$F$27="仕様を入力することで評価する"),$CJ$70*CB227+$CJ$77*AW227+$CJ$84,"-")</f>
        <v>-</v>
      </c>
      <c r="AO227" s="191" t="str">
        <f>IF(AND(入力データと計算結果!$F$6=バックデータ一覧!$A$7,入力データと計算結果!$F$27="仕様を入力することで評価する"),$CJ$71*CB227+$CJ$78*AX227+$CJ$85,"-")</f>
        <v>-</v>
      </c>
      <c r="AP227" s="91">
        <f t="shared" si="108"/>
        <v>19.749183766139502</v>
      </c>
      <c r="AQ227" s="91">
        <f t="shared" si="109"/>
        <v>6.075552358864825</v>
      </c>
      <c r="AR227" s="91">
        <f t="shared" si="110"/>
        <v>0</v>
      </c>
      <c r="AS227" s="91">
        <f t="shared" si="111"/>
        <v>0</v>
      </c>
      <c r="AT227" s="91">
        <f t="shared" si="112"/>
        <v>0</v>
      </c>
      <c r="AU227" s="91">
        <f t="shared" si="113"/>
        <v>0</v>
      </c>
      <c r="AV227" s="91">
        <f t="shared" si="114"/>
        <v>0</v>
      </c>
      <c r="AW227" s="91">
        <f t="shared" si="115"/>
        <v>0</v>
      </c>
      <c r="AX227" s="91">
        <f t="shared" si="116"/>
        <v>0.74546875000000012</v>
      </c>
      <c r="AY227" s="158">
        <f t="shared" si="117"/>
        <v>17.071070912350002</v>
      </c>
      <c r="AZ227" s="91">
        <f t="shared" si="122"/>
        <v>17.071070912350002</v>
      </c>
      <c r="BA227" s="26">
        <f>IF(計算過程!$CJ$4=9,((BF227*CB227+BG227*(BO227+BP227+BQ227+BS227)+BH227*BN227+BI227)*BB227+(0.01723*BU227+0.06099))*10^3/3600,0)</f>
        <v>0</v>
      </c>
      <c r="BB227" s="26">
        <f>IF(7&lt;='貼り付けシート（日別）'!O226,1,1+(7-'貼り付けシート（日別）'!O226)*0.0091)</f>
        <v>1</v>
      </c>
      <c r="BC227" s="26">
        <f>IF(計算過程!$CJ$4=9,((BJ227*計算過程!CB227+BK227*(BO227+BP227+BQ227+BS227)+BL227*BN227+BM227)*BE227+BU227/BD227),0)</f>
        <v>0</v>
      </c>
      <c r="BD227" s="26">
        <f>計算過程!$CJ$88*'貼り付けシート（日別）'!O226+計算過程!$CJ$89*BU227+計算過程!$CJ$90</f>
        <v>0.89705281249999991</v>
      </c>
      <c r="BE227" s="26">
        <f>IF(7&lt;='貼り付けシート（日別）'!O226,1,1+(7-'貼り付けシート（日別）'!O226)*0.0205)</f>
        <v>1</v>
      </c>
      <c r="BF227" s="89">
        <f>IF($BN227&gt;0,バックデータ一覧!$S$4,バックデータ一覧!$T$4)</f>
        <v>-0.51375000000000004</v>
      </c>
      <c r="BG227" s="89">
        <f>IF($BN227&gt;0,バックデータ一覧!$S$5,バックデータ一覧!$T$5)</f>
        <v>-1.7819999999999999E-2</v>
      </c>
      <c r="BH227" s="89">
        <f>IF($BN227&gt;0,バックデータ一覧!$S$6,バックデータ一覧!$T$6)</f>
        <v>0.27639999999999998</v>
      </c>
      <c r="BI227" s="89">
        <f>IF($BN227&gt;0,バックデータ一覧!$S$7,バックデータ一覧!$T$7)</f>
        <v>9.4067100000000003</v>
      </c>
      <c r="BJ227" s="89">
        <f>IF($BN227&gt;0,バックデータ一覧!$S$12,バックデータ一覧!$T$12)</f>
        <v>-0.19841</v>
      </c>
      <c r="BK227" s="89">
        <f>IF($BN227&gt;0,バックデータ一覧!$S$13,バックデータ一覧!$T$13)</f>
        <v>1.10632</v>
      </c>
      <c r="BL227" s="89">
        <f>IF($BN227&gt;0,バックデータ一覧!$S$14,バックデータ一覧!$T$14)</f>
        <v>0.19306999999999999</v>
      </c>
      <c r="BM227" s="132">
        <f>IF($BN227&gt;0,バックデータ一覧!$S$15,バックデータ一覧!$T$15)</f>
        <v>-10.36669</v>
      </c>
      <c r="BN227" s="26">
        <f>SUMIF('貼り付けシート（時刻別）'!$A$6:$A$8765,$A227,'貼り付けシート（時刻別）'!$C$6:$C$8765)</f>
        <v>2400</v>
      </c>
      <c r="BO227" s="91">
        <f>'貼り付けシート（日別）'!B226</f>
        <v>3.3591462117850002</v>
      </c>
      <c r="BP227" s="91">
        <f>'貼り付けシート（日別）'!C226</f>
        <v>2.4780586808250007</v>
      </c>
      <c r="BQ227" s="91">
        <f>'貼り付けシート（日別）'!D226</f>
        <v>1.3216312964400001</v>
      </c>
      <c r="BR227" s="91">
        <f>'貼り付けシート（日別）'!E226</f>
        <v>0</v>
      </c>
      <c r="BS227" s="91">
        <f>'貼り付けシート（日別）'!F226</f>
        <v>9.9122347233000028</v>
      </c>
      <c r="BT227" s="91">
        <f>'貼り付けシート（日別）'!G226</f>
        <v>0</v>
      </c>
      <c r="BU227" s="91">
        <f>'貼り付けシート（日別）'!H226</f>
        <v>0.74546875000000012</v>
      </c>
      <c r="BV227" s="91">
        <f>'貼り付けシート（日別）'!I226</f>
        <v>61</v>
      </c>
      <c r="BW227" s="91">
        <f>'貼り付けシート（日別）'!J226</f>
        <v>45</v>
      </c>
      <c r="BX227" s="91">
        <f>'貼り付けシート（日別）'!K226</f>
        <v>24</v>
      </c>
      <c r="BY227" s="91">
        <f>'貼り付けシート（日別）'!L226</f>
        <v>0</v>
      </c>
      <c r="BZ227" s="91">
        <f>'貼り付けシート（日別）'!M226</f>
        <v>180</v>
      </c>
      <c r="CA227" s="91">
        <f>'貼り付けシート（日別）'!N226</f>
        <v>0</v>
      </c>
      <c r="CB227" s="91">
        <f>'貼り付けシート（日別）'!O226</f>
        <v>28.787499999999998</v>
      </c>
      <c r="CC227" s="91">
        <f>'貼り付けシート（日別）'!Q226</f>
        <v>0</v>
      </c>
      <c r="CD227" s="126"/>
    </row>
    <row r="228" spans="1:82" x14ac:dyDescent="0.15">
      <c r="A228" s="30">
        <v>41861</v>
      </c>
      <c r="B228" s="93">
        <f t="shared" si="96"/>
        <v>0.10681128472222221</v>
      </c>
      <c r="C228" s="93">
        <f t="shared" si="97"/>
        <v>0</v>
      </c>
      <c r="D228" s="93">
        <f t="shared" si="123"/>
        <v>10.024046193346429</v>
      </c>
      <c r="E228" s="96">
        <v>0</v>
      </c>
      <c r="F228" s="90">
        <f>IF(OR(計算過程!$CJ$4&lt;=4,計算過程!$CJ$4=8),G228+H228+I228,0)</f>
        <v>0.10681128472222221</v>
      </c>
      <c r="G228" s="90">
        <f>IF(AND($CJ$4&gt;4,$CJ$4&lt;&gt;8),0,((VLOOKUP(入力データと計算結果!$F$6,バックデータ一覧!$V$12:$AA$15,2)*CB228+VLOOKUP(入力データと計算結果!$F$6,バックデータ一覧!$V$12:$AA$15,3)*(BV228+BW228+BX228+BY228+CA228)+(VLOOKUP(入力データと計算結果!$F$6,バックデータ一覧!$V$12:$AA$15,4)))*10^3/3600))</f>
        <v>0.10681128472222221</v>
      </c>
      <c r="H228" s="90">
        <f>IF(AND(OR($CJ$4&gt;4,$CJ$4&lt;&gt;8),入力データと計算結果!$F$7&lt;&gt;バックデータ一覧!$A$20,BZ228&gt;0),0.07*10^3/3600,0)</f>
        <v>0</v>
      </c>
      <c r="I228" s="90">
        <f>IF(AND(OR($CJ$4&lt;=4),入力データと計算結果!$F$7=バックデータ一覧!$A$22,BU228&gt;0),(VLOOKUP(入力データと計算結果!$F$6,バックデータ一覧!$V$12:$AA$15,5,FALSE)*BU228+VLOOKUP(入力データと計算結果!$F$6,バックデータ一覧!$V$12:$AA$15,6,FALSE))*10^3/3600,0)</f>
        <v>0</v>
      </c>
      <c r="J228" s="90">
        <f>IF(OR(計算過程!$CJ$4&lt;=2,計算過程!$CJ$4=8),IF(入力データと計算結果!$F$7=バックデータ一覧!$A$20,BO228/L228+BP228/M228+BQ228/N228+BR228/O228+BT228/Q228,IF(入力データと計算結果!$F$7=バックデータ一覧!$A$21,BO228/L228+BP228/M228+BQ228/N228+BS228/P228+BT228/Q228,BO228/L228+BP228/M228+BQ228/N228+BS228/P228+BU228/R228)),0)</f>
        <v>0</v>
      </c>
      <c r="K228" s="90">
        <f>IF(OR(計算過程!$CJ$4=3,計算過程!$CJ$4=4),IF(入力データと計算結果!$F$7=バックデータ一覧!$A$20,BO228/L228+BP228/M228+BQ228/N228+BR228/O228+BT228/Q228,IF(入力データと計算結果!$F$7=バックデータ一覧!$A$21,BO228/L228+BP228/M228+BQ228/N228+BS228/P228+BT228/Q228,BO228/L228+BP228/M228+BQ228/N228+BS228/P228+BU228/R228)),0)</f>
        <v>10.024046193346429</v>
      </c>
      <c r="L228" s="167">
        <f>IFERROR(MIN(1,$CJ$6*CB228+計算過程!$CJ$13*(BO228+BQ228)+$CJ$20),"-")</f>
        <v>0.70367235693778241</v>
      </c>
      <c r="M228" s="167">
        <f t="shared" si="98"/>
        <v>0.83052314016712359</v>
      </c>
      <c r="N228" s="167">
        <f t="shared" si="99"/>
        <v>0.70367235693778241</v>
      </c>
      <c r="O228" s="134">
        <f t="shared" si="100"/>
        <v>0.90236153670854247</v>
      </c>
      <c r="P228" s="134">
        <f t="shared" si="101"/>
        <v>0.88826526187185906</v>
      </c>
      <c r="Q228" s="134">
        <f t="shared" si="102"/>
        <v>0.90236153670854247</v>
      </c>
      <c r="R228" s="134">
        <f t="shared" si="103"/>
        <v>0.56742754830621855</v>
      </c>
      <c r="S228" s="26">
        <f t="shared" si="104"/>
        <v>0</v>
      </c>
      <c r="T228" s="26">
        <f>'貼り付けシート（日別）'!P227</f>
        <v>26.262499999999999</v>
      </c>
      <c r="U228" s="26">
        <f t="shared" si="124"/>
        <v>1</v>
      </c>
      <c r="V228" s="26">
        <f t="shared" si="125"/>
        <v>1</v>
      </c>
      <c r="W228" s="26">
        <f t="shared" si="118"/>
        <v>7.7746031587466655</v>
      </c>
      <c r="X228" s="26">
        <f t="shared" si="105"/>
        <v>0</v>
      </c>
      <c r="Y228" s="26">
        <f>IF(AND(入力データと計算結果!$F$6=バックデータ一覧!$A$7,入力データと計算結果!$F$27="種類を選択することで評価する"),MAX((($CJ$44*CB228+$CJ$45*SUM(BO228:BQ228,BS228)+$CJ$46)*Z228+(0.01723*BU228+0.06099))*10^3/3600,0),0)</f>
        <v>0</v>
      </c>
      <c r="Z228" s="26">
        <f t="shared" si="119"/>
        <v>1</v>
      </c>
      <c r="AA228" s="26">
        <f>IF(AND(入力データと計算結果!$F$6=バックデータ一覧!$A$7,入力データと計算結果!$F$27="種類を選択することで評価する"),MAX(($CJ$47*CB228+$CJ$48*SUM(BO228:BQ228,BS228)+$CJ$49)*AC228+BU228/AB228,0),0)</f>
        <v>0</v>
      </c>
      <c r="AB228" s="26">
        <f t="shared" si="106"/>
        <v>0.88405999999999996</v>
      </c>
      <c r="AC228" s="26">
        <f t="shared" si="120"/>
        <v>1</v>
      </c>
      <c r="AD228" s="91">
        <f>IF(AND(入力データと計算結果!$F$6=バックデータ一覧!$A$7,入力データと計算結果!$F$27="仕様を入力することで評価する"),AE228+AF228+AG228,0)</f>
        <v>0</v>
      </c>
      <c r="AE228" s="91">
        <f t="shared" si="121"/>
        <v>0.41122389879280785</v>
      </c>
      <c r="AF228" s="91">
        <f t="shared" si="107"/>
        <v>6.5266086560925307E-2</v>
      </c>
      <c r="AG228" s="190">
        <f>IF(AND(入力データと計算結果!$F$7&lt;&gt;バックデータ一覧!$A$22,CA228&gt;0),(0.000393*計算過程!CA228)*10^3/3600,IF(AND(入力データと計算結果!$F$7=バックデータ一覧!$A$22,AX228&gt;0),(0.01723*計算過程!AX228+0.06099)*10^3/3600,0))</f>
        <v>0</v>
      </c>
      <c r="AH228" s="91">
        <f>IF(OR(入力データと計算結果!$F$6&lt;&gt;バックデータ一覧!$A$7,入力データと計算結果!$F$27&lt;&gt;"仕様を入力することで評価する"),0,IF(入力データと計算結果!$F$7=バックデータ一覧!$A$20,計算過程!AR228/計算過程!AI228+計算過程!AS228/計算過程!AJ228+計算過程!AT228/計算過程!AK228+計算過程!AU228/計算過程!AL228+計算過程!AW228/計算過程!AN228,IF(入力データと計算結果!$F$7=バックデータ一覧!$A$21,計算過程!AR228/計算過程!AI228+計算過程!AS228/計算過程!AJ228+計算過程!AT228/計算過程!AK228+計算過程!AV228/計算過程!AM228+計算過程!AW228/計算過程!AN228,計算過程!AR228/計算過程!AI228+計算過程!AS228/計算過程!AJ228+計算過程!AT228/計算過程!AK228+計算過程!AV228/計算過程!AM228+計算過程!AX228/計算過程!AO228)))</f>
        <v>0</v>
      </c>
      <c r="AI228" s="191" t="str">
        <f>IF(AND(入力データと計算結果!$F$6=バックデータ一覧!$A$7,入力データと計算結果!$F$27="仕様を入力することで評価する"),$CJ$65*CB228+$CJ$72*(AR228+AT228)+$CJ$79,"-")</f>
        <v>-</v>
      </c>
      <c r="AJ228" s="191" t="str">
        <f>IF(AND(入力データと計算結果!$F$6=バックデータ一覧!$A$7,入力データと計算結果!$F$27="仕様を入力することで評価する"),$CJ$66*CB228+$CJ$73*AS228+$CJ$80,"-")</f>
        <v>-</v>
      </c>
      <c r="AK228" s="191" t="str">
        <f>IF(AND(入力データと計算結果!$F$6=バックデータ一覧!$A$7,入力データと計算結果!$F$27="仕様を入力することで評価する"),$CJ$67*CB228+$CJ$74*(AR228+AT228)+$CJ$81,"-")</f>
        <v>-</v>
      </c>
      <c r="AL228" s="191" t="str">
        <f>IF(AND(入力データと計算結果!$F$6=バックデータ一覧!$A$7,入力データと計算結果!$F$27="仕様を入力することで評価する"),$CJ$68*CB228+$CJ$75*AU228+$CJ$82,"-")</f>
        <v>-</v>
      </c>
      <c r="AM228" s="191" t="str">
        <f>IF(AND(入力データと計算結果!$F$6=バックデータ一覧!$A$7,入力データと計算結果!$F$27="仕様を入力することで評価する"),$CJ$69*CB228+$CJ$76*AV228+$CJ$83,"-")</f>
        <v>-</v>
      </c>
      <c r="AN228" s="191" t="str">
        <f>IF(AND(入力データと計算結果!$F$6=バックデータ一覧!$A$7,入力データと計算結果!$F$27="仕様を入力することで評価する"),$CJ$70*CB228+$CJ$77*AW228+$CJ$84,"-")</f>
        <v>-</v>
      </c>
      <c r="AO228" s="191" t="str">
        <f>IF(AND(入力データと計算結果!$F$6=バックデータ一覧!$A$7,入力データと計算結果!$F$27="仕様を入力することで評価する"),$CJ$71*CB228+$CJ$78*AX228+$CJ$85,"-")</f>
        <v>-</v>
      </c>
      <c r="AP228" s="91">
        <f t="shared" si="108"/>
        <v>8.9942843819960423</v>
      </c>
      <c r="AQ228" s="91">
        <f t="shared" si="109"/>
        <v>6.075552358864825</v>
      </c>
      <c r="AR228" s="91">
        <f t="shared" si="110"/>
        <v>0</v>
      </c>
      <c r="AS228" s="91">
        <f t="shared" si="111"/>
        <v>0</v>
      </c>
      <c r="AT228" s="91">
        <f t="shared" si="112"/>
        <v>0</v>
      </c>
      <c r="AU228" s="91">
        <f t="shared" si="113"/>
        <v>0</v>
      </c>
      <c r="AV228" s="91">
        <f t="shared" si="114"/>
        <v>0</v>
      </c>
      <c r="AW228" s="91">
        <f t="shared" si="115"/>
        <v>0</v>
      </c>
      <c r="AX228" s="91">
        <f t="shared" si="116"/>
        <v>0</v>
      </c>
      <c r="AY228" s="158">
        <f t="shared" si="117"/>
        <v>7.7746031587466655</v>
      </c>
      <c r="AZ228" s="91">
        <f t="shared" si="122"/>
        <v>7.7746031587466655</v>
      </c>
      <c r="BA228" s="26">
        <f>IF(計算過程!$CJ$4=9,((BF228*CB228+BG228*(BO228+BP228+BQ228+BS228)+BH228*BN228+BI228)*BB228+(0.01723*BU228+0.06099))*10^3/3600,0)</f>
        <v>0</v>
      </c>
      <c r="BB228" s="26">
        <f>IF(7&lt;='貼り付けシート（日別）'!O227,1,1+(7-'貼り付けシート（日別）'!O227)*0.0091)</f>
        <v>1</v>
      </c>
      <c r="BC228" s="26">
        <f>IF(計算過程!$CJ$4=9,((BJ228*計算過程!CB228+BK228*(BO228+BP228+BQ228+BS228)+BL228*BN228+BM228)*BE228+BU228/BD228),0)</f>
        <v>0</v>
      </c>
      <c r="BD228" s="26">
        <f>計算過程!$CJ$88*'貼り付けシート（日別）'!O227+計算過程!$CJ$89*BU228+計算過程!$CJ$90</f>
        <v>0.88405999999999996</v>
      </c>
      <c r="BE228" s="26">
        <f>IF(7&lt;='貼り付けシート（日別）'!O227,1,1+(7-'貼り付けシート（日別）'!O227)*0.0205)</f>
        <v>1</v>
      </c>
      <c r="BF228" s="89">
        <f>IF($BN228&gt;0,バックデータ一覧!$S$4,バックデータ一覧!$T$4)</f>
        <v>-0.51375000000000004</v>
      </c>
      <c r="BG228" s="89">
        <f>IF($BN228&gt;0,バックデータ一覧!$S$5,バックデータ一覧!$T$5)</f>
        <v>-1.7819999999999999E-2</v>
      </c>
      <c r="BH228" s="89">
        <f>IF($BN228&gt;0,バックデータ一覧!$S$6,バックデータ一覧!$T$6)</f>
        <v>0.27639999999999998</v>
      </c>
      <c r="BI228" s="89">
        <f>IF($BN228&gt;0,バックデータ一覧!$S$7,バックデータ一覧!$T$7)</f>
        <v>9.4067100000000003</v>
      </c>
      <c r="BJ228" s="89">
        <f>IF($BN228&gt;0,バックデータ一覧!$S$12,バックデータ一覧!$T$12)</f>
        <v>-0.19841</v>
      </c>
      <c r="BK228" s="89">
        <f>IF($BN228&gt;0,バックデータ一覧!$S$13,バックデータ一覧!$T$13)</f>
        <v>1.10632</v>
      </c>
      <c r="BL228" s="89">
        <f>IF($BN228&gt;0,バックデータ一覧!$S$14,バックデータ一覧!$T$14)</f>
        <v>0.19306999999999999</v>
      </c>
      <c r="BM228" s="132">
        <f>IF($BN228&gt;0,バックデータ一覧!$S$15,バックデータ一覧!$T$15)</f>
        <v>-10.36669</v>
      </c>
      <c r="BN228" s="26">
        <f>SUMIF('貼り付けシート（時刻別）'!$A$6:$A$8765,$A228,'貼り付けシート（時刻別）'!$C$6:$C$8765)</f>
        <v>2400</v>
      </c>
      <c r="BO228" s="91">
        <f>'貼り付けシート（日別）'!B227</f>
        <v>2.1657823085079997</v>
      </c>
      <c r="BP228" s="91">
        <f>'貼り付けシート（日別）'!C227</f>
        <v>4.7202947749533326</v>
      </c>
      <c r="BQ228" s="91">
        <f>'貼り付けシート（日別）'!D227</f>
        <v>0.88852607528533312</v>
      </c>
      <c r="BR228" s="91">
        <f>'貼り付けシート（日別）'!E227</f>
        <v>0</v>
      </c>
      <c r="BS228" s="91">
        <f>'貼り付けシート（日別）'!F227</f>
        <v>0</v>
      </c>
      <c r="BT228" s="91">
        <f>'貼り付けシート（日別）'!G227</f>
        <v>0</v>
      </c>
      <c r="BU228" s="91">
        <f>'貼り付けシート（日別）'!H227</f>
        <v>0</v>
      </c>
      <c r="BV228" s="91">
        <f>'貼り付けシート（日別）'!I227</f>
        <v>39</v>
      </c>
      <c r="BW228" s="91">
        <f>'貼り付けシート（日別）'!J227</f>
        <v>85</v>
      </c>
      <c r="BX228" s="91">
        <f>'貼り付けシート（日別）'!K227</f>
        <v>16</v>
      </c>
      <c r="BY228" s="91">
        <f>'貼り付けシート（日別）'!L227</f>
        <v>0</v>
      </c>
      <c r="BZ228" s="91">
        <f>'貼り付けシート（日別）'!M227</f>
        <v>0</v>
      </c>
      <c r="CA228" s="91">
        <f>'貼り付けシート（日別）'!N227</f>
        <v>0</v>
      </c>
      <c r="CB228" s="91">
        <f>'貼り付けシート（日別）'!O227</f>
        <v>27.012500000000003</v>
      </c>
      <c r="CC228" s="91">
        <f>'貼り付けシート（日別）'!Q227</f>
        <v>0</v>
      </c>
      <c r="CD228" s="126"/>
    </row>
    <row r="229" spans="1:82" x14ac:dyDescent="0.15">
      <c r="A229" s="30">
        <v>41862</v>
      </c>
      <c r="B229" s="93">
        <f t="shared" si="96"/>
        <v>0.16468390422453705</v>
      </c>
      <c r="C229" s="93">
        <f t="shared" si="97"/>
        <v>0</v>
      </c>
      <c r="D229" s="93">
        <f t="shared" si="123"/>
        <v>17.179338641442413</v>
      </c>
      <c r="E229" s="96">
        <v>0</v>
      </c>
      <c r="F229" s="90">
        <f>IF(OR(計算過程!$CJ$4&lt;=4,計算過程!$CJ$4=8),G229+H229+I229,0)</f>
        <v>0.16468390422453705</v>
      </c>
      <c r="G229" s="90">
        <f>IF(AND($CJ$4&gt;4,$CJ$4&lt;&gt;8),0,((VLOOKUP(入力データと計算結果!$F$6,バックデータ一覧!$V$12:$AA$15,2)*CB229+VLOOKUP(入力データと計算結果!$F$6,バックデータ一覧!$V$12:$AA$15,3)*(BV229+BW229+BX229+BY229+CA229)+(VLOOKUP(入力データと計算結果!$F$6,バックデータ一覧!$V$12:$AA$15,4)))*10^3/3600))</f>
        <v>0.1050316550925926</v>
      </c>
      <c r="H229" s="90">
        <f>IF(AND(OR($CJ$4&gt;4,$CJ$4&lt;&gt;8),入力データと計算結果!$F$7&lt;&gt;バックデータ一覧!$A$20,BZ229&gt;0),0.07*10^3/3600,0)</f>
        <v>1.9444444444444445E-2</v>
      </c>
      <c r="I229" s="90">
        <f>IF(AND(OR($CJ$4&lt;=4),入力データと計算結果!$F$7=バックデータ一覧!$A$22,BU229&gt;0),(VLOOKUP(入力データと計算結果!$F$6,バックデータ一覧!$V$12:$AA$15,5,FALSE)*BU229+VLOOKUP(入力データと計算結果!$F$6,バックデータ一覧!$V$12:$AA$15,6,FALSE))*10^3/3600,0)</f>
        <v>4.0207804687500001E-2</v>
      </c>
      <c r="J229" s="90">
        <f>IF(OR(計算過程!$CJ$4&lt;=2,計算過程!$CJ$4=8),IF(入力データと計算結果!$F$7=バックデータ一覧!$A$20,BO229/L229+BP229/M229+BQ229/N229+BR229/O229+BT229/Q229,IF(入力データと計算結果!$F$7=バックデータ一覧!$A$21,BO229/L229+BP229/M229+BQ229/N229+BS229/P229+BT229/Q229,BO229/L229+BP229/M229+BQ229/N229+BS229/P229+BU229/R229)),0)</f>
        <v>0</v>
      </c>
      <c r="K229" s="90">
        <f>IF(OR(計算過程!$CJ$4=3,計算過程!$CJ$4=4),IF(入力データと計算結果!$F$7=バックデータ一覧!$A$20,BO229/L229+BP229/M229+BQ229/N229+BR229/O229+BT229/Q229,IF(入力データと計算結果!$F$7=バックデータ一覧!$A$21,BO229/L229+BP229/M229+BQ229/N229+BS229/P229+BT229/Q229,BO229/L229+BP229/M229+BQ229/N229+BS229/P229+BU229/R229)),0)</f>
        <v>17.179338641442413</v>
      </c>
      <c r="L229" s="167">
        <f>IFERROR(MIN(1,$CJ$6*CB229+計算過程!$CJ$13*(BO229+BQ229)+$CJ$20),"-")</f>
        <v>0.70754501684786342</v>
      </c>
      <c r="M229" s="167">
        <f t="shared" si="98"/>
        <v>0.83030602659317143</v>
      </c>
      <c r="N229" s="167">
        <f t="shared" si="99"/>
        <v>0.70754501684786342</v>
      </c>
      <c r="O229" s="134">
        <f t="shared" si="100"/>
        <v>0.90236153670854247</v>
      </c>
      <c r="P229" s="134">
        <f t="shared" si="101"/>
        <v>0.87603629686432583</v>
      </c>
      <c r="Q229" s="134">
        <f t="shared" si="102"/>
        <v>0.90236153670854247</v>
      </c>
      <c r="R229" s="134">
        <f t="shared" si="103"/>
        <v>0.60969755487254096</v>
      </c>
      <c r="S229" s="26">
        <f t="shared" si="104"/>
        <v>0</v>
      </c>
      <c r="T229" s="26">
        <f>'貼り付けシート（日別）'!P228</f>
        <v>26.175000000000001</v>
      </c>
      <c r="U229" s="26">
        <f t="shared" si="124"/>
        <v>1</v>
      </c>
      <c r="V229" s="26">
        <f t="shared" si="125"/>
        <v>1</v>
      </c>
      <c r="W229" s="26">
        <f t="shared" si="118"/>
        <v>13.513902817425</v>
      </c>
      <c r="X229" s="26">
        <f t="shared" si="105"/>
        <v>0</v>
      </c>
      <c r="Y229" s="26">
        <f>IF(AND(入力データと計算結果!$F$6=バックデータ一覧!$A$7,入力データと計算結果!$F$27="種類を選択することで評価する"),MAX((($CJ$44*CB229+$CJ$45*SUM(BO229:BQ229,BS229)+$CJ$46)*Z229+(0.01723*BU229+0.06099))*10^3/3600,0),0)</f>
        <v>0</v>
      </c>
      <c r="Z229" s="26">
        <f t="shared" si="119"/>
        <v>1</v>
      </c>
      <c r="AA229" s="26">
        <f>IF(AND(入力データと計算結果!$F$6=バックデータ一覧!$A$7,入力データと計算結果!$F$27="種類を選択することで評価する"),MAX(($CJ$47*CB229+$CJ$48*SUM(BO229:BQ229,BS229)+$CJ$49)*AC229+BU229/AB229,0),0)</f>
        <v>0</v>
      </c>
      <c r="AB229" s="26">
        <f t="shared" si="106"/>
        <v>0.89381218749999991</v>
      </c>
      <c r="AC229" s="26">
        <f t="shared" si="120"/>
        <v>1</v>
      </c>
      <c r="AD229" s="91">
        <f>IF(AND(入力データと計算結果!$F$6=バックデータ一覧!$A$7,入力データと計算結果!$F$27="仕様を入力することで評価する"),AE229+AF229+AG229,0)</f>
        <v>0</v>
      </c>
      <c r="AE229" s="91">
        <f t="shared" si="121"/>
        <v>0.67395878566211342</v>
      </c>
      <c r="AF229" s="91">
        <f t="shared" si="107"/>
        <v>6.9395623682860785E-2</v>
      </c>
      <c r="AG229" s="190">
        <f>IF(AND(入力データと計算結果!$F$7&lt;&gt;バックデータ一覧!$A$22,CA229&gt;0),(0.000393*計算過程!CA229)*10^3/3600,IF(AND(入力データと計算結果!$F$7=バックデータ一覧!$A$22,AX229&gt;0),(0.01723*計算過程!AX229+0.06099)*10^3/3600,0))</f>
        <v>2.0636694010416668E-2</v>
      </c>
      <c r="AH229" s="91">
        <f>IF(OR(入力データと計算結果!$F$6&lt;&gt;バックデータ一覧!$A$7,入力データと計算結果!$F$27&lt;&gt;"仕様を入力することで評価する"),0,IF(入力データと計算結果!$F$7=バックデータ一覧!$A$20,計算過程!AR229/計算過程!AI229+計算過程!AS229/計算過程!AJ229+計算過程!AT229/計算過程!AK229+計算過程!AU229/計算過程!AL229+計算過程!AW229/計算過程!AN229,IF(入力データと計算結果!$F$7=バックデータ一覧!$A$21,計算過程!AR229/計算過程!AI229+計算過程!AS229/計算過程!AJ229+計算過程!AT229/計算過程!AK229+計算過程!AV229/計算過程!AM229+計算過程!AW229/計算過程!AN229,計算過程!AR229/計算過程!AI229+計算過程!AS229/計算過程!AJ229+計算過程!AT229/計算過程!AK229+計算過程!AV229/計算過程!AM229+計算過程!AX229/計算過程!AO229)))</f>
        <v>0</v>
      </c>
      <c r="AI229" s="191" t="str">
        <f>IF(AND(入力データと計算結果!$F$6=バックデータ一覧!$A$7,入力データと計算結果!$F$27="仕様を入力することで評価する"),$CJ$65*CB229+$CJ$72*(AR229+AT229)+$CJ$79,"-")</f>
        <v>-</v>
      </c>
      <c r="AJ229" s="191" t="str">
        <f>IF(AND(入力データと計算結果!$F$6=バックデータ一覧!$A$7,入力データと計算結果!$F$27="仕様を入力することで評価する"),$CJ$66*CB229+$CJ$73*AS229+$CJ$80,"-")</f>
        <v>-</v>
      </c>
      <c r="AK229" s="191" t="str">
        <f>IF(AND(入力データと計算結果!$F$6=バックデータ一覧!$A$7,入力データと計算結果!$F$27="仕様を入力することで評価する"),$CJ$67*CB229+$CJ$74*(AR229+AT229)+$CJ$81,"-")</f>
        <v>-</v>
      </c>
      <c r="AL229" s="191" t="str">
        <f>IF(AND(入力データと計算結果!$F$6=バックデータ一覧!$A$7,入力データと計算結果!$F$27="仕様を入力することで評価する"),$CJ$68*CB229+$CJ$75*AU229+$CJ$82,"-")</f>
        <v>-</v>
      </c>
      <c r="AM229" s="191" t="str">
        <f>IF(AND(入力データと計算結果!$F$6=バックデータ一覧!$A$7,入力データと計算結果!$F$27="仕様を入力することで評価する"),$CJ$69*CB229+$CJ$76*AV229+$CJ$83,"-")</f>
        <v>-</v>
      </c>
      <c r="AN229" s="191" t="str">
        <f>IF(AND(入力データと計算結果!$F$6=バックデータ一覧!$A$7,入力データと計算結果!$F$27="仕様を入力することで評価する"),$CJ$70*CB229+$CJ$77*AW229+$CJ$84,"-")</f>
        <v>-</v>
      </c>
      <c r="AO229" s="191" t="str">
        <f>IF(AND(入力データと計算結果!$F$6=バックデータ一覧!$A$7,入力データと計算結果!$F$27="仕様を入力することで評価する"),$CJ$71*CB229+$CJ$78*AX229+$CJ$85,"-")</f>
        <v>-</v>
      </c>
      <c r="AP229" s="91">
        <f t="shared" si="108"/>
        <v>14.740818804025656</v>
      </c>
      <c r="AQ229" s="91">
        <f t="shared" si="109"/>
        <v>6.075552358864825</v>
      </c>
      <c r="AR229" s="91">
        <f t="shared" si="110"/>
        <v>0</v>
      </c>
      <c r="AS229" s="91">
        <f t="shared" si="111"/>
        <v>0</v>
      </c>
      <c r="AT229" s="91">
        <f t="shared" si="112"/>
        <v>0</v>
      </c>
      <c r="AU229" s="91">
        <f t="shared" si="113"/>
        <v>0</v>
      </c>
      <c r="AV229" s="91">
        <f t="shared" si="114"/>
        <v>0</v>
      </c>
      <c r="AW229" s="91">
        <f t="shared" si="115"/>
        <v>0</v>
      </c>
      <c r="AX229" s="91">
        <f t="shared" si="116"/>
        <v>0.77203124999999995</v>
      </c>
      <c r="AY229" s="158">
        <f t="shared" si="117"/>
        <v>12.741871567425001</v>
      </c>
      <c r="AZ229" s="91">
        <f t="shared" si="122"/>
        <v>12.741871567425001</v>
      </c>
      <c r="BA229" s="26">
        <f>IF(計算過程!$CJ$4=9,((BF229*CB229+BG229*(BO229+BP229+BQ229+BS229)+BH229*BN229+BI229)*BB229+(0.01723*BU229+0.06099))*10^3/3600,0)</f>
        <v>0</v>
      </c>
      <c r="BB229" s="26">
        <f>IF(7&lt;='貼り付けシート（日別）'!O228,1,1+(7-'貼り付けシート（日別）'!O228)*0.0091)</f>
        <v>1</v>
      </c>
      <c r="BC229" s="26">
        <f>IF(計算過程!$CJ$4=9,((BJ229*計算過程!CB229+BK229*(BO229+BP229+BQ229+BS229)+BL229*BN229+BM229)*BE229+BU229/BD229),0)</f>
        <v>0</v>
      </c>
      <c r="BD229" s="26">
        <f>計算過程!$CJ$88*'貼り付けシート（日別）'!O228+計算過程!$CJ$89*BU229+計算過程!$CJ$90</f>
        <v>0.89381218749999991</v>
      </c>
      <c r="BE229" s="26">
        <f>IF(7&lt;='貼り付けシート（日別）'!O228,1,1+(7-'貼り付けシート（日別）'!O228)*0.0205)</f>
        <v>1</v>
      </c>
      <c r="BF229" s="89">
        <f>IF($BN229&gt;0,バックデータ一覧!$S$4,バックデータ一覧!$T$4)</f>
        <v>-0.51375000000000004</v>
      </c>
      <c r="BG229" s="89">
        <f>IF($BN229&gt;0,バックデータ一覧!$S$5,バックデータ一覧!$T$5)</f>
        <v>-1.7819999999999999E-2</v>
      </c>
      <c r="BH229" s="89">
        <f>IF($BN229&gt;0,バックデータ一覧!$S$6,バックデータ一覧!$T$6)</f>
        <v>0.27639999999999998</v>
      </c>
      <c r="BI229" s="89">
        <f>IF($BN229&gt;0,バックデータ一覧!$S$7,バックデータ一覧!$T$7)</f>
        <v>9.4067100000000003</v>
      </c>
      <c r="BJ229" s="89">
        <f>IF($BN229&gt;0,バックデータ一覧!$S$12,バックデータ一覧!$T$12)</f>
        <v>-0.19841</v>
      </c>
      <c r="BK229" s="89">
        <f>IF($BN229&gt;0,バックデータ一覧!$S$13,バックデータ一覧!$T$13)</f>
        <v>1.10632</v>
      </c>
      <c r="BL229" s="89">
        <f>IF($BN229&gt;0,バックデータ一覧!$S$14,バックデータ一覧!$T$14)</f>
        <v>0.19306999999999999</v>
      </c>
      <c r="BM229" s="132">
        <f>IF($BN229&gt;0,バックデータ一覧!$S$15,バックデータ一覧!$T$15)</f>
        <v>-10.36669</v>
      </c>
      <c r="BN229" s="26">
        <f>SUMIF('貼り付けシート（時刻別）'!$A$6:$A$8765,$A229,'貼り付けシート（時刻別）'!$C$6:$C$8765)</f>
        <v>2400</v>
      </c>
      <c r="BO229" s="91">
        <f>'貼り付けシート（日別）'!B228</f>
        <v>2.7748964746836675</v>
      </c>
      <c r="BP229" s="91">
        <f>'貼り付けシート（日別）'!C228</f>
        <v>3.3978324179800001</v>
      </c>
      <c r="BQ229" s="91">
        <f>'貼り付けシート（日別）'!D228</f>
        <v>1.4723940477913338</v>
      </c>
      <c r="BR229" s="91">
        <f>'貼り付けシート（日別）'!E228</f>
        <v>0</v>
      </c>
      <c r="BS229" s="91">
        <f>'貼り付けシート（日別）'!F228</f>
        <v>5.0967486269700002</v>
      </c>
      <c r="BT229" s="91">
        <f>'貼り付けシート（日別）'!G228</f>
        <v>0</v>
      </c>
      <c r="BU229" s="91">
        <f>'貼り付けシート（日別）'!H228</f>
        <v>0.77203124999999995</v>
      </c>
      <c r="BV229" s="91">
        <f>'貼り付けシート（日別）'!I228</f>
        <v>49</v>
      </c>
      <c r="BW229" s="91">
        <f>'貼り付けシート（日別）'!J228</f>
        <v>60</v>
      </c>
      <c r="BX229" s="91">
        <f>'貼り付けシート（日別）'!K228</f>
        <v>26</v>
      </c>
      <c r="BY229" s="91">
        <f>'貼り付けシート（日別）'!L228</f>
        <v>0</v>
      </c>
      <c r="BZ229" s="91">
        <f>'貼り付けシート（日別）'!M228</f>
        <v>90</v>
      </c>
      <c r="CA229" s="91">
        <f>'貼り付けシート（日別）'!N228</f>
        <v>0</v>
      </c>
      <c r="CB229" s="91">
        <f>'貼り付けシート（日別）'!O228</f>
        <v>28.079166666666666</v>
      </c>
      <c r="CC229" s="91">
        <f>'貼り付けシート（日別）'!Q228</f>
        <v>0</v>
      </c>
      <c r="CD229" s="126"/>
    </row>
    <row r="230" spans="1:82" x14ac:dyDescent="0.15">
      <c r="A230" s="30">
        <v>41863</v>
      </c>
      <c r="B230" s="93">
        <f t="shared" si="96"/>
        <v>0.16398195543981481</v>
      </c>
      <c r="C230" s="93">
        <f t="shared" si="97"/>
        <v>0</v>
      </c>
      <c r="D230" s="93">
        <f t="shared" si="123"/>
        <v>22.842849423877805</v>
      </c>
      <c r="E230" s="96">
        <v>0</v>
      </c>
      <c r="F230" s="90">
        <f>IF(OR(計算過程!$CJ$4&lt;=4,計算過程!$CJ$4=8),G230+H230+I230,0)</f>
        <v>0.16398195543981481</v>
      </c>
      <c r="G230" s="90">
        <f>IF(AND($CJ$4&gt;4,$CJ$4&lt;&gt;8),0,((VLOOKUP(入力データと計算結果!$F$6,バックデータ一覧!$V$12:$AA$15,2)*CB230+VLOOKUP(入力データと計算結果!$F$6,バックデータ一覧!$V$12:$AA$15,3)*(BV230+BW230+BX230+BY230+CA230)+(VLOOKUP(入力データと計算結果!$F$6,バックデータ一覧!$V$12:$AA$15,4)))*10^3/3600))</f>
        <v>0.10423391203703702</v>
      </c>
      <c r="H230" s="90">
        <f>IF(AND(OR($CJ$4&gt;4,$CJ$4&lt;&gt;8),入力データと計算結果!$F$7&lt;&gt;バックデータ一覧!$A$20,BZ230&gt;0),0.07*10^3/3600,0)</f>
        <v>1.9444444444444445E-2</v>
      </c>
      <c r="I230" s="90">
        <f>IF(AND(OR($CJ$4&lt;=4),入力データと計算結果!$F$7=バックデータ一覧!$A$22,BU230&gt;0),(VLOOKUP(入力データと計算結果!$F$6,バックデータ一覧!$V$12:$AA$15,5,FALSE)*BU230+VLOOKUP(入力データと計算結果!$F$6,バックデータ一覧!$V$12:$AA$15,6,FALSE))*10^3/3600,0)</f>
        <v>4.0303598958333332E-2</v>
      </c>
      <c r="J230" s="90">
        <f>IF(OR(計算過程!$CJ$4&lt;=2,計算過程!$CJ$4=8),IF(入力データと計算結果!$F$7=バックデータ一覧!$A$20,BO230/L230+BP230/M230+BQ230/N230+BR230/O230+BT230/Q230,IF(入力データと計算結果!$F$7=バックデータ一覧!$A$21,BO230/L230+BP230/M230+BQ230/N230+BS230/P230+BT230/Q230,BO230/L230+BP230/M230+BQ230/N230+BS230/P230+BU230/R230)),0)</f>
        <v>0</v>
      </c>
      <c r="K230" s="90">
        <f>IF(OR(計算過程!$CJ$4=3,計算過程!$CJ$4=4),IF(入力データと計算結果!$F$7=バックデータ一覧!$A$20,BO230/L230+BP230/M230+BQ230/N230+BR230/O230+BT230/Q230,IF(入力データと計算結果!$F$7=バックデータ一覧!$A$21,BO230/L230+BP230/M230+BQ230/N230+BS230/P230+BT230/Q230,BO230/L230+BP230/M230+BQ230/N230+BS230/P230+BU230/R230)),0)</f>
        <v>22.842849423877805</v>
      </c>
      <c r="L230" s="167">
        <f>IFERROR(MIN(1,$CJ$6*CB230+計算過程!$CJ$13*(BO230+BQ230)+$CJ$20),"-")</f>
        <v>0.70883451622289018</v>
      </c>
      <c r="M230" s="167">
        <f t="shared" si="98"/>
        <v>0.82744232202150647</v>
      </c>
      <c r="N230" s="167">
        <f t="shared" si="99"/>
        <v>0.70883451622289018</v>
      </c>
      <c r="O230" s="134">
        <f t="shared" si="100"/>
        <v>0.90236153670854247</v>
      </c>
      <c r="P230" s="134">
        <f t="shared" si="101"/>
        <v>0.86394717755818062</v>
      </c>
      <c r="Q230" s="134">
        <f t="shared" si="102"/>
        <v>0.90236153670854247</v>
      </c>
      <c r="R230" s="134">
        <f t="shared" si="103"/>
        <v>0.60774354000183983</v>
      </c>
      <c r="S230" s="26">
        <f t="shared" si="104"/>
        <v>0</v>
      </c>
      <c r="T230" s="26">
        <f>'貼り付けシート（日別）'!P229</f>
        <v>26.312499999999996</v>
      </c>
      <c r="U230" s="26">
        <f t="shared" si="124"/>
        <v>1</v>
      </c>
      <c r="V230" s="26">
        <f t="shared" si="125"/>
        <v>1</v>
      </c>
      <c r="W230" s="26">
        <f t="shared" si="118"/>
        <v>18.243526233810002</v>
      </c>
      <c r="X230" s="26">
        <f t="shared" si="105"/>
        <v>0</v>
      </c>
      <c r="Y230" s="26">
        <f>IF(AND(入力データと計算結果!$F$6=バックデータ一覧!$A$7,入力データと計算結果!$F$27="種類を選択することで評価する"),MAX((($CJ$44*CB230+$CJ$45*SUM(BO230:BQ230,BS230)+$CJ$46)*Z230+(0.01723*BU230+0.06099))*10^3/3600,0),0)</f>
        <v>0</v>
      </c>
      <c r="Z230" s="26">
        <f t="shared" si="119"/>
        <v>1</v>
      </c>
      <c r="AA230" s="26">
        <f>IF(AND(入力データと計算結果!$F$6=バックデータ一覧!$A$7,入力データと計算結果!$F$27="種類を選択することで評価する"),MAX(($CJ$47*CB230+$CJ$48*SUM(BO230:BQ230,BS230)+$CJ$49)*AC230+BU230/AB230,0),0)</f>
        <v>0</v>
      </c>
      <c r="AB230" s="26">
        <f t="shared" si="106"/>
        <v>0.89181062499999997</v>
      </c>
      <c r="AC230" s="26">
        <f t="shared" si="120"/>
        <v>1</v>
      </c>
      <c r="AD230" s="91">
        <f>IF(AND(入力データと計算結果!$F$6=バックデータ一覧!$A$7,入力データと計算結果!$F$27="仕様を入力することで評価する"),AE230+AF230+AG230,0)</f>
        <v>0</v>
      </c>
      <c r="AE230" s="91">
        <f t="shared" si="121"/>
        <v>0.9232560808993</v>
      </c>
      <c r="AF230" s="91">
        <f t="shared" si="107"/>
        <v>7.3313955379679469E-2</v>
      </c>
      <c r="AG230" s="190">
        <f>IF(AND(入力データと計算結果!$F$7&lt;&gt;バックデータ一覧!$A$22,CA230&gt;0),(0.000393*計算過程!CA230)*10^3/3600,IF(AND(入力データと計算結果!$F$7=バックデータ一覧!$A$22,AX230&gt;0),(0.01723*計算過程!AX230+0.06099)*10^3/3600,0))</f>
        <v>2.0715216145833337E-2</v>
      </c>
      <c r="AH230" s="91">
        <f>IF(OR(入力データと計算結果!$F$6&lt;&gt;バックデータ一覧!$A$7,入力データと計算結果!$F$27&lt;&gt;"仕様を入力することで評価する"),0,IF(入力データと計算結果!$F$7=バックデータ一覧!$A$20,計算過程!AR230/計算過程!AI230+計算過程!AS230/計算過程!AJ230+計算過程!AT230/計算過程!AK230+計算過程!AU230/計算過程!AL230+計算過程!AW230/計算過程!AN230,IF(入力データと計算結果!$F$7=バックデータ一覧!$A$21,計算過程!AR230/計算過程!AI230+計算過程!AS230/計算過程!AJ230+計算過程!AT230/計算過程!AK230+計算過程!AV230/計算過程!AM230+計算過程!AW230/計算過程!AN230,計算過程!AR230/計算過程!AI230+計算過程!AS230/計算過程!AJ230+計算過程!AT230/計算過程!AK230+計算過程!AV230/計算過程!AM230+計算過程!AX230/計算過程!AO230)))</f>
        <v>0</v>
      </c>
      <c r="AI230" s="191" t="str">
        <f>IF(AND(入力データと計算結果!$F$6=バックデータ一覧!$A$7,入力データと計算結果!$F$27="仕様を入力することで評価する"),$CJ$65*CB230+$CJ$72*(AR230+AT230)+$CJ$79,"-")</f>
        <v>-</v>
      </c>
      <c r="AJ230" s="191" t="str">
        <f>IF(AND(入力データと計算結果!$F$6=バックデータ一覧!$A$7,入力データと計算結果!$F$27="仕様を入力することで評価する"),$CJ$66*CB230+$CJ$73*AS230+$CJ$80,"-")</f>
        <v>-</v>
      </c>
      <c r="AK230" s="191" t="str">
        <f>IF(AND(入力データと計算結果!$F$6=バックデータ一覧!$A$7,入力データと計算結果!$F$27="仕様を入力することで評価する"),$CJ$67*CB230+$CJ$74*(AR230+AT230)+$CJ$81,"-")</f>
        <v>-</v>
      </c>
      <c r="AL230" s="191" t="str">
        <f>IF(AND(入力データと計算結果!$F$6=バックデータ一覧!$A$7,入力データと計算結果!$F$27="仕様を入力することで評価する"),$CJ$68*CB230+$CJ$75*AU230+$CJ$82,"-")</f>
        <v>-</v>
      </c>
      <c r="AM230" s="191" t="str">
        <f>IF(AND(入力データと計算結果!$F$6=バックデータ一覧!$A$7,入力データと計算結果!$F$27="仕様を入力することで評価する"),$CJ$69*CB230+$CJ$76*AV230+$CJ$83,"-")</f>
        <v>-</v>
      </c>
      <c r="AN230" s="191" t="str">
        <f>IF(AND(入力データと計算結果!$F$6=バックデータ一覧!$A$7,入力データと計算結果!$F$27="仕様を入力することで評価する"),$CJ$70*CB230+$CJ$77*AW230+$CJ$84,"-")</f>
        <v>-</v>
      </c>
      <c r="AO230" s="191" t="str">
        <f>IF(AND(入力データと計算結果!$F$6=バックデータ一覧!$A$7,入力データと計算結果!$F$27="仕様を入力することで評価する"),$CJ$71*CB230+$CJ$78*AX230+$CJ$85,"-")</f>
        <v>-</v>
      </c>
      <c r="AP230" s="91">
        <f t="shared" si="108"/>
        <v>20.19344637651853</v>
      </c>
      <c r="AQ230" s="91">
        <f t="shared" si="109"/>
        <v>6.075552358864825</v>
      </c>
      <c r="AR230" s="91">
        <f t="shared" si="110"/>
        <v>0</v>
      </c>
      <c r="AS230" s="91">
        <f t="shared" si="111"/>
        <v>0</v>
      </c>
      <c r="AT230" s="91">
        <f t="shared" si="112"/>
        <v>0</v>
      </c>
      <c r="AU230" s="91">
        <f t="shared" si="113"/>
        <v>0</v>
      </c>
      <c r="AV230" s="91">
        <f t="shared" si="114"/>
        <v>0</v>
      </c>
      <c r="AW230" s="91">
        <f t="shared" si="115"/>
        <v>0</v>
      </c>
      <c r="AX230" s="91">
        <f t="shared" si="116"/>
        <v>0.7884374999999999</v>
      </c>
      <c r="AY230" s="158">
        <f t="shared" si="117"/>
        <v>17.455088733810001</v>
      </c>
      <c r="AZ230" s="91">
        <f t="shared" si="122"/>
        <v>17.455088733810001</v>
      </c>
      <c r="BA230" s="26">
        <f>IF(計算過程!$CJ$4=9,((BF230*CB230+BG230*(BO230+BP230+BQ230+BS230)+BH230*BN230+BI230)*BB230+(0.01723*BU230+0.06099))*10^3/3600,0)</f>
        <v>0</v>
      </c>
      <c r="BB230" s="26">
        <f>IF(7&lt;='貼り付けシート（日別）'!O229,1,1+(7-'貼り付けシート（日別）'!O229)*0.0091)</f>
        <v>1</v>
      </c>
      <c r="BC230" s="26">
        <f>IF(計算過程!$CJ$4=9,((BJ230*計算過程!CB230+BK230*(BO230+BP230+BQ230+BS230)+BL230*BN230+BM230)*BE230+BU230/BD230),0)</f>
        <v>0</v>
      </c>
      <c r="BD230" s="26">
        <f>計算過程!$CJ$88*'貼り付けシート（日別）'!O229+計算過程!$CJ$89*BU230+計算過程!$CJ$90</f>
        <v>0.89181062499999997</v>
      </c>
      <c r="BE230" s="26">
        <f>IF(7&lt;='貼り付けシート（日別）'!O229,1,1+(7-'貼り付けシート（日別）'!O229)*0.0205)</f>
        <v>1</v>
      </c>
      <c r="BF230" s="89">
        <f>IF($BN230&gt;0,バックデータ一覧!$S$4,バックデータ一覧!$T$4)</f>
        <v>-0.51375000000000004</v>
      </c>
      <c r="BG230" s="89">
        <f>IF($BN230&gt;0,バックデータ一覧!$S$5,バックデータ一覧!$T$5)</f>
        <v>-1.7819999999999999E-2</v>
      </c>
      <c r="BH230" s="89">
        <f>IF($BN230&gt;0,バックデータ一覧!$S$6,バックデータ一覧!$T$6)</f>
        <v>0.27639999999999998</v>
      </c>
      <c r="BI230" s="89">
        <f>IF($BN230&gt;0,バックデータ一覧!$S$7,バックデータ一覧!$T$7)</f>
        <v>9.4067100000000003</v>
      </c>
      <c r="BJ230" s="89">
        <f>IF($BN230&gt;0,バックデータ一覧!$S$12,バックデータ一覧!$T$12)</f>
        <v>-0.19841</v>
      </c>
      <c r="BK230" s="89">
        <f>IF($BN230&gt;0,バックデータ一覧!$S$13,バックデータ一覧!$T$13)</f>
        <v>1.10632</v>
      </c>
      <c r="BL230" s="89">
        <f>IF($BN230&gt;0,バックデータ一覧!$S$14,バックデータ一覧!$T$14)</f>
        <v>0.19306999999999999</v>
      </c>
      <c r="BM230" s="132">
        <f>IF($BN230&gt;0,バックデータ一覧!$S$15,バックデータ一覧!$T$15)</f>
        <v>-10.36669</v>
      </c>
      <c r="BN230" s="26">
        <f>SUMIF('貼り付けシート（時刻別）'!$A$6:$A$8765,$A230,'貼り付けシート（時刻別）'!$C$6:$C$8765)</f>
        <v>2400</v>
      </c>
      <c r="BO230" s="91">
        <f>'貼り付けシート（日別）'!B229</f>
        <v>3.434711008911</v>
      </c>
      <c r="BP230" s="91">
        <f>'貼り付けシート（日別）'!C229</f>
        <v>2.5338032032950002</v>
      </c>
      <c r="BQ230" s="91">
        <f>'貼り付けシート（日別）'!D229</f>
        <v>1.3513617084239999</v>
      </c>
      <c r="BR230" s="91">
        <f>'貼り付けシート（日別）'!E229</f>
        <v>0</v>
      </c>
      <c r="BS230" s="91">
        <f>'貼り付けシート（日別）'!F229</f>
        <v>10.135212813180003</v>
      </c>
      <c r="BT230" s="91">
        <f>'貼り付けシート（日別）'!G229</f>
        <v>0</v>
      </c>
      <c r="BU230" s="91">
        <f>'貼り付けシート（日別）'!H229</f>
        <v>0.7884374999999999</v>
      </c>
      <c r="BV230" s="91">
        <f>'貼り付けシート（日別）'!I229</f>
        <v>61</v>
      </c>
      <c r="BW230" s="91">
        <f>'貼り付けシート（日別）'!J229</f>
        <v>45</v>
      </c>
      <c r="BX230" s="91">
        <f>'貼り付けシート（日別）'!K229</f>
        <v>24</v>
      </c>
      <c r="BY230" s="91">
        <f>'貼り付けシート（日別）'!L229</f>
        <v>0</v>
      </c>
      <c r="BZ230" s="91">
        <f>'貼り付けシート（日別）'!M229</f>
        <v>180</v>
      </c>
      <c r="CA230" s="91">
        <f>'貼り付けシート（日別）'!N229</f>
        <v>0</v>
      </c>
      <c r="CB230" s="91">
        <f>'貼り付けシート（日別）'!O229</f>
        <v>27.641666666666669</v>
      </c>
      <c r="CC230" s="91">
        <f>'貼り付けシート（日別）'!Q229</f>
        <v>0</v>
      </c>
      <c r="CD230" s="126"/>
    </row>
    <row r="231" spans="1:82" x14ac:dyDescent="0.15">
      <c r="A231" s="30">
        <v>41864</v>
      </c>
      <c r="B231" s="93">
        <f t="shared" si="96"/>
        <v>0.18343017650462962</v>
      </c>
      <c r="C231" s="93">
        <f t="shared" si="97"/>
        <v>0</v>
      </c>
      <c r="D231" s="93">
        <f t="shared" si="123"/>
        <v>29.118947215640233</v>
      </c>
      <c r="E231" s="96">
        <v>0</v>
      </c>
      <c r="F231" s="90">
        <f>IF(OR(計算過程!$CJ$4&lt;=4,計算過程!$CJ$4=8),G231+H231+I231,0)</f>
        <v>0.18343017650462962</v>
      </c>
      <c r="G231" s="90">
        <f>IF(AND($CJ$4&gt;4,$CJ$4&lt;&gt;8),0,((VLOOKUP(入力データと計算結果!$F$6,バックデータ一覧!$V$12:$AA$15,2)*CB231+VLOOKUP(入力データと計算結果!$F$6,バックデータ一覧!$V$12:$AA$15,3)*(BV231+BW231+BX231+BY231+CA231)+(VLOOKUP(入力データと計算結果!$F$6,バックデータ一覧!$V$12:$AA$15,4)))*10^3/3600))</f>
        <v>0.1234230324074074</v>
      </c>
      <c r="H231" s="90">
        <f>IF(AND(OR($CJ$4&gt;4,$CJ$4&lt;&gt;8),入力データと計算結果!$F$7&lt;&gt;バックデータ一覧!$A$20,BZ231&gt;0),0.07*10^3/3600,0)</f>
        <v>1.9444444444444445E-2</v>
      </c>
      <c r="I231" s="90">
        <f>IF(AND(OR($CJ$4&lt;=4),入力データと計算結果!$F$7=バックデータ一覧!$A$22,BU231&gt;0),(VLOOKUP(入力データと計算結果!$F$6,バックデータ一覧!$V$12:$AA$15,5,FALSE)*BU231+VLOOKUP(入力データと計算結果!$F$6,バックデータ一覧!$V$12:$AA$15,6,FALSE))*10^3/3600,0)</f>
        <v>4.056269965277777E-2</v>
      </c>
      <c r="J231" s="90">
        <f>IF(OR(計算過程!$CJ$4&lt;=2,計算過程!$CJ$4=8),IF(入力データと計算結果!$F$7=バックデータ一覧!$A$20,BO231/L231+BP231/M231+BQ231/N231+BR231/O231+BT231/Q231,IF(入力データと計算結果!$F$7=バックデータ一覧!$A$21,BO231/L231+BP231/M231+BQ231/N231+BS231/P231+BT231/Q231,BO231/L231+BP231/M231+BQ231/N231+BS231/P231+BU231/R231)),0)</f>
        <v>0</v>
      </c>
      <c r="K231" s="90">
        <f>IF(OR(計算過程!$CJ$4=3,計算過程!$CJ$4=4),IF(入力データと計算結果!$F$7=バックデータ一覧!$A$20,BO231/L231+BP231/M231+BQ231/N231+BR231/O231+BT231/Q231,IF(入力データと計算結果!$F$7=バックデータ一覧!$A$21,BO231/L231+BP231/M231+BQ231/N231+BS231/P231+BT231/Q231,BO231/L231+BP231/M231+BQ231/N231+BS231/P231+BU231/R231)),0)</f>
        <v>29.118947215640233</v>
      </c>
      <c r="L231" s="167">
        <f>IFERROR(MIN(1,$CJ$6*CB231+計算過程!$CJ$13*(BO231+BQ231)+$CJ$20),"-")</f>
        <v>0.71230921061154195</v>
      </c>
      <c r="M231" s="167">
        <f t="shared" si="98"/>
        <v>0.83178588997364455</v>
      </c>
      <c r="N231" s="167">
        <f t="shared" si="99"/>
        <v>0.71230921061154195</v>
      </c>
      <c r="O231" s="134">
        <f t="shared" si="100"/>
        <v>0.90236153670854247</v>
      </c>
      <c r="P231" s="134">
        <f t="shared" si="101"/>
        <v>0.86377076669633779</v>
      </c>
      <c r="Q231" s="134">
        <f t="shared" si="102"/>
        <v>0.90236153670854247</v>
      </c>
      <c r="R231" s="134">
        <f t="shared" si="103"/>
        <v>0.60245839501822906</v>
      </c>
      <c r="S231" s="26">
        <f t="shared" si="104"/>
        <v>0</v>
      </c>
      <c r="T231" s="26">
        <f>'貼り付けシート（日別）'!P230</f>
        <v>25.000000000000004</v>
      </c>
      <c r="U231" s="26">
        <f t="shared" si="124"/>
        <v>1</v>
      </c>
      <c r="V231" s="26">
        <f t="shared" si="125"/>
        <v>1</v>
      </c>
      <c r="W231" s="26">
        <f t="shared" si="118"/>
        <v>23.235318175853347</v>
      </c>
      <c r="X231" s="26">
        <f t="shared" si="105"/>
        <v>0</v>
      </c>
      <c r="Y231" s="26">
        <f>IF(AND(入力データと計算結果!$F$6=バックデータ一覧!$A$7,入力データと計算結果!$F$27="種類を選択することで評価する"),MAX((($CJ$44*CB231+$CJ$45*SUM(BO231:BQ231,BS231)+$CJ$46)*Z231+(0.01723*BU231+0.06099))*10^3/3600,0),0)</f>
        <v>0</v>
      </c>
      <c r="Z231" s="26">
        <f t="shared" si="119"/>
        <v>1</v>
      </c>
      <c r="AA231" s="26">
        <f>IF(AND(入力データと計算結果!$F$6=バックデータ一覧!$A$7,入力データと計算結果!$F$27="種類を選択することで評価する"),MAX(($CJ$47*CB231+$CJ$48*SUM(BO231:BQ231,BS231)+$CJ$49)*AC231+BU231/AB231,0),0)</f>
        <v>0</v>
      </c>
      <c r="AB231" s="26">
        <f t="shared" si="106"/>
        <v>0.88639687499999997</v>
      </c>
      <c r="AC231" s="26">
        <f t="shared" si="120"/>
        <v>1</v>
      </c>
      <c r="AD231" s="91">
        <f>IF(AND(入力データと計算結果!$F$6=バックデータ一覧!$A$7,入力データと計算結果!$F$27="仕様を入力することで評価する"),AE231+AF231+AG231,0)</f>
        <v>0</v>
      </c>
      <c r="AE231" s="91">
        <f t="shared" si="121"/>
        <v>1.1171756668160879</v>
      </c>
      <c r="AF231" s="91">
        <f t="shared" si="107"/>
        <v>7.7426988990701232E-2</v>
      </c>
      <c r="AG231" s="190">
        <f>IF(AND(入力データと計算結果!$F$7&lt;&gt;バックデータ一覧!$A$22,CA231&gt;0),(0.000393*計算過程!CA231)*10^3/3600,IF(AND(入力データと計算結果!$F$7=バックデータ一覧!$A$22,AX231&gt;0),(0.01723*計算過程!AX231+0.06099)*10^3/3600,0))</f>
        <v>2.0927599826388889E-2</v>
      </c>
      <c r="AH231" s="91">
        <f>IF(OR(入力データと計算結果!$F$6&lt;&gt;バックデータ一覧!$A$7,入力データと計算結果!$F$27&lt;&gt;"仕様を入力することで評価する"),0,IF(入力データと計算結果!$F$7=バックデータ一覧!$A$20,計算過程!AR231/計算過程!AI231+計算過程!AS231/計算過程!AJ231+計算過程!AT231/計算過程!AK231+計算過程!AU231/計算過程!AL231+計算過程!AW231/計算過程!AN231,IF(入力データと計算結果!$F$7=バックデータ一覧!$A$21,計算過程!AR231/計算過程!AI231+計算過程!AS231/計算過程!AJ231+計算過程!AT231/計算過程!AK231+計算過程!AV231/計算過程!AM231+計算過程!AW231/計算過程!AN231,計算過程!AR231/計算過程!AI231+計算過程!AS231/計算過程!AJ231+計算過程!AT231/計算過程!AK231+計算過程!AV231/計算過程!AM231+計算過程!AX231/計算過程!AO231)))</f>
        <v>0</v>
      </c>
      <c r="AI231" s="191" t="str">
        <f>IF(AND(入力データと計算結果!$F$6=バックデータ一覧!$A$7,入力データと計算結果!$F$27="仕様を入力することで評価する"),$CJ$65*CB231+$CJ$72*(AR231+AT231)+$CJ$79,"-")</f>
        <v>-</v>
      </c>
      <c r="AJ231" s="191" t="str">
        <f>IF(AND(入力データと計算結果!$F$6=バックデータ一覧!$A$7,入力データと計算結果!$F$27="仕様を入力することで評価する"),$CJ$66*CB231+$CJ$73*AS231+$CJ$80,"-")</f>
        <v>-</v>
      </c>
      <c r="AK231" s="191" t="str">
        <f>IF(AND(入力データと計算結果!$F$6=バックデータ一覧!$A$7,入力データと計算結果!$F$27="仕様を入力することで評価する"),$CJ$67*CB231+$CJ$74*(AR231+AT231)+$CJ$81,"-")</f>
        <v>-</v>
      </c>
      <c r="AL231" s="191" t="str">
        <f>IF(AND(入力データと計算結果!$F$6=バックデータ一覧!$A$7,入力データと計算結果!$F$27="仕様を入力することで評価する"),$CJ$68*CB231+$CJ$75*AU231+$CJ$82,"-")</f>
        <v>-</v>
      </c>
      <c r="AM231" s="191" t="str">
        <f>IF(AND(入力データと計算結果!$F$6=バックデータ一覧!$A$7,入力データと計算結果!$F$27="仕様を入力することで評価する"),$CJ$69*CB231+$CJ$76*AV231+$CJ$83,"-")</f>
        <v>-</v>
      </c>
      <c r="AN231" s="191" t="str">
        <f>IF(AND(入力データと計算結果!$F$6=バックデータ一覧!$A$7,入力データと計算結果!$F$27="仕様を入力することで評価する"),$CJ$70*CB231+$CJ$77*AW231+$CJ$84,"-")</f>
        <v>-</v>
      </c>
      <c r="AO231" s="191" t="str">
        <f>IF(AND(入力データと計算結果!$F$6=バックデータ一覧!$A$7,入力データと計算結果!$F$27="仕様を入力することで評価する"),$CJ$71*CB231+$CJ$78*AX231+$CJ$85,"-")</f>
        <v>-</v>
      </c>
      <c r="AP231" s="91">
        <f t="shared" si="108"/>
        <v>24.434853328047122</v>
      </c>
      <c r="AQ231" s="91">
        <f t="shared" si="109"/>
        <v>6.075552358864825</v>
      </c>
      <c r="AR231" s="91">
        <f t="shared" si="110"/>
        <v>0.2529907891427694</v>
      </c>
      <c r="AS231" s="91">
        <f t="shared" si="111"/>
        <v>0.34056452384603553</v>
      </c>
      <c r="AT231" s="91">
        <f t="shared" si="112"/>
        <v>0.10379109298164924</v>
      </c>
      <c r="AU231" s="91">
        <f t="shared" si="113"/>
        <v>0</v>
      </c>
      <c r="AV231" s="91">
        <f t="shared" si="114"/>
        <v>0.58382489802177595</v>
      </c>
      <c r="AW231" s="91">
        <f t="shared" si="115"/>
        <v>0</v>
      </c>
      <c r="AX231" s="91">
        <f t="shared" si="116"/>
        <v>0.83281249999999973</v>
      </c>
      <c r="AY231" s="158">
        <f t="shared" si="117"/>
        <v>21.121334371861117</v>
      </c>
      <c r="AZ231" s="91">
        <f t="shared" si="122"/>
        <v>22.402505675853348</v>
      </c>
      <c r="BA231" s="26">
        <f>IF(計算過程!$CJ$4=9,((BF231*CB231+BG231*(BO231+BP231+BQ231+BS231)+BH231*BN231+BI231)*BB231+(0.01723*BU231+0.06099))*10^3/3600,0)</f>
        <v>0</v>
      </c>
      <c r="BB231" s="26">
        <f>IF(7&lt;='貼り付けシート（日別）'!O230,1,1+(7-'貼り付けシート（日別）'!O230)*0.0091)</f>
        <v>1</v>
      </c>
      <c r="BC231" s="26">
        <f>IF(計算過程!$CJ$4=9,((BJ231*計算過程!CB231+BK231*(BO231+BP231+BQ231+BS231)+BL231*BN231+BM231)*BE231+BU231/BD231),0)</f>
        <v>0</v>
      </c>
      <c r="BD231" s="26">
        <f>計算過程!$CJ$88*'貼り付けシート（日別）'!O230+計算過程!$CJ$89*BU231+計算過程!$CJ$90</f>
        <v>0.88639687499999997</v>
      </c>
      <c r="BE231" s="26">
        <f>IF(7&lt;='貼り付けシート（日別）'!O230,1,1+(7-'貼り付けシート（日別）'!O230)*0.0205)</f>
        <v>1</v>
      </c>
      <c r="BF231" s="89">
        <f>IF($BN231&gt;0,バックデータ一覧!$S$4,バックデータ一覧!$T$4)</f>
        <v>-0.51375000000000004</v>
      </c>
      <c r="BG231" s="89">
        <f>IF($BN231&gt;0,バックデータ一覧!$S$5,バックデータ一覧!$T$5)</f>
        <v>-1.7819999999999999E-2</v>
      </c>
      <c r="BH231" s="89">
        <f>IF($BN231&gt;0,バックデータ一覧!$S$6,バックデータ一覧!$T$6)</f>
        <v>0.27639999999999998</v>
      </c>
      <c r="BI231" s="89">
        <f>IF($BN231&gt;0,バックデータ一覧!$S$7,バックデータ一覧!$T$7)</f>
        <v>9.4067100000000003</v>
      </c>
      <c r="BJ231" s="89">
        <f>IF($BN231&gt;0,バックデータ一覧!$S$12,バックデータ一覧!$T$12)</f>
        <v>-0.19841</v>
      </c>
      <c r="BK231" s="89">
        <f>IF($BN231&gt;0,バックデータ一覧!$S$13,バックデータ一覧!$T$13)</f>
        <v>1.10632</v>
      </c>
      <c r="BL231" s="89">
        <f>IF($BN231&gt;0,バックデータ一覧!$S$14,バックデータ一覧!$T$14)</f>
        <v>0.19306999999999999</v>
      </c>
      <c r="BM231" s="132">
        <f>IF($BN231&gt;0,バックデータ一覧!$S$15,バックデータ一覧!$T$15)</f>
        <v>-10.36669</v>
      </c>
      <c r="BN231" s="26">
        <f>SUMIF('貼り付けシート（時刻別）'!$A$6:$A$8765,$A231,'貼り付けシート（時刻別）'!$C$6:$C$8765)</f>
        <v>2400</v>
      </c>
      <c r="BO231" s="91">
        <f>'貼り付けシート（日別）'!B230</f>
        <v>4.4237859309280028</v>
      </c>
      <c r="BP231" s="91">
        <f>'貼り付けシート（日別）'!C230</f>
        <v>5.9550964454800042</v>
      </c>
      <c r="BQ231" s="91">
        <f>'貼り付けシート（日別）'!D230</f>
        <v>1.8148865357653345</v>
      </c>
      <c r="BR231" s="91">
        <f>'貼り付けシート（日別）'!E230</f>
        <v>0</v>
      </c>
      <c r="BS231" s="91">
        <f>'貼り付けシート（日別）'!F230</f>
        <v>10.208736763680006</v>
      </c>
      <c r="BT231" s="91">
        <f>'貼り付けシート（日別）'!G230</f>
        <v>0</v>
      </c>
      <c r="BU231" s="91">
        <f>'貼り付けシート（日別）'!H230</f>
        <v>0.83281249999999973</v>
      </c>
      <c r="BV231" s="91">
        <f>'貼り付けシート（日別）'!I230</f>
        <v>78</v>
      </c>
      <c r="BW231" s="91">
        <f>'貼り付けシート（日別）'!J230</f>
        <v>105</v>
      </c>
      <c r="BX231" s="91">
        <f>'貼り付けシート（日別）'!K230</f>
        <v>32</v>
      </c>
      <c r="BY231" s="91">
        <f>'貼り付けシート（日別）'!L230</f>
        <v>0</v>
      </c>
      <c r="BZ231" s="91">
        <f>'貼り付けシート（日別）'!M230</f>
        <v>180</v>
      </c>
      <c r="CA231" s="91">
        <f>'貼り付けシート（日別）'!N230</f>
        <v>0</v>
      </c>
      <c r="CB231" s="91">
        <f>'貼り付けシート（日別）'!O230</f>
        <v>26.458333333333339</v>
      </c>
      <c r="CC231" s="91">
        <f>'貼り付けシート（日別）'!Q230</f>
        <v>0</v>
      </c>
      <c r="CD231" s="126"/>
    </row>
    <row r="232" spans="1:82" x14ac:dyDescent="0.15">
      <c r="A232" s="30">
        <v>41865</v>
      </c>
      <c r="B232" s="93">
        <f t="shared" si="96"/>
        <v>0.16476744560185183</v>
      </c>
      <c r="C232" s="93">
        <f t="shared" si="97"/>
        <v>0</v>
      </c>
      <c r="D232" s="93">
        <f t="shared" si="123"/>
        <v>17.380256782820766</v>
      </c>
      <c r="E232" s="96">
        <v>0</v>
      </c>
      <c r="F232" s="90">
        <f>IF(OR(計算過程!$CJ$4&lt;=4,計算過程!$CJ$4=8),G232+H232+I232,0)</f>
        <v>0.16476744560185183</v>
      </c>
      <c r="G232" s="90">
        <f>IF(AND($CJ$4&gt;4,$CJ$4&lt;&gt;8),0,((VLOOKUP(入力データと計算結果!$F$6,バックデータ一覧!$V$12:$AA$15,2)*CB232+VLOOKUP(入力データと計算結果!$F$6,バックデータ一覧!$V$12:$AA$15,3)*(BV232+BW232+BX232+BY232+CA232)+(VLOOKUP(入力データと計算結果!$F$6,バックデータ一覧!$V$12:$AA$15,4)))*10^3/3600))</f>
        <v>0.10509421296296295</v>
      </c>
      <c r="H232" s="90">
        <f>IF(AND(OR($CJ$4&gt;4,$CJ$4&lt;&gt;8),入力データと計算結果!$F$7&lt;&gt;バックデータ一覧!$A$20,BZ232&gt;0),0.07*10^3/3600,0)</f>
        <v>1.9444444444444445E-2</v>
      </c>
      <c r="I232" s="90">
        <f>IF(AND(OR($CJ$4&lt;=4),入力データと計算結果!$F$7=バックデータ一覧!$A$22,BU232&gt;0),(VLOOKUP(入力データと計算結果!$F$6,バックデータ一覧!$V$12:$AA$15,5,FALSE)*BU232+VLOOKUP(入力データと計算結果!$F$6,バックデータ一覧!$V$12:$AA$15,6,FALSE))*10^3/3600,0)</f>
        <v>4.0228788194444441E-2</v>
      </c>
      <c r="J232" s="90">
        <f>IF(OR(計算過程!$CJ$4&lt;=2,計算過程!$CJ$4=8),IF(入力データと計算結果!$F$7=バックデータ一覧!$A$20,BO232/L232+BP232/M232+BQ232/N232+BR232/O232+BT232/Q232,IF(入力データと計算結果!$F$7=バックデータ一覧!$A$21,BO232/L232+BP232/M232+BQ232/N232+BS232/P232+BT232/Q232,BO232/L232+BP232/M232+BQ232/N232+BS232/P232+BU232/R232)),0)</f>
        <v>0</v>
      </c>
      <c r="K232" s="90">
        <f>IF(OR(計算過程!$CJ$4=3,計算過程!$CJ$4=4),IF(入力データと計算結果!$F$7=バックデータ一覧!$A$20,BO232/L232+BP232/M232+BQ232/N232+BR232/O232+BT232/Q232,IF(入力データと計算結果!$F$7=バックデータ一覧!$A$21,BO232/L232+BP232/M232+BQ232/N232+BS232/P232+BT232/Q232,BO232/L232+BP232/M232+BQ232/N232+BS232/P232+BU232/R232)),0)</f>
        <v>17.380256782820766</v>
      </c>
      <c r="L232" s="167">
        <f>IFERROR(MIN(1,$CJ$6*CB232+計算過程!$CJ$13*(BO232+BQ232)+$CJ$20),"-")</f>
        <v>0.7076414935484745</v>
      </c>
      <c r="M232" s="167">
        <f t="shared" si="98"/>
        <v>0.83016271578297907</v>
      </c>
      <c r="N232" s="167">
        <f t="shared" si="99"/>
        <v>0.7076414935484745</v>
      </c>
      <c r="O232" s="134">
        <f t="shared" si="100"/>
        <v>0.90236153670854247</v>
      </c>
      <c r="P232" s="134">
        <f t="shared" si="101"/>
        <v>0.87588779099335623</v>
      </c>
      <c r="Q232" s="134">
        <f t="shared" si="102"/>
        <v>0.90236153670854247</v>
      </c>
      <c r="R232" s="134">
        <f t="shared" si="103"/>
        <v>0.60926953256753025</v>
      </c>
      <c r="S232" s="26">
        <f t="shared" si="104"/>
        <v>0</v>
      </c>
      <c r="T232" s="26">
        <f>'貼り付けシート（日別）'!P231</f>
        <v>25.799999999999997</v>
      </c>
      <c r="U232" s="26">
        <f t="shared" si="124"/>
        <v>1</v>
      </c>
      <c r="V232" s="26">
        <f t="shared" si="125"/>
        <v>1</v>
      </c>
      <c r="W232" s="26">
        <f t="shared" si="118"/>
        <v>13.672231063249999</v>
      </c>
      <c r="X232" s="26">
        <f t="shared" si="105"/>
        <v>0</v>
      </c>
      <c r="Y232" s="26">
        <f>IF(AND(入力データと計算結果!$F$6=バックデータ一覧!$A$7,入力データと計算結果!$F$27="種類を選択することで評価する"),MAX((($CJ$44*CB232+$CJ$45*SUM(BO232:BQ232,BS232)+$CJ$46)*Z232+(0.01723*BU232+0.06099))*10^3/3600,0),0)</f>
        <v>0</v>
      </c>
      <c r="Z232" s="26">
        <f t="shared" si="119"/>
        <v>1</v>
      </c>
      <c r="AA232" s="26">
        <f>IF(AND(入力データと計算結果!$F$6=バックデータ一覧!$A$7,入力データと計算結果!$F$27="種類を選択することで評価する"),MAX(($CJ$47*CB232+$CJ$48*SUM(BO232:BQ232,BS232)+$CJ$49)*AC232+BU232/AB232,0),0)</f>
        <v>0</v>
      </c>
      <c r="AB232" s="26">
        <f t="shared" si="106"/>
        <v>0.89337374999999997</v>
      </c>
      <c r="AC232" s="26">
        <f t="shared" si="120"/>
        <v>1</v>
      </c>
      <c r="AD232" s="91">
        <f>IF(AND(入力データと計算結果!$F$6=バックデータ一覧!$A$7,入力データと計算結果!$F$27="仕様を入力することで評価する"),AE232+AF232+AG232,0)</f>
        <v>0</v>
      </c>
      <c r="AE232" s="91">
        <f t="shared" si="121"/>
        <v>0.68214319345137919</v>
      </c>
      <c r="AF232" s="91">
        <f t="shared" si="107"/>
        <v>6.9524262160185049E-2</v>
      </c>
      <c r="AG232" s="190">
        <f>IF(AND(入力データと計算結果!$F$7&lt;&gt;バックデータ一覧!$A$22,CA232&gt;0),(0.000393*計算過程!CA232)*10^3/3600,IF(AND(入力データと計算結果!$F$7=バックデータ一覧!$A$22,AX232&gt;0),(0.01723*計算過程!AX232+0.06099)*10^3/3600,0))</f>
        <v>2.0653894097222222E-2</v>
      </c>
      <c r="AH232" s="91">
        <f>IF(OR(入力データと計算結果!$F$6&lt;&gt;バックデータ一覧!$A$7,入力データと計算結果!$F$27&lt;&gt;"仕様を入力することで評価する"),0,IF(入力データと計算結果!$F$7=バックデータ一覧!$A$20,計算過程!AR232/計算過程!AI232+計算過程!AS232/計算過程!AJ232+計算過程!AT232/計算過程!AK232+計算過程!AU232/計算過程!AL232+計算過程!AW232/計算過程!AN232,IF(入力データと計算結果!$F$7=バックデータ一覧!$A$21,計算過程!AR232/計算過程!AI232+計算過程!AS232/計算過程!AJ232+計算過程!AT232/計算過程!AK232+計算過程!AV232/計算過程!AM232+計算過程!AW232/計算過程!AN232,計算過程!AR232/計算過程!AI232+計算過程!AS232/計算過程!AJ232+計算過程!AT232/計算過程!AK232+計算過程!AV232/計算過程!AM232+計算過程!AX232/計算過程!AO232)))</f>
        <v>0</v>
      </c>
      <c r="AI232" s="191" t="str">
        <f>IF(AND(入力データと計算結果!$F$6=バックデータ一覧!$A$7,入力データと計算結果!$F$27="仕様を入力することで評価する"),$CJ$65*CB232+$CJ$72*(AR232+AT232)+$CJ$79,"-")</f>
        <v>-</v>
      </c>
      <c r="AJ232" s="191" t="str">
        <f>IF(AND(入力データと計算結果!$F$6=バックデータ一覧!$A$7,入力データと計算結果!$F$27="仕様を入力することで評価する"),$CJ$66*CB232+$CJ$73*AS232+$CJ$80,"-")</f>
        <v>-</v>
      </c>
      <c r="AK232" s="191" t="str">
        <f>IF(AND(入力データと計算結果!$F$6=バックデータ一覧!$A$7,入力データと計算結果!$F$27="仕様を入力することで評価する"),$CJ$67*CB232+$CJ$74*(AR232+AT232)+$CJ$81,"-")</f>
        <v>-</v>
      </c>
      <c r="AL232" s="191" t="str">
        <f>IF(AND(入力データと計算結果!$F$6=バックデータ一覧!$A$7,入力データと計算結果!$F$27="仕様を入力することで評価する"),$CJ$68*CB232+$CJ$75*AU232+$CJ$82,"-")</f>
        <v>-</v>
      </c>
      <c r="AM232" s="191" t="str">
        <f>IF(AND(入力データと計算結果!$F$6=バックデータ一覧!$A$7,入力データと計算結果!$F$27="仕様を入力することで評価する"),$CJ$69*CB232+$CJ$76*AV232+$CJ$83,"-")</f>
        <v>-</v>
      </c>
      <c r="AN232" s="191" t="str">
        <f>IF(AND(入力データと計算結果!$F$6=バックデータ一覧!$A$7,入力データと計算結果!$F$27="仕様を入力することで評価する"),$CJ$70*CB232+$CJ$77*AW232+$CJ$84,"-")</f>
        <v>-</v>
      </c>
      <c r="AO232" s="191" t="str">
        <f>IF(AND(入力データと計算結果!$F$6=バックデータ一覧!$A$7,入力データと計算結果!$F$27="仕様を入力することで評価する"),$CJ$71*CB232+$CJ$78*AX232+$CJ$85,"-")</f>
        <v>-</v>
      </c>
      <c r="AP232" s="91">
        <f t="shared" si="108"/>
        <v>14.919828077005601</v>
      </c>
      <c r="AQ232" s="91">
        <f t="shared" si="109"/>
        <v>6.075552358864825</v>
      </c>
      <c r="AR232" s="91">
        <f t="shared" si="110"/>
        <v>0</v>
      </c>
      <c r="AS232" s="91">
        <f t="shared" si="111"/>
        <v>0</v>
      </c>
      <c r="AT232" s="91">
        <f t="shared" si="112"/>
        <v>0</v>
      </c>
      <c r="AU232" s="91">
        <f t="shared" si="113"/>
        <v>0</v>
      </c>
      <c r="AV232" s="91">
        <f t="shared" si="114"/>
        <v>0</v>
      </c>
      <c r="AW232" s="91">
        <f t="shared" si="115"/>
        <v>0</v>
      </c>
      <c r="AX232" s="91">
        <f t="shared" si="116"/>
        <v>0.7756249999999999</v>
      </c>
      <c r="AY232" s="158">
        <f t="shared" si="117"/>
        <v>12.896606063249999</v>
      </c>
      <c r="AZ232" s="91">
        <f t="shared" si="122"/>
        <v>12.896606063249999</v>
      </c>
      <c r="BA232" s="26">
        <f>IF(計算過程!$CJ$4=9,((BF232*CB232+BG232*(BO232+BP232+BQ232+BS232)+BH232*BN232+BI232)*BB232+(0.01723*BU232+0.06099))*10^3/3600,0)</f>
        <v>0</v>
      </c>
      <c r="BB232" s="26">
        <f>IF(7&lt;='貼り付けシート（日別）'!O231,1,1+(7-'貼り付けシート（日別）'!O231)*0.0091)</f>
        <v>1</v>
      </c>
      <c r="BC232" s="26">
        <f>IF(計算過程!$CJ$4=9,((BJ232*計算過程!CB232+BK232*(BO232+BP232+BQ232+BS232)+BL232*BN232+BM232)*BE232+BU232/BD232),0)</f>
        <v>0</v>
      </c>
      <c r="BD232" s="26">
        <f>計算過程!$CJ$88*'貼り付けシート（日別）'!O231+計算過程!$CJ$89*BU232+計算過程!$CJ$90</f>
        <v>0.89337374999999997</v>
      </c>
      <c r="BE232" s="26">
        <f>IF(7&lt;='貼り付けシート（日別）'!O231,1,1+(7-'貼り付けシート（日別）'!O231)*0.0205)</f>
        <v>1</v>
      </c>
      <c r="BF232" s="89">
        <f>IF($BN232&gt;0,バックデータ一覧!$S$4,バックデータ一覧!$T$4)</f>
        <v>-0.51375000000000004</v>
      </c>
      <c r="BG232" s="89">
        <f>IF($BN232&gt;0,バックデータ一覧!$S$5,バックデータ一覧!$T$5)</f>
        <v>-1.7819999999999999E-2</v>
      </c>
      <c r="BH232" s="89">
        <f>IF($BN232&gt;0,バックデータ一覧!$S$6,バックデータ一覧!$T$6)</f>
        <v>0.27639999999999998</v>
      </c>
      <c r="BI232" s="89">
        <f>IF($BN232&gt;0,バックデータ一覧!$S$7,バックデータ一覧!$T$7)</f>
        <v>9.4067100000000003</v>
      </c>
      <c r="BJ232" s="89">
        <f>IF($BN232&gt;0,バックデータ一覧!$S$12,バックデータ一覧!$T$12)</f>
        <v>-0.19841</v>
      </c>
      <c r="BK232" s="89">
        <f>IF($BN232&gt;0,バックデータ一覧!$S$13,バックデータ一覧!$T$13)</f>
        <v>1.10632</v>
      </c>
      <c r="BL232" s="89">
        <f>IF($BN232&gt;0,バックデータ一覧!$S$14,バックデータ一覧!$T$14)</f>
        <v>0.19306999999999999</v>
      </c>
      <c r="BM232" s="132">
        <f>IF($BN232&gt;0,バックデータ一覧!$S$15,バックデータ一覧!$T$15)</f>
        <v>-10.36669</v>
      </c>
      <c r="BN232" s="26">
        <f>SUMIF('貼り付けシート（時刻別）'!$A$6:$A$8765,$A232,'貼り付けシート（時刻別）'!$C$6:$C$8765)</f>
        <v>2400</v>
      </c>
      <c r="BO232" s="91">
        <f>'貼り付けシート（日別）'!B231</f>
        <v>2.8085942093299998</v>
      </c>
      <c r="BP232" s="91">
        <f>'貼り付けシート（日別）'!C231</f>
        <v>3.4390949501999999</v>
      </c>
      <c r="BQ232" s="91">
        <f>'貼り付けシート（日別）'!D231</f>
        <v>1.4902744784199999</v>
      </c>
      <c r="BR232" s="91">
        <f>'貼り付けシート（日別）'!E231</f>
        <v>0</v>
      </c>
      <c r="BS232" s="91">
        <f>'貼り付けシート（日別）'!F231</f>
        <v>5.1586424253000001</v>
      </c>
      <c r="BT232" s="91">
        <f>'貼り付けシート（日別）'!G231</f>
        <v>0</v>
      </c>
      <c r="BU232" s="91">
        <f>'貼り付けシート（日別）'!H231</f>
        <v>0.7756249999999999</v>
      </c>
      <c r="BV232" s="91">
        <f>'貼り付けシート（日別）'!I231</f>
        <v>49</v>
      </c>
      <c r="BW232" s="91">
        <f>'貼り付けシート（日別）'!J231</f>
        <v>60</v>
      </c>
      <c r="BX232" s="91">
        <f>'貼り付けシート（日別）'!K231</f>
        <v>26</v>
      </c>
      <c r="BY232" s="91">
        <f>'貼り付けシート（日別）'!L231</f>
        <v>0</v>
      </c>
      <c r="BZ232" s="91">
        <f>'貼り付けシート（日別）'!M231</f>
        <v>90</v>
      </c>
      <c r="CA232" s="91">
        <f>'貼り付けシート（日別）'!N231</f>
        <v>0</v>
      </c>
      <c r="CB232" s="91">
        <f>'貼り付けシート（日別）'!O231</f>
        <v>27.983333333333334</v>
      </c>
      <c r="CC232" s="91">
        <f>'貼り付けシート（日別）'!Q231</f>
        <v>0</v>
      </c>
      <c r="CD232" s="126"/>
    </row>
    <row r="233" spans="1:82" x14ac:dyDescent="0.15">
      <c r="A233" s="30">
        <v>41866</v>
      </c>
      <c r="B233" s="93">
        <f t="shared" si="96"/>
        <v>0.10578315972222221</v>
      </c>
      <c r="C233" s="93">
        <f t="shared" si="97"/>
        <v>0</v>
      </c>
      <c r="D233" s="93">
        <f t="shared" si="123"/>
        <v>10.31498627086194</v>
      </c>
      <c r="E233" s="96">
        <v>0</v>
      </c>
      <c r="F233" s="90">
        <f>IF(OR(計算過程!$CJ$4&lt;=4,計算過程!$CJ$4=8),G233+H233+I233,0)</f>
        <v>0.10578315972222221</v>
      </c>
      <c r="G233" s="90">
        <f>IF(AND($CJ$4&gt;4,$CJ$4&lt;&gt;8),0,((VLOOKUP(入力データと計算結果!$F$6,バックデータ一覧!$V$12:$AA$15,2)*CB233+VLOOKUP(入力データと計算結果!$F$6,バックデータ一覧!$V$12:$AA$15,3)*(BV233+BW233+BX233+BY233+CA233)+(VLOOKUP(入力データと計算結果!$F$6,バックデータ一覧!$V$12:$AA$15,4)))*10^3/3600))</f>
        <v>0.10578315972222221</v>
      </c>
      <c r="H233" s="90">
        <f>IF(AND(OR($CJ$4&gt;4,$CJ$4&lt;&gt;8),入力データと計算結果!$F$7&lt;&gt;バックデータ一覧!$A$20,BZ233&gt;0),0.07*10^3/3600,0)</f>
        <v>0</v>
      </c>
      <c r="I233" s="90">
        <f>IF(AND(OR($CJ$4&lt;=4),入力データと計算結果!$F$7=バックデータ一覧!$A$22,BU233&gt;0),(VLOOKUP(入力データと計算結果!$F$6,バックデータ一覧!$V$12:$AA$15,5,FALSE)*BU233+VLOOKUP(入力データと計算結果!$F$6,バックデータ一覧!$V$12:$AA$15,6,FALSE))*10^3/3600,0)</f>
        <v>0</v>
      </c>
      <c r="J233" s="90">
        <f>IF(OR(計算過程!$CJ$4&lt;=2,計算過程!$CJ$4=8),IF(入力データと計算結果!$F$7=バックデータ一覧!$A$20,BO233/L233+BP233/M233+BQ233/N233+BR233/O233+BT233/Q233,IF(入力データと計算結果!$F$7=バックデータ一覧!$A$21,BO233/L233+BP233/M233+BQ233/N233+BS233/P233+BT233/Q233,BO233/L233+BP233/M233+BQ233/N233+BS233/P233+BU233/R233)),0)</f>
        <v>0</v>
      </c>
      <c r="K233" s="90">
        <f>IF(OR(計算過程!$CJ$4=3,計算過程!$CJ$4=4),IF(入力データと計算結果!$F$7=バックデータ一覧!$A$20,BO233/L233+BP233/M233+BQ233/N233+BR233/O233+BT233/Q233,IF(入力データと計算結果!$F$7=バックデータ一覧!$A$21,BO233/L233+BP233/M233+BQ233/N233+BS233/P233+BT233/Q233,BO233/L233+BP233/M233+BQ233/N233+BS233/P233+BU233/R233)),0)</f>
        <v>10.31498627086194</v>
      </c>
      <c r="L233" s="167">
        <f>IFERROR(MIN(1,$CJ$6*CB233+計算過程!$CJ$13*(BO233+BQ233)+$CJ$20),"-")</f>
        <v>0.70473818203309113</v>
      </c>
      <c r="M233" s="167">
        <f t="shared" si="98"/>
        <v>0.83462498674795127</v>
      </c>
      <c r="N233" s="167">
        <f t="shared" si="99"/>
        <v>0.70473818203309113</v>
      </c>
      <c r="O233" s="134">
        <f t="shared" si="100"/>
        <v>0.90236153670854247</v>
      </c>
      <c r="P233" s="134">
        <f t="shared" si="101"/>
        <v>0.88826526187185906</v>
      </c>
      <c r="Q233" s="134">
        <f t="shared" si="102"/>
        <v>0.90236153670854247</v>
      </c>
      <c r="R233" s="134">
        <f t="shared" si="103"/>
        <v>0.57718996843247483</v>
      </c>
      <c r="S233" s="26">
        <f t="shared" si="104"/>
        <v>0</v>
      </c>
      <c r="T233" s="26">
        <f>'貼り付けシート（日別）'!P232</f>
        <v>26.374999999999996</v>
      </c>
      <c r="U233" s="26">
        <f t="shared" si="124"/>
        <v>1</v>
      </c>
      <c r="V233" s="26">
        <f t="shared" si="125"/>
        <v>1</v>
      </c>
      <c r="W233" s="26">
        <f t="shared" si="118"/>
        <v>8.0278820282266636</v>
      </c>
      <c r="X233" s="26">
        <f t="shared" si="105"/>
        <v>0</v>
      </c>
      <c r="Y233" s="26">
        <f>IF(AND(入力データと計算結果!$F$6=バックデータ一覧!$A$7,入力データと計算結果!$F$27="種類を選択することで評価する"),MAX((($CJ$44*CB233+$CJ$45*SUM(BO233:BQ233,BS233)+$CJ$46)*Z233+(0.01723*BU233+0.06099))*10^3/3600,0),0)</f>
        <v>0</v>
      </c>
      <c r="Z233" s="26">
        <f t="shared" si="119"/>
        <v>1</v>
      </c>
      <c r="AA233" s="26">
        <f>IF(AND(入力データと計算結果!$F$6=バックデータ一覧!$A$7,入力データと計算結果!$F$27="種類を選択することで評価する"),MAX(($CJ$47*CB233+$CJ$48*SUM(BO233:BQ233,BS233)+$CJ$49)*AC233+BU233/AB233,0),0)</f>
        <v>0</v>
      </c>
      <c r="AB233" s="26">
        <f t="shared" si="106"/>
        <v>0.89161999999999997</v>
      </c>
      <c r="AC233" s="26">
        <f t="shared" si="120"/>
        <v>1</v>
      </c>
      <c r="AD233" s="91">
        <f>IF(AND(入力データと計算結果!$F$6=バックデータ一覧!$A$7,入力データと計算結果!$F$27="仕様を入力することで評価する"),AE233+AF233+AG233,0)</f>
        <v>0</v>
      </c>
      <c r="AE233" s="91">
        <f t="shared" si="121"/>
        <v>0.42462063712950643</v>
      </c>
      <c r="AF233" s="91">
        <f t="shared" si="107"/>
        <v>6.5476649874132251E-2</v>
      </c>
      <c r="AG233" s="190">
        <f>IF(AND(入力データと計算結果!$F$7&lt;&gt;バックデータ一覧!$A$22,CA233&gt;0),(0.000393*計算過程!CA233)*10^3/3600,IF(AND(入力データと計算結果!$F$7=バックデータ一覧!$A$22,AX233&gt;0),(0.01723*計算過程!AX233+0.06099)*10^3/3600,0))</f>
        <v>0</v>
      </c>
      <c r="AH233" s="91">
        <f>IF(OR(入力データと計算結果!$F$6&lt;&gt;バックデータ一覧!$A$7,入力データと計算結果!$F$27&lt;&gt;"仕様を入力することで評価する"),0,IF(入力データと計算結果!$F$7=バックデータ一覧!$A$20,計算過程!AR233/計算過程!AI233+計算過程!AS233/計算過程!AJ233+計算過程!AT233/計算過程!AK233+計算過程!AU233/計算過程!AL233+計算過程!AW233/計算過程!AN233,IF(入力データと計算結果!$F$7=バックデータ一覧!$A$21,計算過程!AR233/計算過程!AI233+計算過程!AS233/計算過程!AJ233+計算過程!AT233/計算過程!AK233+計算過程!AV233/計算過程!AM233+計算過程!AW233/計算過程!AN233,計算過程!AR233/計算過程!AI233+計算過程!AS233/計算過程!AJ233+計算過程!AT233/計算過程!AK233+計算過程!AV233/計算過程!AM233+計算過程!AX233/計算過程!AO233)))</f>
        <v>0</v>
      </c>
      <c r="AI233" s="191" t="str">
        <f>IF(AND(入力データと計算結果!$F$6=バックデータ一覧!$A$7,入力データと計算結果!$F$27="仕様を入力することで評価する"),$CJ$65*CB233+$CJ$72*(AR233+AT233)+$CJ$79,"-")</f>
        <v>-</v>
      </c>
      <c r="AJ233" s="191" t="str">
        <f>IF(AND(入力データと計算結果!$F$6=バックデータ一覧!$A$7,入力データと計算結果!$F$27="仕様を入力することで評価する"),$CJ$66*CB233+$CJ$73*AS233+$CJ$80,"-")</f>
        <v>-</v>
      </c>
      <c r="AK233" s="191" t="str">
        <f>IF(AND(入力データと計算結果!$F$6=バックデータ一覧!$A$7,入力データと計算結果!$F$27="仕様を入力することで評価する"),$CJ$67*CB233+$CJ$74*(AR233+AT233)+$CJ$81,"-")</f>
        <v>-</v>
      </c>
      <c r="AL233" s="191" t="str">
        <f>IF(AND(入力データと計算結果!$F$6=バックデータ一覧!$A$7,入力データと計算結果!$F$27="仕様を入力することで評価する"),$CJ$68*CB233+$CJ$75*AU233+$CJ$82,"-")</f>
        <v>-</v>
      </c>
      <c r="AM233" s="191" t="str">
        <f>IF(AND(入力データと計算結果!$F$6=バックデータ一覧!$A$7,入力データと計算結果!$F$27="仕様を入力することで評価する"),$CJ$69*CB233+$CJ$76*AV233+$CJ$83,"-")</f>
        <v>-</v>
      </c>
      <c r="AN233" s="191" t="str">
        <f>IF(AND(入力データと計算結果!$F$6=バックデータ一覧!$A$7,入力データと計算結果!$F$27="仕様を入力することで評価する"),$CJ$70*CB233+$CJ$77*AW233+$CJ$84,"-")</f>
        <v>-</v>
      </c>
      <c r="AO233" s="191" t="str">
        <f>IF(AND(入力データと計算結果!$F$6=バックデータ一覧!$A$7,入力データと計算結果!$F$27="仕様を入力することで評価する"),$CJ$71*CB233+$CJ$78*AX233+$CJ$85,"-")</f>
        <v>-</v>
      </c>
      <c r="AP233" s="91">
        <f t="shared" si="108"/>
        <v>9.2872976887254879</v>
      </c>
      <c r="AQ233" s="91">
        <f t="shared" si="109"/>
        <v>6.075552358864825</v>
      </c>
      <c r="AR233" s="91">
        <f t="shared" si="110"/>
        <v>0</v>
      </c>
      <c r="AS233" s="91">
        <f t="shared" si="111"/>
        <v>0</v>
      </c>
      <c r="AT233" s="91">
        <f t="shared" si="112"/>
        <v>0</v>
      </c>
      <c r="AU233" s="91">
        <f t="shared" si="113"/>
        <v>0</v>
      </c>
      <c r="AV233" s="91">
        <f t="shared" si="114"/>
        <v>0</v>
      </c>
      <c r="AW233" s="91">
        <f t="shared" si="115"/>
        <v>0</v>
      </c>
      <c r="AX233" s="91">
        <f t="shared" si="116"/>
        <v>0</v>
      </c>
      <c r="AY233" s="158">
        <f t="shared" si="117"/>
        <v>8.0278820282266636</v>
      </c>
      <c r="AZ233" s="91">
        <f t="shared" si="122"/>
        <v>8.0278820282266636</v>
      </c>
      <c r="BA233" s="26">
        <f>IF(計算過程!$CJ$4=9,((BF233*CB233+BG233*(BO233+BP233+BQ233+BS233)+BH233*BN233+BI233)*BB233+(0.01723*BU233+0.06099))*10^3/3600,0)</f>
        <v>0</v>
      </c>
      <c r="BB233" s="26">
        <f>IF(7&lt;='貼り付けシート（日別）'!O232,1,1+(7-'貼り付けシート（日別）'!O232)*0.0091)</f>
        <v>1</v>
      </c>
      <c r="BC233" s="26">
        <f>IF(計算過程!$CJ$4=9,((BJ233*計算過程!CB233+BK233*(BO233+BP233+BQ233+BS233)+BL233*BN233+BM233)*BE233+BU233/BD233),0)</f>
        <v>0</v>
      </c>
      <c r="BD233" s="26">
        <f>計算過程!$CJ$88*'貼り付けシート（日別）'!O232+計算過程!$CJ$89*BU233+計算過程!$CJ$90</f>
        <v>0.89161999999999997</v>
      </c>
      <c r="BE233" s="26">
        <f>IF(7&lt;='貼り付けシート（日別）'!O232,1,1+(7-'貼り付けシート（日別）'!O232)*0.0205)</f>
        <v>1</v>
      </c>
      <c r="BF233" s="89">
        <f>IF($BN233&gt;0,バックデータ一覧!$S$4,バックデータ一覧!$T$4)</f>
        <v>-0.51375000000000004</v>
      </c>
      <c r="BG233" s="89">
        <f>IF($BN233&gt;0,バックデータ一覧!$S$5,バックデータ一覧!$T$5)</f>
        <v>-1.7819999999999999E-2</v>
      </c>
      <c r="BH233" s="89">
        <f>IF($BN233&gt;0,バックデータ一覧!$S$6,バックデータ一覧!$T$6)</f>
        <v>0.27639999999999998</v>
      </c>
      <c r="BI233" s="89">
        <f>IF($BN233&gt;0,バックデータ一覧!$S$7,バックデータ一覧!$T$7)</f>
        <v>9.4067100000000003</v>
      </c>
      <c r="BJ233" s="89">
        <f>IF($BN233&gt;0,バックデータ一覧!$S$12,バックデータ一覧!$T$12)</f>
        <v>-0.19841</v>
      </c>
      <c r="BK233" s="89">
        <f>IF($BN233&gt;0,バックデータ一覧!$S$13,バックデータ一覧!$T$13)</f>
        <v>1.10632</v>
      </c>
      <c r="BL233" s="89">
        <f>IF($BN233&gt;0,バックデータ一覧!$S$14,バックデータ一覧!$T$14)</f>
        <v>0.19306999999999999</v>
      </c>
      <c r="BM233" s="132">
        <f>IF($BN233&gt;0,バックデータ一覧!$S$15,バックデータ一覧!$T$15)</f>
        <v>-10.36669</v>
      </c>
      <c r="BN233" s="26">
        <f>SUMIF('貼り付けシート（時刻別）'!$A$6:$A$8765,$A233,'貼り付けシート（時刻別）'!$C$6:$C$8765)</f>
        <v>2400</v>
      </c>
      <c r="BO233" s="91">
        <f>'貼り付けシート（日別）'!B232</f>
        <v>2.2363385650059993</v>
      </c>
      <c r="BP233" s="91">
        <f>'貼り付けシート（日別）'!C232</f>
        <v>4.8740712314233319</v>
      </c>
      <c r="BQ233" s="91">
        <f>'貼り付けシート（日別）'!D232</f>
        <v>0.91747223179733306</v>
      </c>
      <c r="BR233" s="91">
        <f>'貼り付けシート（日別）'!E232</f>
        <v>0</v>
      </c>
      <c r="BS233" s="91">
        <f>'貼り付けシート（日別）'!F232</f>
        <v>0</v>
      </c>
      <c r="BT233" s="91">
        <f>'貼り付けシート（日別）'!G232</f>
        <v>0</v>
      </c>
      <c r="BU233" s="91">
        <f>'貼り付けシート（日別）'!H232</f>
        <v>0</v>
      </c>
      <c r="BV233" s="91">
        <f>'貼り付けシート（日別）'!I232</f>
        <v>39</v>
      </c>
      <c r="BW233" s="91">
        <f>'貼り付けシート（日別）'!J232</f>
        <v>85</v>
      </c>
      <c r="BX233" s="91">
        <f>'貼り付けシート（日別）'!K232</f>
        <v>16</v>
      </c>
      <c r="BY233" s="91">
        <f>'貼り付けシート（日別）'!L232</f>
        <v>0</v>
      </c>
      <c r="BZ233" s="91">
        <f>'貼り付けシート（日別）'!M232</f>
        <v>0</v>
      </c>
      <c r="CA233" s="91">
        <f>'貼り付けシート（日別）'!N232</f>
        <v>0</v>
      </c>
      <c r="CB233" s="91">
        <f>'貼り付けシート（日別）'!O232</f>
        <v>28.587500000000002</v>
      </c>
      <c r="CC233" s="91">
        <f>'貼り付けシート（日別）'!Q232</f>
        <v>0</v>
      </c>
      <c r="CD233" s="126"/>
    </row>
    <row r="234" spans="1:82" x14ac:dyDescent="0.15">
      <c r="A234" s="30">
        <v>41867</v>
      </c>
      <c r="B234" s="93">
        <f t="shared" si="96"/>
        <v>0.16566823958333335</v>
      </c>
      <c r="C234" s="93">
        <f t="shared" si="97"/>
        <v>0</v>
      </c>
      <c r="D234" s="93">
        <f t="shared" si="123"/>
        <v>17.469241347411408</v>
      </c>
      <c r="E234" s="96">
        <v>0</v>
      </c>
      <c r="F234" s="90">
        <f>IF(OR(計算過程!$CJ$4&lt;=4,計算過程!$CJ$4=8),G234+H234+I234,0)</f>
        <v>0.16566823958333335</v>
      </c>
      <c r="G234" s="90">
        <f>IF(AND($CJ$4&gt;4,$CJ$4&lt;&gt;8),0,((VLOOKUP(入力データと計算結果!$F$6,バックデータ一覧!$V$12:$AA$15,2)*CB234+VLOOKUP(入力データと計算結果!$F$6,バックデータ一覧!$V$12:$AA$15,3)*(BV234+BW234+BX234+BY234+CA234)+(VLOOKUP(入力データと計算結果!$F$6,バックデータ一覧!$V$12:$AA$15,4)))*10^3/3600))</f>
        <v>0.10576874999999999</v>
      </c>
      <c r="H234" s="90">
        <f>IF(AND(OR($CJ$4&gt;4,$CJ$4&lt;&gt;8),入力データと計算結果!$F$7&lt;&gt;バックデータ一覧!$A$20,BZ234&gt;0),0.07*10^3/3600,0)</f>
        <v>1.9444444444444445E-2</v>
      </c>
      <c r="I234" s="90">
        <f>IF(AND(OR($CJ$4&lt;=4),入力データと計算結果!$F$7=バックデータ一覧!$A$22,BU234&gt;0),(VLOOKUP(入力データと計算結果!$F$6,バックデータ一覧!$V$12:$AA$15,5,FALSE)*BU234+VLOOKUP(入力データと計算結果!$F$6,バックデータ一覧!$V$12:$AA$15,6,FALSE))*10^3/3600,0)</f>
        <v>4.0455045138888888E-2</v>
      </c>
      <c r="J234" s="90">
        <f>IF(OR(計算過程!$CJ$4&lt;=2,計算過程!$CJ$4=8),IF(入力データと計算結果!$F$7=バックデータ一覧!$A$20,BO234/L234+BP234/M234+BQ234/N234+BR234/O234+BT234/Q234,IF(入力データと計算結果!$F$7=バックデータ一覧!$A$21,BO234/L234+BP234/M234+BQ234/N234+BS234/P234+BT234/Q234,BO234/L234+BP234/M234+BQ234/N234+BS234/P234+BU234/R234)),0)</f>
        <v>0</v>
      </c>
      <c r="K234" s="90">
        <f>IF(OR(計算過程!$CJ$4=3,計算過程!$CJ$4=4),IF(入力データと計算結果!$F$7=バックデータ一覧!$A$20,BO234/L234+BP234/M234+BQ234/N234+BR234/O234+BT234/Q234,IF(入力データと計算結果!$F$7=バックデータ一覧!$A$21,BO234/L234+BP234/M234+BQ234/N234+BS234/P234+BT234/Q234,BO234/L234+BP234/M234+BQ234/N234+BS234/P234+BU234/R234)),0)</f>
        <v>17.469241347411408</v>
      </c>
      <c r="L234" s="167">
        <f>IFERROR(MIN(1,$CJ$6*CB234+計算過程!$CJ$13*(BO234+BQ234)+$CJ$20),"-")</f>
        <v>0.70712371603353585</v>
      </c>
      <c r="M234" s="167">
        <f t="shared" si="98"/>
        <v>0.82768262257929237</v>
      </c>
      <c r="N234" s="167">
        <f t="shared" si="99"/>
        <v>0.70712371603353585</v>
      </c>
      <c r="O234" s="134">
        <f t="shared" si="100"/>
        <v>0.90236153670854247</v>
      </c>
      <c r="P234" s="134">
        <f t="shared" si="101"/>
        <v>0.87588907398144245</v>
      </c>
      <c r="Q234" s="134">
        <f t="shared" si="102"/>
        <v>0.90236153670854247</v>
      </c>
      <c r="R234" s="134">
        <f t="shared" si="103"/>
        <v>0.60465433553958847</v>
      </c>
      <c r="S234" s="26">
        <f t="shared" si="104"/>
        <v>0</v>
      </c>
      <c r="T234" s="26">
        <f>'貼り付けシート（日別）'!P233</f>
        <v>25.262499999999999</v>
      </c>
      <c r="U234" s="26">
        <f t="shared" si="124"/>
        <v>1</v>
      </c>
      <c r="V234" s="26">
        <f t="shared" si="125"/>
        <v>1</v>
      </c>
      <c r="W234" s="26">
        <f t="shared" si="118"/>
        <v>13.709644264149999</v>
      </c>
      <c r="X234" s="26">
        <f t="shared" si="105"/>
        <v>0</v>
      </c>
      <c r="Y234" s="26">
        <f>IF(AND(入力データと計算結果!$F$6=バックデータ一覧!$A$7,入力データと計算結果!$F$27="種類を選択することで評価する"),MAX((($CJ$44*CB234+$CJ$45*SUM(BO234:BQ234,BS234)+$CJ$46)*Z234+(0.01723*BU234+0.06099))*10^3/3600,0),0)</f>
        <v>0</v>
      </c>
      <c r="Z234" s="26">
        <f t="shared" si="119"/>
        <v>1</v>
      </c>
      <c r="AA234" s="26">
        <f>IF(AND(入力データと計算結果!$F$6=バックデータ一覧!$A$7,入力データと計算結果!$F$27="種類を選択することで評価する"),MAX(($CJ$47*CB234+$CJ$48*SUM(BO234:BQ234,BS234)+$CJ$49)*AC234+BU234/AB234,0),0)</f>
        <v>0</v>
      </c>
      <c r="AB234" s="26">
        <f t="shared" si="106"/>
        <v>0.88864624999999997</v>
      </c>
      <c r="AC234" s="26">
        <f t="shared" si="120"/>
        <v>1</v>
      </c>
      <c r="AD234" s="91">
        <f>IF(AND(入力データと計算結果!$F$6=バックデータ一覧!$A$7,入力データと計算結果!$F$27="仕様を入力することで評価する"),AE234+AF234+AG234,0)</f>
        <v>0</v>
      </c>
      <c r="AE234" s="91">
        <f t="shared" si="121"/>
        <v>0.68207248582468993</v>
      </c>
      <c r="AF234" s="91">
        <f t="shared" si="107"/>
        <v>6.9523150812648773E-2</v>
      </c>
      <c r="AG234" s="190">
        <f>IF(AND(入力データと計算結果!$F$7&lt;&gt;バックデータ一覧!$A$22,CA234&gt;0),(0.000393*計算過程!CA234)*10^3/3600,IF(AND(入力データと計算結果!$F$7=バックデータ一覧!$A$22,AX234&gt;0),(0.01723*計算過程!AX234+0.06099)*10^3/3600,0))</f>
        <v>2.0839355902777777E-2</v>
      </c>
      <c r="AH234" s="91">
        <f>IF(OR(入力データと計算結果!$F$6&lt;&gt;バックデータ一覧!$A$7,入力データと計算結果!$F$27&lt;&gt;"仕様を入力することで評価する"),0,IF(入力データと計算結果!$F$7=バックデータ一覧!$A$20,計算過程!AR234/計算過程!AI234+計算過程!AS234/計算過程!AJ234+計算過程!AT234/計算過程!AK234+計算過程!AU234/計算過程!AL234+計算過程!AW234/計算過程!AN234,IF(入力データと計算結果!$F$7=バックデータ一覧!$A$21,計算過程!AR234/計算過程!AI234+計算過程!AS234/計算過程!AJ234+計算過程!AT234/計算過程!AK234+計算過程!AV234/計算過程!AM234+計算過程!AW234/計算過程!AN234,計算過程!AR234/計算過程!AI234+計算過程!AS234/計算過程!AJ234+計算過程!AT234/計算過程!AK234+計算過程!AV234/計算過程!AM234+計算過程!AX234/計算過程!AO234)))</f>
        <v>0</v>
      </c>
      <c r="AI234" s="191" t="str">
        <f>IF(AND(入力データと計算結果!$F$6=バックデータ一覧!$A$7,入力データと計算結果!$F$27="仕様を入力することで評価する"),$CJ$65*CB234+$CJ$72*(AR234+AT234)+$CJ$79,"-")</f>
        <v>-</v>
      </c>
      <c r="AJ234" s="191" t="str">
        <f>IF(AND(入力データと計算結果!$F$6=バックデータ一覧!$A$7,入力データと計算結果!$F$27="仕様を入力することで評価する"),$CJ$66*CB234+$CJ$73*AS234+$CJ$80,"-")</f>
        <v>-</v>
      </c>
      <c r="AK234" s="191" t="str">
        <f>IF(AND(入力データと計算結果!$F$6=バックデータ一覧!$A$7,入力データと計算結果!$F$27="仕様を入力することで評価する"),$CJ$67*CB234+$CJ$74*(AR234+AT234)+$CJ$81,"-")</f>
        <v>-</v>
      </c>
      <c r="AL234" s="191" t="str">
        <f>IF(AND(入力データと計算結果!$F$6=バックデータ一覧!$A$7,入力データと計算結果!$F$27="仕様を入力することで評価する"),$CJ$68*CB234+$CJ$75*AU234+$CJ$82,"-")</f>
        <v>-</v>
      </c>
      <c r="AM234" s="191" t="str">
        <f>IF(AND(入力データと計算結果!$F$6=バックデータ一覧!$A$7,入力データと計算結果!$F$27="仕様を入力することで評価する"),$CJ$69*CB234+$CJ$76*AV234+$CJ$83,"-")</f>
        <v>-</v>
      </c>
      <c r="AN234" s="191" t="str">
        <f>IF(AND(入力データと計算結果!$F$6=バックデータ一覧!$A$7,入力データと計算結果!$F$27="仕様を入力することで評価する"),$CJ$70*CB234+$CJ$77*AW234+$CJ$84,"-")</f>
        <v>-</v>
      </c>
      <c r="AO234" s="191" t="str">
        <f>IF(AND(入力データと計算結果!$F$6=バックデータ一覧!$A$7,入力データと計算結果!$F$27="仕様を入力することで評価する"),$CJ$71*CB234+$CJ$78*AX234+$CJ$85,"-")</f>
        <v>-</v>
      </c>
      <c r="AP234" s="91">
        <f t="shared" si="108"/>
        <v>14.918281560608364</v>
      </c>
      <c r="AQ234" s="91">
        <f t="shared" si="109"/>
        <v>6.075552358864825</v>
      </c>
      <c r="AR234" s="91">
        <f t="shared" si="110"/>
        <v>0</v>
      </c>
      <c r="AS234" s="91">
        <f t="shared" si="111"/>
        <v>0</v>
      </c>
      <c r="AT234" s="91">
        <f t="shared" si="112"/>
        <v>0</v>
      </c>
      <c r="AU234" s="91">
        <f t="shared" si="113"/>
        <v>0</v>
      </c>
      <c r="AV234" s="91">
        <f t="shared" si="114"/>
        <v>0</v>
      </c>
      <c r="AW234" s="91">
        <f t="shared" si="115"/>
        <v>0</v>
      </c>
      <c r="AX234" s="91">
        <f t="shared" si="116"/>
        <v>0.81437499999999996</v>
      </c>
      <c r="AY234" s="158">
        <f t="shared" si="117"/>
        <v>12.895269264149999</v>
      </c>
      <c r="AZ234" s="91">
        <f t="shared" si="122"/>
        <v>12.895269264149999</v>
      </c>
      <c r="BA234" s="26">
        <f>IF(計算過程!$CJ$4=9,((BF234*CB234+BG234*(BO234+BP234+BQ234+BS234)+BH234*BN234+BI234)*BB234+(0.01723*BU234+0.06099))*10^3/3600,0)</f>
        <v>0</v>
      </c>
      <c r="BB234" s="26">
        <f>IF(7&lt;='貼り付けシート（日別）'!O233,1,1+(7-'貼り付けシート（日別）'!O233)*0.0091)</f>
        <v>1</v>
      </c>
      <c r="BC234" s="26">
        <f>IF(計算過程!$CJ$4=9,((BJ234*計算過程!CB234+BK234*(BO234+BP234+BQ234+BS234)+BL234*BN234+BM234)*BE234+BU234/BD234),0)</f>
        <v>0</v>
      </c>
      <c r="BD234" s="26">
        <f>計算過程!$CJ$88*'貼り付けシート（日別）'!O233+計算過程!$CJ$89*BU234+計算過程!$CJ$90</f>
        <v>0.88864624999999997</v>
      </c>
      <c r="BE234" s="26">
        <f>IF(7&lt;='貼り付けシート（日別）'!O233,1,1+(7-'貼り付けシート（日別）'!O233)*0.0205)</f>
        <v>1</v>
      </c>
      <c r="BF234" s="89">
        <f>IF($BN234&gt;0,バックデータ一覧!$S$4,バックデータ一覧!$T$4)</f>
        <v>-0.51375000000000004</v>
      </c>
      <c r="BG234" s="89">
        <f>IF($BN234&gt;0,バックデータ一覧!$S$5,バックデータ一覧!$T$5)</f>
        <v>-1.7819999999999999E-2</v>
      </c>
      <c r="BH234" s="89">
        <f>IF($BN234&gt;0,バックデータ一覧!$S$6,バックデータ一覧!$T$6)</f>
        <v>0.27639999999999998</v>
      </c>
      <c r="BI234" s="89">
        <f>IF($BN234&gt;0,バックデータ一覧!$S$7,バックデータ一覧!$T$7)</f>
        <v>9.4067100000000003</v>
      </c>
      <c r="BJ234" s="89">
        <f>IF($BN234&gt;0,バックデータ一覧!$S$12,バックデータ一覧!$T$12)</f>
        <v>-0.19841</v>
      </c>
      <c r="BK234" s="89">
        <f>IF($BN234&gt;0,バックデータ一覧!$S$13,バックデータ一覧!$T$13)</f>
        <v>1.10632</v>
      </c>
      <c r="BL234" s="89">
        <f>IF($BN234&gt;0,バックデータ一覧!$S$14,バックデータ一覧!$T$14)</f>
        <v>0.19306999999999999</v>
      </c>
      <c r="BM234" s="132">
        <f>IF($BN234&gt;0,バックデータ一覧!$S$15,バックデータ一覧!$T$15)</f>
        <v>-10.36669</v>
      </c>
      <c r="BN234" s="26">
        <f>SUMIF('貼り付けシート（時刻別）'!$A$6:$A$8765,$A234,'貼り付けシート（時刻別）'!$C$6:$C$8765)</f>
        <v>2400</v>
      </c>
      <c r="BO234" s="91">
        <f>'貼り付けシート（日別）'!B233</f>
        <v>2.8083030841926666</v>
      </c>
      <c r="BP234" s="91">
        <f>'貼り付けシート（日別）'!C233</f>
        <v>3.4387384704400001</v>
      </c>
      <c r="BQ234" s="91">
        <f>'貼り付けシート（日別）'!D233</f>
        <v>1.4901200038573337</v>
      </c>
      <c r="BR234" s="91">
        <f>'貼り付けシート（日別）'!E233</f>
        <v>0</v>
      </c>
      <c r="BS234" s="91">
        <f>'貼り付けシート（日別）'!F233</f>
        <v>5.15810770566</v>
      </c>
      <c r="BT234" s="91">
        <f>'貼り付けシート（日別）'!G233</f>
        <v>0</v>
      </c>
      <c r="BU234" s="91">
        <f>'貼り付けシート（日別）'!H233</f>
        <v>0.81437499999999996</v>
      </c>
      <c r="BV234" s="91">
        <f>'貼り付けシート（日別）'!I233</f>
        <v>49</v>
      </c>
      <c r="BW234" s="91">
        <f>'貼り付けシート（日別）'!J233</f>
        <v>60</v>
      </c>
      <c r="BX234" s="91">
        <f>'貼り付けシート（日別）'!K233</f>
        <v>26</v>
      </c>
      <c r="BY234" s="91">
        <f>'貼り付けシート（日別）'!L233</f>
        <v>0</v>
      </c>
      <c r="BZ234" s="91">
        <f>'貼り付けシート（日別）'!M233</f>
        <v>90</v>
      </c>
      <c r="CA234" s="91">
        <f>'貼り付けシート（日別）'!N233</f>
        <v>0</v>
      </c>
      <c r="CB234" s="91">
        <f>'貼り付けシート（日別）'!O233</f>
        <v>26.95</v>
      </c>
      <c r="CC234" s="91">
        <f>'貼り付けシート（日別）'!Q233</f>
        <v>0</v>
      </c>
      <c r="CD234" s="126"/>
    </row>
    <row r="235" spans="1:82" x14ac:dyDescent="0.15">
      <c r="A235" s="30">
        <v>41868</v>
      </c>
      <c r="B235" s="93">
        <f t="shared" si="96"/>
        <v>0.16479650347222222</v>
      </c>
      <c r="C235" s="93">
        <f t="shared" si="97"/>
        <v>0</v>
      </c>
      <c r="D235" s="93">
        <f t="shared" si="123"/>
        <v>17.541221400055196</v>
      </c>
      <c r="E235" s="96">
        <v>0</v>
      </c>
      <c r="F235" s="90">
        <f>IF(OR(計算過程!$CJ$4&lt;=4,計算過程!$CJ$4=8),G235+H235+I235,0)</f>
        <v>0.16479650347222222</v>
      </c>
      <c r="G235" s="90">
        <f>IF(AND($CJ$4&gt;4,$CJ$4&lt;&gt;8),0,((VLOOKUP(入力データと計算結果!$F$6,バックデータ一覧!$V$12:$AA$15,2)*CB235+VLOOKUP(入力データと計算結果!$F$6,バックデータ一覧!$V$12:$AA$15,3)*(BV235+BW235+BX235+BY235+CA235)+(VLOOKUP(入力データと計算結果!$F$6,バックデータ一覧!$V$12:$AA$15,4)))*10^3/3600))</f>
        <v>0.10511597222222221</v>
      </c>
      <c r="H235" s="90">
        <f>IF(AND(OR($CJ$4&gt;4,$CJ$4&lt;&gt;8),入力データと計算結果!$F$7&lt;&gt;バックデータ一覧!$A$20,BZ235&gt;0),0.07*10^3/3600,0)</f>
        <v>1.9444444444444445E-2</v>
      </c>
      <c r="I235" s="90">
        <f>IF(AND(OR($CJ$4&lt;=4),入力データと計算結果!$F$7=バックデータ一覧!$A$22,BU235&gt;0),(VLOOKUP(入力データと計算結果!$F$6,バックデータ一覧!$V$12:$AA$15,5,FALSE)*BU235+VLOOKUP(入力データと計算結果!$F$6,バックデータ一覧!$V$12:$AA$15,6,FALSE))*10^3/3600,0)</f>
        <v>4.0236086805555557E-2</v>
      </c>
      <c r="J235" s="90">
        <f>IF(OR(計算過程!$CJ$4&lt;=2,計算過程!$CJ$4=8),IF(入力データと計算結果!$F$7=バックデータ一覧!$A$20,BO235/L235+BP235/M235+BQ235/N235+BR235/O235+BT235/Q235,IF(入力データと計算結果!$F$7=バックデータ一覧!$A$21,BO235/L235+BP235/M235+BQ235/N235+BS235/P235+BT235/Q235,BO235/L235+BP235/M235+BQ235/N235+BS235/P235+BU235/R235)),0)</f>
        <v>0</v>
      </c>
      <c r="K235" s="90">
        <f>IF(OR(計算過程!$CJ$4=3,計算過程!$CJ$4=4),IF(入力データと計算結果!$F$7=バックデータ一覧!$A$20,BO235/L235+BP235/M235+BQ235/N235+BR235/O235+BT235/Q235,IF(入力データと計算結果!$F$7=バックデータ一覧!$A$21,BO235/L235+BP235/M235+BQ235/N235+BS235/P235+BT235/Q235,BO235/L235+BP235/M235+BQ235/N235+BS235/P235+BU235/R235)),0)</f>
        <v>17.541221400055196</v>
      </c>
      <c r="L235" s="167">
        <f>IFERROR(MIN(1,$CJ$6*CB235+計算過程!$CJ$13*(BO235+BQ235)+$CJ$20),"-")</f>
        <v>0.70774332949025143</v>
      </c>
      <c r="M235" s="167">
        <f t="shared" si="98"/>
        <v>0.83015383584176383</v>
      </c>
      <c r="N235" s="167">
        <f t="shared" si="99"/>
        <v>0.70774332949025143</v>
      </c>
      <c r="O235" s="134">
        <f t="shared" si="100"/>
        <v>0.90236153670854247</v>
      </c>
      <c r="P235" s="134">
        <f t="shared" si="101"/>
        <v>0.87576590712517399</v>
      </c>
      <c r="Q235" s="134">
        <f t="shared" si="102"/>
        <v>0.90236153670854247</v>
      </c>
      <c r="R235" s="134">
        <f t="shared" si="103"/>
        <v>0.60912065524404824</v>
      </c>
      <c r="S235" s="26">
        <f t="shared" si="104"/>
        <v>0</v>
      </c>
      <c r="T235" s="26">
        <f>'貼り付けシート（日別）'!P234</f>
        <v>24.875</v>
      </c>
      <c r="U235" s="26">
        <f t="shared" si="124"/>
        <v>1</v>
      </c>
      <c r="V235" s="26">
        <f t="shared" si="125"/>
        <v>1</v>
      </c>
      <c r="W235" s="26">
        <f t="shared" si="118"/>
        <v>13.800476977749998</v>
      </c>
      <c r="X235" s="26">
        <f t="shared" si="105"/>
        <v>0</v>
      </c>
      <c r="Y235" s="26">
        <f>IF(AND(入力データと計算結果!$F$6=バックデータ一覧!$A$7,入力データと計算結果!$F$27="種類を選択することで評価する"),MAX((($CJ$44*CB235+$CJ$45*SUM(BO235:BQ235,BS235)+$CJ$46)*Z235+(0.01723*BU235+0.06099))*10^3/3600,0),0)</f>
        <v>0</v>
      </c>
      <c r="Z235" s="26">
        <f t="shared" si="119"/>
        <v>1</v>
      </c>
      <c r="AA235" s="26">
        <f>IF(AND(入力データと計算結果!$F$6=バックデータ一覧!$A$7,入力データと計算結果!$F$27="種類を選択することで評価する"),MAX(($CJ$47*CB235+$CJ$48*SUM(BO235:BQ235,BS235)+$CJ$49)*AC235+BU235/AB235,0),0)</f>
        <v>0</v>
      </c>
      <c r="AB235" s="26">
        <f t="shared" si="106"/>
        <v>0.89322124999999997</v>
      </c>
      <c r="AC235" s="26">
        <f t="shared" si="120"/>
        <v>1</v>
      </c>
      <c r="AD235" s="91">
        <f>IF(AND(入力データと計算結果!$F$6=バックデータ一覧!$A$7,入力データと計算結果!$F$27="仕様を入力することで評価する"),AE235+AF235+AG235,0)</f>
        <v>0</v>
      </c>
      <c r="AE235" s="91">
        <f t="shared" si="121"/>
        <v>0.6888604179868455</v>
      </c>
      <c r="AF235" s="91">
        <f t="shared" si="107"/>
        <v>6.9629840176131538E-2</v>
      </c>
      <c r="AG235" s="190">
        <f>IF(AND(入力データと計算結果!$F$7&lt;&gt;バックデータ一覧!$A$22,CA235&gt;0),(0.000393*計算過程!CA235)*10^3/3600,IF(AND(入力データと計算結果!$F$7=バックデータ一覧!$A$22,AX235&gt;0),(0.01723*計算過程!AX235+0.06099)*10^3/3600,0))</f>
        <v>2.065987673611111E-2</v>
      </c>
      <c r="AH235" s="91">
        <f>IF(OR(入力データと計算結果!$F$6&lt;&gt;バックデータ一覧!$A$7,入力データと計算結果!$F$27&lt;&gt;"仕様を入力することで評価する"),0,IF(入力データと計算結果!$F$7=バックデータ一覧!$A$20,計算過程!AR235/計算過程!AI235+計算過程!AS235/計算過程!AJ235+計算過程!AT235/計算過程!AK235+計算過程!AU235/計算過程!AL235+計算過程!AW235/計算過程!AN235,IF(入力データと計算結果!$F$7=バックデータ一覧!$A$21,計算過程!AR235/計算過程!AI235+計算過程!AS235/計算過程!AJ235+計算過程!AT235/計算過程!AK235+計算過程!AV235/計算過程!AM235+計算過程!AW235/計算過程!AN235,計算過程!AR235/計算過程!AI235+計算過程!AS235/計算過程!AJ235+計算過程!AT235/計算過程!AK235+計算過程!AV235/計算過程!AM235+計算過程!AX235/計算過程!AO235)))</f>
        <v>0</v>
      </c>
      <c r="AI235" s="191" t="str">
        <f>IF(AND(入力データと計算結果!$F$6=バックデータ一覧!$A$7,入力データと計算結果!$F$27="仕様を入力することで評価する"),$CJ$65*CB235+$CJ$72*(AR235+AT235)+$CJ$79,"-")</f>
        <v>-</v>
      </c>
      <c r="AJ235" s="191" t="str">
        <f>IF(AND(入力データと計算結果!$F$6=バックデータ一覧!$A$7,入力データと計算結果!$F$27="仕様を入力することで評価する"),$CJ$66*CB235+$CJ$73*AS235+$CJ$80,"-")</f>
        <v>-</v>
      </c>
      <c r="AK235" s="191" t="str">
        <f>IF(AND(入力データと計算結果!$F$6=バックデータ一覧!$A$7,入力データと計算結果!$F$27="仕様を入力することで評価する"),$CJ$67*CB235+$CJ$74*(AR235+AT235)+$CJ$81,"-")</f>
        <v>-</v>
      </c>
      <c r="AL235" s="191" t="str">
        <f>IF(AND(入力データと計算結果!$F$6=バックデータ一覧!$A$7,入力データと計算結果!$F$27="仕様を入力することで評価する"),$CJ$68*CB235+$CJ$75*AU235+$CJ$82,"-")</f>
        <v>-</v>
      </c>
      <c r="AM235" s="191" t="str">
        <f>IF(AND(入力データと計算結果!$F$6=バックデータ一覧!$A$7,入力データと計算結果!$F$27="仕様を入力することで評価する"),$CJ$69*CB235+$CJ$76*AV235+$CJ$83,"-")</f>
        <v>-</v>
      </c>
      <c r="AN235" s="191" t="str">
        <f>IF(AND(入力データと計算結果!$F$6=バックデータ一覧!$A$7,入力データと計算結果!$F$27="仕様を入力することで評価する"),$CJ$70*CB235+$CJ$77*AW235+$CJ$84,"-")</f>
        <v>-</v>
      </c>
      <c r="AO235" s="191" t="str">
        <f>IF(AND(入力データと計算結果!$F$6=バックデータ一覧!$A$7,入力データと計算結果!$F$27="仕様を入力することで評価する"),$CJ$71*CB235+$CJ$78*AX235+$CJ$85,"-")</f>
        <v>-</v>
      </c>
      <c r="AP235" s="91">
        <f t="shared" si="108"/>
        <v>15.066747134742918</v>
      </c>
      <c r="AQ235" s="91">
        <f t="shared" si="109"/>
        <v>6.075552358864825</v>
      </c>
      <c r="AR235" s="91">
        <f t="shared" si="110"/>
        <v>0</v>
      </c>
      <c r="AS235" s="91">
        <f t="shared" si="111"/>
        <v>0</v>
      </c>
      <c r="AT235" s="91">
        <f t="shared" si="112"/>
        <v>0</v>
      </c>
      <c r="AU235" s="91">
        <f t="shared" si="113"/>
        <v>0</v>
      </c>
      <c r="AV235" s="91">
        <f t="shared" si="114"/>
        <v>0</v>
      </c>
      <c r="AW235" s="91">
        <f t="shared" si="115"/>
        <v>0</v>
      </c>
      <c r="AX235" s="91">
        <f t="shared" si="116"/>
        <v>0.77687500000000009</v>
      </c>
      <c r="AY235" s="158">
        <f t="shared" si="117"/>
        <v>13.023601977749998</v>
      </c>
      <c r="AZ235" s="91">
        <f t="shared" si="122"/>
        <v>13.023601977749998</v>
      </c>
      <c r="BA235" s="26">
        <f>IF(計算過程!$CJ$4=9,((BF235*CB235+BG235*(BO235+BP235+BQ235+BS235)+BH235*BN235+BI235)*BB235+(0.01723*BU235+0.06099))*10^3/3600,0)</f>
        <v>0</v>
      </c>
      <c r="BB235" s="26">
        <f>IF(7&lt;='貼り付けシート（日別）'!O234,1,1+(7-'貼り付けシート（日別）'!O234)*0.0091)</f>
        <v>1</v>
      </c>
      <c r="BC235" s="26">
        <f>IF(計算過程!$CJ$4=9,((BJ235*計算過程!CB235+BK235*(BO235+BP235+BQ235+BS235)+BL235*BN235+BM235)*BE235+BU235/BD235),0)</f>
        <v>0</v>
      </c>
      <c r="BD235" s="26">
        <f>計算過程!$CJ$88*'貼り付けシート（日別）'!O234+計算過程!$CJ$89*BU235+計算過程!$CJ$90</f>
        <v>0.89322124999999997</v>
      </c>
      <c r="BE235" s="26">
        <f>IF(7&lt;='貼り付けシート（日別）'!O234,1,1+(7-'貼り付けシート（日別）'!O234)*0.0205)</f>
        <v>1</v>
      </c>
      <c r="BF235" s="89">
        <f>IF($BN235&gt;0,バックデータ一覧!$S$4,バックデータ一覧!$T$4)</f>
        <v>-0.51375000000000004</v>
      </c>
      <c r="BG235" s="89">
        <f>IF($BN235&gt;0,バックデータ一覧!$S$5,バックデータ一覧!$T$5)</f>
        <v>-1.7819999999999999E-2</v>
      </c>
      <c r="BH235" s="89">
        <f>IF($BN235&gt;0,バックデータ一覧!$S$6,バックデータ一覧!$T$6)</f>
        <v>0.27639999999999998</v>
      </c>
      <c r="BI235" s="89">
        <f>IF($BN235&gt;0,バックデータ一覧!$S$7,バックデータ一覧!$T$7)</f>
        <v>9.4067100000000003</v>
      </c>
      <c r="BJ235" s="89">
        <f>IF($BN235&gt;0,バックデータ一覧!$S$12,バックデータ一覧!$T$12)</f>
        <v>-0.19841</v>
      </c>
      <c r="BK235" s="89">
        <f>IF($BN235&gt;0,バックデータ一覧!$S$13,バックデータ一覧!$T$13)</f>
        <v>1.10632</v>
      </c>
      <c r="BL235" s="89">
        <f>IF($BN235&gt;0,バックデータ一覧!$S$14,バックデータ一覧!$T$14)</f>
        <v>0.19306999999999999</v>
      </c>
      <c r="BM235" s="132">
        <f>IF($BN235&gt;0,バックデータ一覧!$S$15,バックデータ一覧!$T$15)</f>
        <v>-10.36669</v>
      </c>
      <c r="BN235" s="26">
        <f>SUMIF('貼り付けシート（時刻別）'!$A$6:$A$8765,$A235,'貼り付けシート（時刻別）'!$C$6:$C$8765)</f>
        <v>2400</v>
      </c>
      <c r="BO235" s="91">
        <f>'貼り付けシート（日別）'!B234</f>
        <v>2.8362510973766666</v>
      </c>
      <c r="BP235" s="91">
        <f>'貼り付けシート（日別）'!C234</f>
        <v>3.4729605273999993</v>
      </c>
      <c r="BQ235" s="91">
        <f>'貼り付けシート（日別）'!D234</f>
        <v>1.5049495618733331</v>
      </c>
      <c r="BR235" s="91">
        <f>'貼り付けシート（日別）'!E234</f>
        <v>0</v>
      </c>
      <c r="BS235" s="91">
        <f>'貼り付けシート（日別）'!F234</f>
        <v>5.2094407910999987</v>
      </c>
      <c r="BT235" s="91">
        <f>'貼り付けシート（日別）'!G234</f>
        <v>0</v>
      </c>
      <c r="BU235" s="91">
        <f>'貼り付けシート（日別）'!H234</f>
        <v>0.77687500000000009</v>
      </c>
      <c r="BV235" s="91">
        <f>'貼り付けシート（日別）'!I234</f>
        <v>49</v>
      </c>
      <c r="BW235" s="91">
        <f>'貼り付けシート（日別）'!J234</f>
        <v>60</v>
      </c>
      <c r="BX235" s="91">
        <f>'貼り付けシート（日別）'!K234</f>
        <v>26</v>
      </c>
      <c r="BY235" s="91">
        <f>'貼り付けシート（日別）'!L234</f>
        <v>0</v>
      </c>
      <c r="BZ235" s="91">
        <f>'貼り付けシート（日別）'!M234</f>
        <v>90</v>
      </c>
      <c r="CA235" s="91">
        <f>'貼り付けシート（日別）'!N234</f>
        <v>0</v>
      </c>
      <c r="CB235" s="91">
        <f>'貼り付けシート（日別）'!O234</f>
        <v>27.95</v>
      </c>
      <c r="CC235" s="91">
        <f>'貼り付けシート（日別）'!Q234</f>
        <v>0</v>
      </c>
      <c r="CD235" s="126"/>
    </row>
    <row r="236" spans="1:82" x14ac:dyDescent="0.15">
      <c r="A236" s="30">
        <v>41869</v>
      </c>
      <c r="B236" s="93">
        <f t="shared" si="96"/>
        <v>0.16481103240740741</v>
      </c>
      <c r="C236" s="93">
        <f t="shared" si="97"/>
        <v>0</v>
      </c>
      <c r="D236" s="93">
        <f t="shared" si="123"/>
        <v>17.575952068520841</v>
      </c>
      <c r="E236" s="96">
        <v>0</v>
      </c>
      <c r="F236" s="90">
        <f>IF(OR(計算過程!$CJ$4&lt;=4,計算過程!$CJ$4=8),G236+H236+I236,0)</f>
        <v>0.16481103240740741</v>
      </c>
      <c r="G236" s="90">
        <f>IF(AND($CJ$4&gt;4,$CJ$4&lt;&gt;8),0,((VLOOKUP(入力データと計算結果!$F$6,バックデータ一覧!$V$12:$AA$15,2)*CB236+VLOOKUP(入力データと計算結果!$F$6,バックデータ一覧!$V$12:$AA$15,3)*(BV236+BW236+BX236+BY236+CA236)+(VLOOKUP(入力データと計算結果!$F$6,バックデータ一覧!$V$12:$AA$15,4)))*10^3/3600))</f>
        <v>0.10512685185185185</v>
      </c>
      <c r="H236" s="90">
        <f>IF(AND(OR($CJ$4&gt;4,$CJ$4&lt;&gt;8),入力データと計算結果!$F$7&lt;&gt;バックデータ一覧!$A$20,BZ236&gt;0),0.07*10^3/3600,0)</f>
        <v>1.9444444444444445E-2</v>
      </c>
      <c r="I236" s="90">
        <f>IF(AND(OR($CJ$4&lt;=4),入力データと計算結果!$F$7=バックデータ一覧!$A$22,BU236&gt;0),(VLOOKUP(入力データと計算結果!$F$6,バックデータ一覧!$V$12:$AA$15,5,FALSE)*BU236+VLOOKUP(入力データと計算結果!$F$6,バックデータ一覧!$V$12:$AA$15,6,FALSE))*10^3/3600,0)</f>
        <v>4.0239736111111105E-2</v>
      </c>
      <c r="J236" s="90">
        <f>IF(OR(計算過程!$CJ$4&lt;=2,計算過程!$CJ$4=8),IF(入力データと計算結果!$F$7=バックデータ一覧!$A$20,BO236/L236+BP236/M236+BQ236/N236+BR236/O236+BT236/Q236,IF(入力データと計算結果!$F$7=バックデータ一覧!$A$21,BO236/L236+BP236/M236+BQ236/N236+BS236/P236+BT236/Q236,BO236/L236+BP236/M236+BQ236/N236+BS236/P236+BU236/R236)),0)</f>
        <v>0</v>
      </c>
      <c r="K236" s="90">
        <f>IF(OR(計算過程!$CJ$4=3,計算過程!$CJ$4=4),IF(入力データと計算結果!$F$7=バックデータ一覧!$A$20,BO236/L236+BP236/M236+BQ236/N236+BR236/O236+BT236/Q236,IF(入力データと計算結果!$F$7=バックデータ一覧!$A$21,BO236/L236+BP236/M236+BQ236/N236+BS236/P236+BT236/Q236,BO236/L236+BP236/M236+BQ236/N236+BS236/P236+BU236/R236)),0)</f>
        <v>17.575952068520841</v>
      </c>
      <c r="L236" s="167">
        <f>IFERROR(MIN(1,$CJ$6*CB236+計算過程!$CJ$13*(BO236+BQ236)+$CJ$20),"-")</f>
        <v>0.70775994534911479</v>
      </c>
      <c r="M236" s="167">
        <f t="shared" si="98"/>
        <v>0.83012881460394117</v>
      </c>
      <c r="N236" s="167">
        <f t="shared" si="99"/>
        <v>0.70775994534911479</v>
      </c>
      <c r="O236" s="134">
        <f t="shared" si="100"/>
        <v>0.90236153670854247</v>
      </c>
      <c r="P236" s="134">
        <f t="shared" si="101"/>
        <v>0.87574024736345135</v>
      </c>
      <c r="Q236" s="134">
        <f t="shared" si="102"/>
        <v>0.90236153670854247</v>
      </c>
      <c r="R236" s="134">
        <f t="shared" si="103"/>
        <v>0.60904621658230718</v>
      </c>
      <c r="S236" s="26">
        <f t="shared" si="104"/>
        <v>0</v>
      </c>
      <c r="T236" s="26">
        <f>'貼り付けシート（日別）'!P235</f>
        <v>26.262499999999999</v>
      </c>
      <c r="U236" s="26">
        <f t="shared" si="124"/>
        <v>1</v>
      </c>
      <c r="V236" s="26">
        <f t="shared" si="125"/>
        <v>1</v>
      </c>
      <c r="W236" s="26">
        <f t="shared" si="118"/>
        <v>13.827837959749996</v>
      </c>
      <c r="X236" s="26">
        <f t="shared" si="105"/>
        <v>0</v>
      </c>
      <c r="Y236" s="26">
        <f>IF(AND(入力データと計算結果!$F$6=バックデータ一覧!$A$7,入力データと計算結果!$F$27="種類を選択することで評価する"),MAX((($CJ$44*CB236+$CJ$45*SUM(BO236:BQ236,BS236)+$CJ$46)*Z236+(0.01723*BU236+0.06099))*10^3/3600,0),0)</f>
        <v>0</v>
      </c>
      <c r="Z236" s="26">
        <f t="shared" si="119"/>
        <v>1</v>
      </c>
      <c r="AA236" s="26">
        <f>IF(AND(入力データと計算結果!$F$6=バックデータ一覧!$A$7,入力データと計算結果!$F$27="種類を選択することで評価する"),MAX(($CJ$47*CB236+$CJ$48*SUM(BO236:BQ236,BS236)+$CJ$49)*AC236+BU236/AB236,0),0)</f>
        <v>0</v>
      </c>
      <c r="AB236" s="26">
        <f t="shared" si="106"/>
        <v>0.89314499999999986</v>
      </c>
      <c r="AC236" s="26">
        <f t="shared" si="120"/>
        <v>1</v>
      </c>
      <c r="AD236" s="91">
        <f>IF(AND(入力データと計算結果!$F$6=バックデータ一覧!$A$7,入力データと計算結果!$F$27="仕様を入力することで評価する"),AE236+AF236+AG236,0)</f>
        <v>0</v>
      </c>
      <c r="AE236" s="91">
        <f t="shared" si="121"/>
        <v>0.69027457052062779</v>
      </c>
      <c r="AF236" s="91">
        <f t="shared" si="107"/>
        <v>6.9652067126857106E-2</v>
      </c>
      <c r="AG236" s="190">
        <f>IF(AND(入力データと計算結果!$F$7&lt;&gt;バックデータ一覧!$A$22,CA236&gt;0),(0.000393*計算過程!CA236)*10^3/3600,IF(AND(入力データと計算結果!$F$7=バックデータ一覧!$A$22,AX236&gt;0),(0.01723*計算過程!AX236+0.06099)*10^3/3600,0))</f>
        <v>2.0662868055555554E-2</v>
      </c>
      <c r="AH236" s="91">
        <f>IF(OR(入力データと計算結果!$F$6&lt;&gt;バックデータ一覧!$A$7,入力データと計算結果!$F$27&lt;&gt;"仕様を入力することで評価する"),0,IF(入力データと計算結果!$F$7=バックデータ一覧!$A$20,計算過程!AR236/計算過程!AI236+計算過程!AS236/計算過程!AJ236+計算過程!AT236/計算過程!AK236+計算過程!AU236/計算過程!AL236+計算過程!AW236/計算過程!AN236,IF(入力データと計算結果!$F$7=バックデータ一覧!$A$21,計算過程!AR236/計算過程!AI236+計算過程!AS236/計算過程!AJ236+計算過程!AT236/計算過程!AK236+計算過程!AV236/計算過程!AM236+計算過程!AW236/計算過程!AN236,計算過程!AR236/計算過程!AI236+計算過程!AS236/計算過程!AJ236+計算過程!AT236/計算過程!AK236+計算過程!AV236/計算過程!AM236+計算過程!AX236/計算過程!AO236)))</f>
        <v>0</v>
      </c>
      <c r="AI236" s="191" t="str">
        <f>IF(AND(入力データと計算結果!$F$6=バックデータ一覧!$A$7,入力データと計算結果!$F$27="仕様を入力することで評価する"),$CJ$65*CB236+$CJ$72*(AR236+AT236)+$CJ$79,"-")</f>
        <v>-</v>
      </c>
      <c r="AJ236" s="191" t="str">
        <f>IF(AND(入力データと計算結果!$F$6=バックデータ一覧!$A$7,入力データと計算結果!$F$27="仕様を入力することで評価する"),$CJ$66*CB236+$CJ$73*AS236+$CJ$80,"-")</f>
        <v>-</v>
      </c>
      <c r="AK236" s="191" t="str">
        <f>IF(AND(入力データと計算結果!$F$6=バックデータ一覧!$A$7,入力データと計算結果!$F$27="仕様を入力することで評価する"),$CJ$67*CB236+$CJ$74*(AR236+AT236)+$CJ$81,"-")</f>
        <v>-</v>
      </c>
      <c r="AL236" s="191" t="str">
        <f>IF(AND(入力データと計算結果!$F$6=バックデータ一覧!$A$7,入力データと計算結果!$F$27="仕様を入力することで評価する"),$CJ$68*CB236+$CJ$75*AU236+$CJ$82,"-")</f>
        <v>-</v>
      </c>
      <c r="AM236" s="191" t="str">
        <f>IF(AND(入力データと計算結果!$F$6=バックデータ一覧!$A$7,入力データと計算結果!$F$27="仕様を入力することで評価する"),$CJ$69*CB236+$CJ$76*AV236+$CJ$83,"-")</f>
        <v>-</v>
      </c>
      <c r="AN236" s="191" t="str">
        <f>IF(AND(入力データと計算結果!$F$6=バックデータ一覧!$A$7,入力データと計算結果!$F$27="仕様を入力することで評価する"),$CJ$70*CB236+$CJ$77*AW236+$CJ$84,"-")</f>
        <v>-</v>
      </c>
      <c r="AO236" s="191" t="str">
        <f>IF(AND(入力データと計算結果!$F$6=バックデータ一覧!$A$7,入力データと計算結果!$F$27="仕様を入力することで評価する"),$CJ$71*CB236+$CJ$78*AX236+$CJ$85,"-")</f>
        <v>-</v>
      </c>
      <c r="AP236" s="91">
        <f t="shared" si="108"/>
        <v>15.097677462687615</v>
      </c>
      <c r="AQ236" s="91">
        <f t="shared" si="109"/>
        <v>6.075552358864825</v>
      </c>
      <c r="AR236" s="91">
        <f t="shared" si="110"/>
        <v>0</v>
      </c>
      <c r="AS236" s="91">
        <f t="shared" si="111"/>
        <v>0</v>
      </c>
      <c r="AT236" s="91">
        <f t="shared" si="112"/>
        <v>0</v>
      </c>
      <c r="AU236" s="91">
        <f t="shared" si="113"/>
        <v>0</v>
      </c>
      <c r="AV236" s="91">
        <f t="shared" si="114"/>
        <v>0</v>
      </c>
      <c r="AW236" s="91">
        <f t="shared" si="115"/>
        <v>0</v>
      </c>
      <c r="AX236" s="91">
        <f t="shared" si="116"/>
        <v>0.7775000000000003</v>
      </c>
      <c r="AY236" s="158">
        <f t="shared" si="117"/>
        <v>13.050337959749996</v>
      </c>
      <c r="AZ236" s="91">
        <f t="shared" si="122"/>
        <v>13.050337959749996</v>
      </c>
      <c r="BA236" s="26">
        <f>IF(計算過程!$CJ$4=9,((BF236*CB236+BG236*(BO236+BP236+BQ236+BS236)+BH236*BN236+BI236)*BB236+(0.01723*BU236+0.06099))*10^3/3600,0)</f>
        <v>0</v>
      </c>
      <c r="BB236" s="26">
        <f>IF(7&lt;='貼り付けシート（日別）'!O235,1,1+(7-'貼り付けシート（日別）'!O235)*0.0091)</f>
        <v>1</v>
      </c>
      <c r="BC236" s="26">
        <f>IF(計算過程!$CJ$4=9,((BJ236*計算過程!CB236+BK236*(BO236+BP236+BQ236+BS236)+BL236*BN236+BM236)*BE236+BU236/BD236),0)</f>
        <v>0</v>
      </c>
      <c r="BD236" s="26">
        <f>計算過程!$CJ$88*'貼り付けシート（日別）'!O235+計算過程!$CJ$89*BU236+計算過程!$CJ$90</f>
        <v>0.89314499999999986</v>
      </c>
      <c r="BE236" s="26">
        <f>IF(7&lt;='貼り付けシート（日別）'!O235,1,1+(7-'貼り付けシート（日別）'!O235)*0.0205)</f>
        <v>1</v>
      </c>
      <c r="BF236" s="89">
        <f>IF($BN236&gt;0,バックデータ一覧!$S$4,バックデータ一覧!$T$4)</f>
        <v>-0.51375000000000004</v>
      </c>
      <c r="BG236" s="89">
        <f>IF($BN236&gt;0,バックデータ一覧!$S$5,バックデータ一覧!$T$5)</f>
        <v>-1.7819999999999999E-2</v>
      </c>
      <c r="BH236" s="89">
        <f>IF($BN236&gt;0,バックデータ一覧!$S$6,バックデータ一覧!$T$6)</f>
        <v>0.27639999999999998</v>
      </c>
      <c r="BI236" s="89">
        <f>IF($BN236&gt;0,バックデータ一覧!$S$7,バックデータ一覧!$T$7)</f>
        <v>9.4067100000000003</v>
      </c>
      <c r="BJ236" s="89">
        <f>IF($BN236&gt;0,バックデータ一覧!$S$12,バックデータ一覧!$T$12)</f>
        <v>-0.19841</v>
      </c>
      <c r="BK236" s="89">
        <f>IF($BN236&gt;0,バックデータ一覧!$S$13,バックデータ一覧!$T$13)</f>
        <v>1.10632</v>
      </c>
      <c r="BL236" s="89">
        <f>IF($BN236&gt;0,バックデータ一覧!$S$14,バックデータ一覧!$T$14)</f>
        <v>0.19306999999999999</v>
      </c>
      <c r="BM236" s="132">
        <f>IF($BN236&gt;0,バックデータ一覧!$S$15,バックデータ一覧!$T$15)</f>
        <v>-10.36669</v>
      </c>
      <c r="BN236" s="26">
        <f>SUMIF('貼り付けシート（時刻別）'!$A$6:$A$8765,$A236,'貼り付けシート（時刻別）'!$C$6:$C$8765)</f>
        <v>2400</v>
      </c>
      <c r="BO236" s="91">
        <f>'貼り付けシート（日別）'!B235</f>
        <v>2.8420736001233324</v>
      </c>
      <c r="BP236" s="91">
        <f>'貼り付けシート（日別）'!C235</f>
        <v>3.4800901225999992</v>
      </c>
      <c r="BQ236" s="91">
        <f>'貼り付けシート（日別）'!D235</f>
        <v>1.5080390531266663</v>
      </c>
      <c r="BR236" s="91">
        <f>'貼り付けシート（日別）'!E235</f>
        <v>0</v>
      </c>
      <c r="BS236" s="91">
        <f>'貼り付けシート（日別）'!F235</f>
        <v>5.2201351838999992</v>
      </c>
      <c r="BT236" s="91">
        <f>'貼り付けシート（日別）'!G235</f>
        <v>0</v>
      </c>
      <c r="BU236" s="91">
        <f>'貼り付けシート（日別）'!H235</f>
        <v>0.7775000000000003</v>
      </c>
      <c r="BV236" s="91">
        <f>'貼り付けシート（日別）'!I235</f>
        <v>49</v>
      </c>
      <c r="BW236" s="91">
        <f>'貼り付けシート（日別）'!J235</f>
        <v>60</v>
      </c>
      <c r="BX236" s="91">
        <f>'貼り付けシート（日別）'!K235</f>
        <v>26</v>
      </c>
      <c r="BY236" s="91">
        <f>'貼り付けシート（日別）'!L235</f>
        <v>0</v>
      </c>
      <c r="BZ236" s="91">
        <f>'貼り付けシート（日別）'!M235</f>
        <v>90</v>
      </c>
      <c r="CA236" s="91">
        <f>'貼り付けシート（日別）'!N235</f>
        <v>0</v>
      </c>
      <c r="CB236" s="91">
        <f>'貼り付けシート（日別）'!O235</f>
        <v>27.933333333333326</v>
      </c>
      <c r="CC236" s="91">
        <f>'貼り付けシート（日別）'!Q235</f>
        <v>0</v>
      </c>
      <c r="CD236" s="126"/>
    </row>
    <row r="237" spans="1:82" x14ac:dyDescent="0.15">
      <c r="A237" s="30">
        <v>41870</v>
      </c>
      <c r="B237" s="93">
        <f t="shared" si="96"/>
        <v>0.16387662065972225</v>
      </c>
      <c r="C237" s="93">
        <f t="shared" si="97"/>
        <v>0</v>
      </c>
      <c r="D237" s="93">
        <f t="shared" si="123"/>
        <v>23.565867398300238</v>
      </c>
      <c r="E237" s="96">
        <v>0</v>
      </c>
      <c r="F237" s="90">
        <f>IF(OR(計算過程!$CJ$4&lt;=4,計算過程!$CJ$4=8),G237+H237+I237,0)</f>
        <v>0.16387662065972225</v>
      </c>
      <c r="G237" s="90">
        <f>IF(AND($CJ$4&gt;4,$CJ$4&lt;&gt;8),0,((VLOOKUP(入力データと計算結果!$F$6,バックデータ一覧!$V$12:$AA$15,2)*CB237+VLOOKUP(入力データと計算結果!$F$6,バックデータ一覧!$V$12:$AA$15,3)*(BV237+BW237+BX237+BY237+CA237)+(VLOOKUP(入力データと計算結果!$F$6,バックデータ一覧!$V$12:$AA$15,4)))*10^3/3600))</f>
        <v>0.10415503472222223</v>
      </c>
      <c r="H237" s="90">
        <f>IF(AND(OR($CJ$4&gt;4,$CJ$4&lt;&gt;8),入力データと計算結果!$F$7&lt;&gt;バックデータ一覧!$A$20,BZ237&gt;0),0.07*10^3/3600,0)</f>
        <v>1.9444444444444445E-2</v>
      </c>
      <c r="I237" s="90">
        <f>IF(AND(OR($CJ$4&lt;=4),入力データと計算結果!$F$7=バックデータ一覧!$A$22,BU237&gt;0),(VLOOKUP(入力データと計算結果!$F$6,バックデータ一覧!$V$12:$AA$15,5,FALSE)*BU237+VLOOKUP(入力データと計算結果!$F$6,バックデータ一覧!$V$12:$AA$15,6,FALSE))*10^3/3600,0)</f>
        <v>4.0277141493055557E-2</v>
      </c>
      <c r="J237" s="90">
        <f>IF(OR(計算過程!$CJ$4&lt;=2,計算過程!$CJ$4=8),IF(入力データと計算結果!$F$7=バックデータ一覧!$A$20,BO237/L237+BP237/M237+BQ237/N237+BR237/O237+BT237/Q237,IF(入力データと計算結果!$F$7=バックデータ一覧!$A$21,BO237/L237+BP237/M237+BQ237/N237+BS237/P237+BT237/Q237,BO237/L237+BP237/M237+BQ237/N237+BS237/P237+BU237/R237)),0)</f>
        <v>0</v>
      </c>
      <c r="K237" s="90">
        <f>IF(OR(計算過程!$CJ$4=3,計算過程!$CJ$4=4),IF(入力データと計算結果!$F$7=バックデータ一覧!$A$20,BO237/L237+BP237/M237+BQ237/N237+BR237/O237+BT237/Q237,IF(入力データと計算結果!$F$7=バックデータ一覧!$A$21,BO237/L237+BP237/M237+BQ237/N237+BS237/P237+BT237/Q237,BO237/L237+BP237/M237+BQ237/N237+BS237/P237+BU237/R237)),0)</f>
        <v>23.565867398300238</v>
      </c>
      <c r="L237" s="167">
        <f>IFERROR(MIN(1,$CJ$6*CB237+計算過程!$CJ$13*(BO237+BQ237)+$CJ$20),"-")</f>
        <v>0.70934693560757067</v>
      </c>
      <c r="M237" s="167">
        <f t="shared" si="98"/>
        <v>0.82791172340990848</v>
      </c>
      <c r="N237" s="167">
        <f t="shared" si="99"/>
        <v>0.70934693560757067</v>
      </c>
      <c r="O237" s="134">
        <f t="shared" si="100"/>
        <v>0.90236153670854247</v>
      </c>
      <c r="P237" s="134">
        <f t="shared" si="101"/>
        <v>0.86312670667710067</v>
      </c>
      <c r="Q237" s="134">
        <f t="shared" si="102"/>
        <v>0.90236153670854247</v>
      </c>
      <c r="R237" s="134">
        <f t="shared" si="103"/>
        <v>0.60828322029946202</v>
      </c>
      <c r="S237" s="26">
        <f t="shared" si="104"/>
        <v>0</v>
      </c>
      <c r="T237" s="26">
        <f>'貼り付けシート（日別）'!P236</f>
        <v>26.287500000000001</v>
      </c>
      <c r="U237" s="26">
        <f t="shared" si="124"/>
        <v>1</v>
      </c>
      <c r="V237" s="26">
        <f t="shared" si="125"/>
        <v>1</v>
      </c>
      <c r="W237" s="26">
        <f t="shared" si="118"/>
        <v>18.827914400653345</v>
      </c>
      <c r="X237" s="26">
        <f t="shared" si="105"/>
        <v>0</v>
      </c>
      <c r="Y237" s="26">
        <f>IF(AND(入力データと計算結果!$F$6=バックデータ一覧!$A$7,入力データと計算結果!$F$27="種類を選択することで評価する"),MAX((($CJ$44*CB237+$CJ$45*SUM(BO237:BQ237,BS237)+$CJ$46)*Z237+(0.01723*BU237+0.06099))*10^3/3600,0),0)</f>
        <v>0</v>
      </c>
      <c r="Z237" s="26">
        <f t="shared" si="119"/>
        <v>1</v>
      </c>
      <c r="AA237" s="26">
        <f>IF(AND(入力データと計算結果!$F$6=バックデータ一覧!$A$7,入力データと計算結果!$F$27="種類を選択することで評価する"),MAX(($CJ$47*CB237+$CJ$48*SUM(BO237:BQ237,BS237)+$CJ$49)*AC237+BU237/AB237,0),0)</f>
        <v>0</v>
      </c>
      <c r="AB237" s="26">
        <f t="shared" si="106"/>
        <v>0.89236343749999991</v>
      </c>
      <c r="AC237" s="26">
        <f t="shared" si="120"/>
        <v>1</v>
      </c>
      <c r="AD237" s="91">
        <f>IF(AND(入力データと計算結果!$F$6=バックデータ一覧!$A$7,入力データと計算結果!$F$27="仕様を入力することで評価する"),AE237+AF237+AG237,0)</f>
        <v>0</v>
      </c>
      <c r="AE237" s="91">
        <f t="shared" si="121"/>
        <v>0.95440593301704424</v>
      </c>
      <c r="AF237" s="91">
        <f t="shared" si="107"/>
        <v>7.3803553362634111E-2</v>
      </c>
      <c r="AG237" s="190">
        <f>IF(AND(入力データと計算結果!$F$7&lt;&gt;バックデータ一覧!$A$22,CA237&gt;0),(0.000393*計算過程!CA237)*10^3/3600,IF(AND(入力データと計算結果!$F$7=バックデータ一覧!$A$22,AX237&gt;0),(0.01723*計算過程!AX237+0.06099)*10^3/3600,0))</f>
        <v>2.0693529079861116E-2</v>
      </c>
      <c r="AH237" s="91">
        <f>IF(OR(入力データと計算結果!$F$6&lt;&gt;バックデータ一覧!$A$7,入力データと計算結果!$F$27&lt;&gt;"仕様を入力することで評価する"),0,IF(入力データと計算結果!$F$7=バックデータ一覧!$A$20,計算過程!AR237/計算過程!AI237+計算過程!AS237/計算過程!AJ237+計算過程!AT237/計算過程!AK237+計算過程!AU237/計算過程!AL237+計算過程!AW237/計算過程!AN237,IF(入力データと計算結果!$F$7=バックデータ一覧!$A$21,計算過程!AR237/計算過程!AI237+計算過程!AS237/計算過程!AJ237+計算過程!AT237/計算過程!AK237+計算過程!AV237/計算過程!AM237+計算過程!AW237/計算過程!AN237,計算過程!AR237/計算過程!AI237+計算過程!AS237/計算過程!AJ237+計算過程!AT237/計算過程!AK237+計算過程!AV237/計算過程!AM237+計算過程!AX237/計算過程!AO237)))</f>
        <v>0</v>
      </c>
      <c r="AI237" s="191" t="str">
        <f>IF(AND(入力データと計算結果!$F$6=バックデータ一覧!$A$7,入力データと計算結果!$F$27="仕様を入力することで評価する"),$CJ$65*CB237+$CJ$72*(AR237+AT237)+$CJ$79,"-")</f>
        <v>-</v>
      </c>
      <c r="AJ237" s="191" t="str">
        <f>IF(AND(入力データと計算結果!$F$6=バックデータ一覧!$A$7,入力データと計算結果!$F$27="仕様を入力することで評価する"),$CJ$66*CB237+$CJ$73*AS237+$CJ$80,"-")</f>
        <v>-</v>
      </c>
      <c r="AK237" s="191" t="str">
        <f>IF(AND(入力データと計算結果!$F$6=バックデータ一覧!$A$7,入力データと計算結果!$F$27="仕様を入力することで評価する"),$CJ$67*CB237+$CJ$74*(AR237+AT237)+$CJ$81,"-")</f>
        <v>-</v>
      </c>
      <c r="AL237" s="191" t="str">
        <f>IF(AND(入力データと計算結果!$F$6=バックデータ一覧!$A$7,入力データと計算結果!$F$27="仕様を入力することで評価する"),$CJ$68*CB237+$CJ$75*AU237+$CJ$82,"-")</f>
        <v>-</v>
      </c>
      <c r="AM237" s="191" t="str">
        <f>IF(AND(入力データと計算結果!$F$6=バックデータ一覧!$A$7,入力データと計算結果!$F$27="仕様を入力することで評価する"),$CJ$69*CB237+$CJ$76*AV237+$CJ$83,"-")</f>
        <v>-</v>
      </c>
      <c r="AN237" s="191" t="str">
        <f>IF(AND(入力データと計算結果!$F$6=バックデータ一覧!$A$7,入力データと計算結果!$F$27="仕様を入力することで評価する"),$CJ$70*CB237+$CJ$77*AW237+$CJ$84,"-")</f>
        <v>-</v>
      </c>
      <c r="AO237" s="191" t="str">
        <f>IF(AND(入力データと計算結果!$F$6=バックデータ一覧!$A$7,入力データと計算結果!$F$27="仕様を入力することで評価する"),$CJ$71*CB237+$CJ$78*AX237+$CJ$85,"-")</f>
        <v>-</v>
      </c>
      <c r="AP237" s="91">
        <f t="shared" si="108"/>
        <v>20.874755583562635</v>
      </c>
      <c r="AQ237" s="91">
        <f t="shared" si="109"/>
        <v>6.075552358864825</v>
      </c>
      <c r="AR237" s="91">
        <f t="shared" si="110"/>
        <v>0</v>
      </c>
      <c r="AS237" s="91">
        <f t="shared" si="111"/>
        <v>0</v>
      </c>
      <c r="AT237" s="91">
        <f t="shared" si="112"/>
        <v>0</v>
      </c>
      <c r="AU237" s="91">
        <f t="shared" si="113"/>
        <v>0</v>
      </c>
      <c r="AV237" s="91">
        <f t="shared" si="114"/>
        <v>0</v>
      </c>
      <c r="AW237" s="91">
        <f t="shared" si="115"/>
        <v>0</v>
      </c>
      <c r="AX237" s="91">
        <f t="shared" si="116"/>
        <v>0.78390625000000047</v>
      </c>
      <c r="AY237" s="158">
        <f t="shared" si="117"/>
        <v>18.044008150653344</v>
      </c>
      <c r="AZ237" s="91">
        <f t="shared" si="122"/>
        <v>18.044008150653344</v>
      </c>
      <c r="BA237" s="26">
        <f>IF(計算過程!$CJ$4=9,((BF237*CB237+BG237*(BO237+BP237+BQ237+BS237)+BH237*BN237+BI237)*BB237+(0.01723*BU237+0.06099))*10^3/3600,0)</f>
        <v>0</v>
      </c>
      <c r="BB237" s="26">
        <f>IF(7&lt;='貼り付けシート（日別）'!O236,1,1+(7-'貼り付けシート（日別）'!O236)*0.0091)</f>
        <v>1</v>
      </c>
      <c r="BC237" s="26">
        <f>IF(計算過程!$CJ$4=9,((BJ237*計算過程!CB237+BK237*(BO237+BP237+BQ237+BS237)+BL237*BN237+BM237)*BE237+BU237/BD237),0)</f>
        <v>0</v>
      </c>
      <c r="BD237" s="26">
        <f>計算過程!$CJ$88*'貼り付けシート（日別）'!O236+計算過程!$CJ$89*BU237+計算過程!$CJ$90</f>
        <v>0.89236343749999991</v>
      </c>
      <c r="BE237" s="26">
        <f>IF(7&lt;='貼り付けシート（日別）'!O236,1,1+(7-'貼り付けシート（日別）'!O236)*0.0205)</f>
        <v>1</v>
      </c>
      <c r="BF237" s="89">
        <f>IF($BN237&gt;0,バックデータ一覧!$S$4,バックデータ一覧!$T$4)</f>
        <v>-0.51375000000000004</v>
      </c>
      <c r="BG237" s="89">
        <f>IF($BN237&gt;0,バックデータ一覧!$S$5,バックデータ一覧!$T$5)</f>
        <v>-1.7819999999999999E-2</v>
      </c>
      <c r="BH237" s="89">
        <f>IF($BN237&gt;0,バックデータ一覧!$S$6,バックデータ一覧!$T$6)</f>
        <v>0.27639999999999998</v>
      </c>
      <c r="BI237" s="89">
        <f>IF($BN237&gt;0,バックデータ一覧!$S$7,バックデータ一覧!$T$7)</f>
        <v>9.4067100000000003</v>
      </c>
      <c r="BJ237" s="89">
        <f>IF($BN237&gt;0,バックデータ一覧!$S$12,バックデータ一覧!$T$12)</f>
        <v>-0.19841</v>
      </c>
      <c r="BK237" s="89">
        <f>IF($BN237&gt;0,バックデータ一覧!$S$13,バックデータ一覧!$T$13)</f>
        <v>1.10632</v>
      </c>
      <c r="BL237" s="89">
        <f>IF($BN237&gt;0,バックデータ一覧!$S$14,バックデータ一覧!$T$14)</f>
        <v>0.19306999999999999</v>
      </c>
      <c r="BM237" s="132">
        <f>IF($BN237&gt;0,バックデータ一覧!$S$15,バックデータ一覧!$T$15)</f>
        <v>-10.36669</v>
      </c>
      <c r="BN237" s="26">
        <f>SUMIF('貼り付けシート（時刻別）'!$A$6:$A$8765,$A237,'貼り付けシート（時刻別）'!$C$6:$C$8765)</f>
        <v>2400</v>
      </c>
      <c r="BO237" s="91">
        <f>'貼り付けシート（日別）'!B236</f>
        <v>3.5505951522253349</v>
      </c>
      <c r="BP237" s="91">
        <f>'貼り付けシート（日別）'!C236</f>
        <v>2.6192915057400019</v>
      </c>
      <c r="BQ237" s="91">
        <f>'貼り付けシート（日別）'!D236</f>
        <v>1.3969554697280007</v>
      </c>
      <c r="BR237" s="91">
        <f>'貼り付けシート（日別）'!E236</f>
        <v>0</v>
      </c>
      <c r="BS237" s="91">
        <f>'貼り付けシート（日別）'!F236</f>
        <v>10.477166022960006</v>
      </c>
      <c r="BT237" s="91">
        <f>'貼り付けシート（日別）'!G236</f>
        <v>0</v>
      </c>
      <c r="BU237" s="91">
        <f>'貼り付けシート（日別）'!H236</f>
        <v>0.78390625000000047</v>
      </c>
      <c r="BV237" s="91">
        <f>'貼り付けシート（日別）'!I236</f>
        <v>61</v>
      </c>
      <c r="BW237" s="91">
        <f>'貼り付けシート（日別）'!J236</f>
        <v>45</v>
      </c>
      <c r="BX237" s="91">
        <f>'貼り付けシート（日別）'!K236</f>
        <v>24</v>
      </c>
      <c r="BY237" s="91">
        <f>'貼り付けシート（日別）'!L236</f>
        <v>0</v>
      </c>
      <c r="BZ237" s="91">
        <f>'貼り付けシート（日別）'!M236</f>
        <v>180</v>
      </c>
      <c r="CA237" s="91">
        <f>'貼り付けシート（日別）'!N236</f>
        <v>0</v>
      </c>
      <c r="CB237" s="91">
        <f>'貼り付けシート（日別）'!O236</f>
        <v>27.762499999999989</v>
      </c>
      <c r="CC237" s="91">
        <f>'貼り付けシート（日別）'!Q236</f>
        <v>0</v>
      </c>
      <c r="CD237" s="126"/>
    </row>
    <row r="238" spans="1:82" x14ac:dyDescent="0.15">
      <c r="A238" s="30">
        <v>41871</v>
      </c>
      <c r="B238" s="93">
        <f t="shared" si="96"/>
        <v>8.7652083333333325E-2</v>
      </c>
      <c r="C238" s="93">
        <f t="shared" si="97"/>
        <v>0</v>
      </c>
      <c r="D238" s="93">
        <f t="shared" si="123"/>
        <v>4.3411697981920545</v>
      </c>
      <c r="E238" s="96">
        <v>0</v>
      </c>
      <c r="F238" s="90">
        <f>IF(OR(計算過程!$CJ$4&lt;=4,計算過程!$CJ$4=8),G238+H238+I238,0)</f>
        <v>8.7652083333333325E-2</v>
      </c>
      <c r="G238" s="90">
        <f>IF(AND($CJ$4&gt;4,$CJ$4&lt;&gt;8),0,((VLOOKUP(入力データと計算結果!$F$6,バックデータ一覧!$V$12:$AA$15,2)*CB238+VLOOKUP(入力データと計算結果!$F$6,バックデータ一覧!$V$12:$AA$15,3)*(BV238+BW238+BX238+BY238+CA238)+(VLOOKUP(入力データと計算結果!$F$6,バックデータ一覧!$V$12:$AA$15,4)))*10^3/3600))</f>
        <v>8.7652083333333325E-2</v>
      </c>
      <c r="H238" s="90">
        <f>IF(AND(OR($CJ$4&gt;4,$CJ$4&lt;&gt;8),入力データと計算結果!$F$7&lt;&gt;バックデータ一覧!$A$20,BZ238&gt;0),0.07*10^3/3600,0)</f>
        <v>0</v>
      </c>
      <c r="I238" s="90">
        <f>IF(AND(OR($CJ$4&lt;=4),入力データと計算結果!$F$7=バックデータ一覧!$A$22,BU238&gt;0),(VLOOKUP(入力データと計算結果!$F$6,バックデータ一覧!$V$12:$AA$15,5,FALSE)*BU238+VLOOKUP(入力データと計算結果!$F$6,バックデータ一覧!$V$12:$AA$15,6,FALSE))*10^3/3600,0)</f>
        <v>0</v>
      </c>
      <c r="J238" s="90">
        <f>IF(OR(計算過程!$CJ$4&lt;=2,計算過程!$CJ$4=8),IF(入力データと計算結果!$F$7=バックデータ一覧!$A$20,BO238/L238+BP238/M238+BQ238/N238+BR238/O238+BT238/Q238,IF(入力データと計算結果!$F$7=バックデータ一覧!$A$21,BO238/L238+BP238/M238+BQ238/N238+BS238/P238+BT238/Q238,BO238/L238+BP238/M238+BQ238/N238+BS238/P238+BU238/R238)),0)</f>
        <v>0</v>
      </c>
      <c r="K238" s="90">
        <f>IF(OR(計算過程!$CJ$4=3,計算過程!$CJ$4=4),IF(入力データと計算結果!$F$7=バックデータ一覧!$A$20,BO238/L238+BP238/M238+BQ238/N238+BR238/O238+BT238/Q238,IF(入力データと計算結果!$F$7=バックデータ一覧!$A$21,BO238/L238+BP238/M238+BQ238/N238+BS238/P238+BT238/Q238,BO238/L238+BP238/M238+BQ238/N238+BS238/P238+BU238/R238)),0)</f>
        <v>4.3411697981920545</v>
      </c>
      <c r="L238" s="167">
        <f>IFERROR(MIN(1,$CJ$6*CB238+計算過程!$CJ$13*(BO238+BQ238)+$CJ$20),"-")</f>
        <v>0.70142967935275702</v>
      </c>
      <c r="M238" s="167">
        <f t="shared" si="98"/>
        <v>0.82580178735748089</v>
      </c>
      <c r="N238" s="167">
        <f t="shared" si="99"/>
        <v>0.70142967935275702</v>
      </c>
      <c r="O238" s="134">
        <f t="shared" si="100"/>
        <v>0.90236153670854247</v>
      </c>
      <c r="P238" s="134">
        <f t="shared" si="101"/>
        <v>0.88826526187185906</v>
      </c>
      <c r="Q238" s="134">
        <f t="shared" si="102"/>
        <v>0.90236153670854247</v>
      </c>
      <c r="R238" s="134">
        <f t="shared" si="103"/>
        <v>0.57447818506407022</v>
      </c>
      <c r="S238" s="26">
        <f t="shared" si="104"/>
        <v>0</v>
      </c>
      <c r="T238" s="26">
        <f>'貼り付けシート（日別）'!P237</f>
        <v>25.487499999999997</v>
      </c>
      <c r="U238" s="26">
        <f t="shared" si="124"/>
        <v>1</v>
      </c>
      <c r="V238" s="26">
        <f t="shared" si="125"/>
        <v>1</v>
      </c>
      <c r="W238" s="26">
        <f t="shared" si="118"/>
        <v>3.2214528312633326</v>
      </c>
      <c r="X238" s="26">
        <f t="shared" si="105"/>
        <v>0</v>
      </c>
      <c r="Y238" s="26">
        <f>IF(AND(入力データと計算結果!$F$6=バックデータ一覧!$A$7,入力データと計算結果!$F$27="種類を選択することで評価する"),MAX((($CJ$44*CB238+$CJ$45*SUM(BO238:BQ238,BS238)+$CJ$46)*Z238+(0.01723*BU238+0.06099))*10^3/3600,0),0)</f>
        <v>0</v>
      </c>
      <c r="Z238" s="26">
        <f t="shared" si="119"/>
        <v>1</v>
      </c>
      <c r="AA238" s="26">
        <f>IF(AND(入力データと計算結果!$F$6=バックデータ一覧!$A$7,入力データと計算結果!$F$27="種類を選択することで評価する"),MAX(($CJ$47*CB238+$CJ$48*SUM(BO238:BQ238,BS238)+$CJ$49)*AC238+BU238/AB238,0),0)</f>
        <v>0</v>
      </c>
      <c r="AB238" s="26">
        <f t="shared" si="106"/>
        <v>0.88951999999999987</v>
      </c>
      <c r="AC238" s="26">
        <f t="shared" si="120"/>
        <v>1</v>
      </c>
      <c r="AD238" s="91">
        <f>IF(AND(入力データと計算結果!$F$6=バックデータ一覧!$A$7,入力データと計算結果!$F$27="仕様を入力することで評価する"),AE238+AF238+AG238,0)</f>
        <v>0</v>
      </c>
      <c r="AE238" s="91">
        <f t="shared" si="121"/>
        <v>0.17039305621134707</v>
      </c>
      <c r="AF238" s="91">
        <f t="shared" si="107"/>
        <v>6.1480826383270043E-2</v>
      </c>
      <c r="AG238" s="190">
        <f>IF(AND(入力データと計算結果!$F$7&lt;&gt;バックデータ一覧!$A$22,CA238&gt;0),(0.000393*計算過程!CA238)*10^3/3600,IF(AND(入力データと計算結果!$F$7=バックデータ一覧!$A$22,AX238&gt;0),(0.01723*計算過程!AX238+0.06099)*10^3/3600,0))</f>
        <v>0</v>
      </c>
      <c r="AH238" s="91">
        <f>IF(OR(入力データと計算結果!$F$6&lt;&gt;バックデータ一覧!$A$7,入力データと計算結果!$F$27&lt;&gt;"仕様を入力することで評価する"),0,IF(入力データと計算結果!$F$7=バックデータ一覧!$A$20,計算過程!AR238/計算過程!AI238+計算過程!AS238/計算過程!AJ238+計算過程!AT238/計算過程!AK238+計算過程!AU238/計算過程!AL238+計算過程!AW238/計算過程!AN238,IF(入力データと計算結果!$F$7=バックデータ一覧!$A$21,計算過程!AR238/計算過程!AI238+計算過程!AS238/計算過程!AJ238+計算過程!AT238/計算過程!AK238+計算過程!AV238/計算過程!AM238+計算過程!AW238/計算過程!AN238,計算過程!AR238/計算過程!AI238+計算過程!AS238/計算過程!AJ238+計算過程!AT238/計算過程!AK238+計算過程!AV238/計算過程!AM238+計算過程!AX238/計算過程!AO238)))</f>
        <v>0</v>
      </c>
      <c r="AI238" s="191" t="str">
        <f>IF(AND(入力データと計算結果!$F$6=バックデータ一覧!$A$7,入力データと計算結果!$F$27="仕様を入力することで評価する"),$CJ$65*CB238+$CJ$72*(AR238+AT238)+$CJ$79,"-")</f>
        <v>-</v>
      </c>
      <c r="AJ238" s="191" t="str">
        <f>IF(AND(入力データと計算結果!$F$6=バックデータ一覧!$A$7,入力データと計算結果!$F$27="仕様を入力することで評価する"),$CJ$66*CB238+$CJ$73*AS238+$CJ$80,"-")</f>
        <v>-</v>
      </c>
      <c r="AK238" s="191" t="str">
        <f>IF(AND(入力データと計算結果!$F$6=バックデータ一覧!$A$7,入力データと計算結果!$F$27="仕様を入力することで評価する"),$CJ$67*CB238+$CJ$74*(AR238+AT238)+$CJ$81,"-")</f>
        <v>-</v>
      </c>
      <c r="AL238" s="191" t="str">
        <f>IF(AND(入力データと計算結果!$F$6=バックデータ一覧!$A$7,入力データと計算結果!$F$27="仕様を入力することで評価する"),$CJ$68*CB238+$CJ$75*AU238+$CJ$82,"-")</f>
        <v>-</v>
      </c>
      <c r="AM238" s="191" t="str">
        <f>IF(AND(入力データと計算結果!$F$6=バックデータ一覧!$A$7,入力データと計算結果!$F$27="仕様を入力することで評価する"),$CJ$69*CB238+$CJ$76*AV238+$CJ$83,"-")</f>
        <v>-</v>
      </c>
      <c r="AN238" s="191" t="str">
        <f>IF(AND(入力データと計算結果!$F$6=バックデータ一覧!$A$7,入力データと計算結果!$F$27="仕様を入力することで評価する"),$CJ$70*CB238+$CJ$77*AW238+$CJ$84,"-")</f>
        <v>-</v>
      </c>
      <c r="AO238" s="191" t="str">
        <f>IF(AND(入力データと計算結果!$F$6=バックデータ一覧!$A$7,入力データと計算結果!$F$27="仕様を入力することで評価する"),$CJ$71*CB238+$CJ$78*AX238+$CJ$85,"-")</f>
        <v>-</v>
      </c>
      <c r="AP238" s="91">
        <f t="shared" si="108"/>
        <v>3.7268349645565308</v>
      </c>
      <c r="AQ238" s="91">
        <f t="shared" si="109"/>
        <v>6.075552358864825</v>
      </c>
      <c r="AR238" s="91">
        <f t="shared" si="110"/>
        <v>0</v>
      </c>
      <c r="AS238" s="91">
        <f t="shared" si="111"/>
        <v>0</v>
      </c>
      <c r="AT238" s="91">
        <f t="shared" si="112"/>
        <v>0</v>
      </c>
      <c r="AU238" s="91">
        <f t="shared" si="113"/>
        <v>0</v>
      </c>
      <c r="AV238" s="91">
        <f t="shared" si="114"/>
        <v>0</v>
      </c>
      <c r="AW238" s="91">
        <f t="shared" si="115"/>
        <v>0</v>
      </c>
      <c r="AX238" s="91">
        <f t="shared" si="116"/>
        <v>0</v>
      </c>
      <c r="AY238" s="158">
        <f t="shared" si="117"/>
        <v>3.2214528312633326</v>
      </c>
      <c r="AZ238" s="91">
        <f t="shared" si="122"/>
        <v>3.2214528312633326</v>
      </c>
      <c r="BA238" s="26">
        <f>IF(計算過程!$CJ$4=9,((BF238*CB238+BG238*(BO238+BP238+BQ238+BS238)+BH238*BN238+BI238)*BB238+(0.01723*BU238+0.06099))*10^3/3600,0)</f>
        <v>0</v>
      </c>
      <c r="BB238" s="26">
        <f>IF(7&lt;='貼り付けシート（日別）'!O237,1,1+(7-'貼り付けシート（日別）'!O237)*0.0091)</f>
        <v>1</v>
      </c>
      <c r="BC238" s="26">
        <f>IF(計算過程!$CJ$4=9,((BJ238*計算過程!CB238+BK238*(BO238+BP238+BQ238+BS238)+BL238*BN238+BM238)*BE238+BU238/BD238),0)</f>
        <v>0</v>
      </c>
      <c r="BD238" s="26">
        <f>計算過程!$CJ$88*'貼り付けシート（日別）'!O237+計算過程!$CJ$89*BU238+計算過程!$CJ$90</f>
        <v>0.88951999999999987</v>
      </c>
      <c r="BE238" s="26">
        <f>IF(7&lt;='貼り付けシート（日別）'!O237,1,1+(7-'貼り付けシート（日別）'!O237)*0.0205)</f>
        <v>1</v>
      </c>
      <c r="BF238" s="89">
        <f>IF($BN238&gt;0,バックデータ一覧!$S$4,バックデータ一覧!$T$4)</f>
        <v>-0.51375000000000004</v>
      </c>
      <c r="BG238" s="89">
        <f>IF($BN238&gt;0,バックデータ一覧!$S$5,バックデータ一覧!$T$5)</f>
        <v>-1.7819999999999999E-2</v>
      </c>
      <c r="BH238" s="89">
        <f>IF($BN238&gt;0,バックデータ一覧!$S$6,バックデータ一覧!$T$6)</f>
        <v>0.27639999999999998</v>
      </c>
      <c r="BI238" s="89">
        <f>IF($BN238&gt;0,バックデータ一覧!$S$7,バックデータ一覧!$T$7)</f>
        <v>9.4067100000000003</v>
      </c>
      <c r="BJ238" s="89">
        <f>IF($BN238&gt;0,バックデータ一覧!$S$12,バックデータ一覧!$T$12)</f>
        <v>-0.19841</v>
      </c>
      <c r="BK238" s="89">
        <f>IF($BN238&gt;0,バックデータ一覧!$S$13,バックデータ一覧!$T$13)</f>
        <v>1.10632</v>
      </c>
      <c r="BL238" s="89">
        <f>IF($BN238&gt;0,バックデータ一覧!$S$14,バックデータ一覧!$T$14)</f>
        <v>0.19306999999999999</v>
      </c>
      <c r="BM238" s="132">
        <f>IF($BN238&gt;0,バックデータ一覧!$S$15,バックデータ一覧!$T$15)</f>
        <v>-10.36669</v>
      </c>
      <c r="BN238" s="26">
        <f>SUMIF('貼り付けシート（時刻別）'!$A$6:$A$8765,$A238,'貼り付けシート（時刻別）'!$C$6:$C$8765)</f>
        <v>2400</v>
      </c>
      <c r="BO238" s="91">
        <f>'貼り付けシート（日別）'!B237</f>
        <v>1.3471530021646665</v>
      </c>
      <c r="BP238" s="91">
        <f>'貼り付けシート（日別）'!C237</f>
        <v>1.1714373931866664</v>
      </c>
      <c r="BQ238" s="91">
        <f>'貼り付けシート（日別）'!D237</f>
        <v>0.70286243591200004</v>
      </c>
      <c r="BR238" s="91">
        <f>'貼り付けシート（日別）'!E237</f>
        <v>0</v>
      </c>
      <c r="BS238" s="91">
        <f>'貼り付けシート（日別）'!F237</f>
        <v>0</v>
      </c>
      <c r="BT238" s="91">
        <f>'貼り付けシート（日別）'!G237</f>
        <v>0</v>
      </c>
      <c r="BU238" s="91">
        <f>'貼り付けシート（日別）'!H237</f>
        <v>0</v>
      </c>
      <c r="BV238" s="91">
        <f>'貼り付けシート（日別）'!I237</f>
        <v>23</v>
      </c>
      <c r="BW238" s="91">
        <f>'貼り付けシート（日別）'!J237</f>
        <v>20</v>
      </c>
      <c r="BX238" s="91">
        <f>'貼り付けシート（日別）'!K237</f>
        <v>12</v>
      </c>
      <c r="BY238" s="91">
        <f>'貼り付けシート（日別）'!L237</f>
        <v>0</v>
      </c>
      <c r="BZ238" s="91">
        <f>'貼り付けシート（日別）'!M237</f>
        <v>0</v>
      </c>
      <c r="CA238" s="91">
        <f>'貼り付けシート（日別）'!N237</f>
        <v>0</v>
      </c>
      <c r="CB238" s="91">
        <f>'貼り付けシート（日別）'!O237</f>
        <v>28.149999999999995</v>
      </c>
      <c r="CC238" s="91">
        <f>'貼り付けシート（日別）'!Q237</f>
        <v>0</v>
      </c>
      <c r="CD238" s="126"/>
    </row>
    <row r="239" spans="1:82" x14ac:dyDescent="0.15">
      <c r="A239" s="30">
        <v>41872</v>
      </c>
      <c r="B239" s="93">
        <f t="shared" si="96"/>
        <v>0.16489457378472222</v>
      </c>
      <c r="C239" s="93">
        <f t="shared" si="97"/>
        <v>0</v>
      </c>
      <c r="D239" s="93">
        <f t="shared" si="123"/>
        <v>17.630504684643412</v>
      </c>
      <c r="E239" s="96">
        <v>0</v>
      </c>
      <c r="F239" s="90">
        <f>IF(OR(計算過程!$CJ$4&lt;=4,計算過程!$CJ$4=8),G239+H239+I239,0)</f>
        <v>0.16489457378472222</v>
      </c>
      <c r="G239" s="90">
        <f>IF(AND($CJ$4&gt;4,$CJ$4&lt;&gt;8),0,((VLOOKUP(入力データと計算結果!$F$6,バックデータ一覧!$V$12:$AA$15,2)*CB239+VLOOKUP(入力データと計算結果!$F$6,バックデータ一覧!$V$12:$AA$15,3)*(BV239+BW239+BX239+BY239+CA239)+(VLOOKUP(入力データと計算結果!$F$6,バックデータ一覧!$V$12:$AA$15,4)))*10^3/3600))</f>
        <v>0.10518940972222221</v>
      </c>
      <c r="H239" s="90">
        <f>IF(AND(OR($CJ$4&gt;4,$CJ$4&lt;&gt;8),入力データと計算結果!$F$7&lt;&gt;バックデータ一覧!$A$20,BZ239&gt;0),0.07*10^3/3600,0)</f>
        <v>1.9444444444444445E-2</v>
      </c>
      <c r="I239" s="90">
        <f>IF(AND(OR($CJ$4&lt;=4),入力データと計算結果!$F$7=バックデータ一覧!$A$22,BU239&gt;0),(VLOOKUP(入力データと計算結果!$F$6,バックデータ一覧!$V$12:$AA$15,5,FALSE)*BU239+VLOOKUP(入力データと計算結果!$F$6,バックデータ一覧!$V$12:$AA$15,6,FALSE))*10^3/3600,0)</f>
        <v>4.0260719618055552E-2</v>
      </c>
      <c r="J239" s="90">
        <f>IF(OR(計算過程!$CJ$4&lt;=2,計算過程!$CJ$4=8),IF(入力データと計算結果!$F$7=バックデータ一覧!$A$20,BO239/L239+BP239/M239+BQ239/N239+BR239/O239+BT239/Q239,IF(入力データと計算結果!$F$7=バックデータ一覧!$A$21,BO239/L239+BP239/M239+BQ239/N239+BS239/P239+BT239/Q239,BO239/L239+BP239/M239+BQ239/N239+BS239/P239+BU239/R239)),0)</f>
        <v>0</v>
      </c>
      <c r="K239" s="90">
        <f>IF(OR(計算過程!$CJ$4=3,計算過程!$CJ$4=4),IF(入力データと計算結果!$F$7=バックデータ一覧!$A$20,BO239/L239+BP239/M239+BQ239/N239+BR239/O239+BT239/Q239,IF(入力データと計算結果!$F$7=バックデータ一覧!$A$21,BO239/L239+BP239/M239+BQ239/N239+BS239/P239+BT239/Q239,BO239/L239+BP239/M239+BQ239/N239+BS239/P239+BU239/R239)),0)</f>
        <v>17.630504684643412</v>
      </c>
      <c r="L239" s="167">
        <f>IFERROR(MIN(1,$CJ$6*CB239+計算過程!$CJ$13*(BO239+BQ239)+$CJ$20),"-")</f>
        <v>0.70774665529124592</v>
      </c>
      <c r="M239" s="167">
        <f t="shared" si="98"/>
        <v>0.82991964373866078</v>
      </c>
      <c r="N239" s="167">
        <f t="shared" si="99"/>
        <v>0.70774665529124592</v>
      </c>
      <c r="O239" s="134">
        <f t="shared" si="100"/>
        <v>0.90236153670854247</v>
      </c>
      <c r="P239" s="134">
        <f t="shared" si="101"/>
        <v>0.87570464444406126</v>
      </c>
      <c r="Q239" s="134">
        <f t="shared" si="102"/>
        <v>0.90236153670854247</v>
      </c>
      <c r="R239" s="134">
        <f t="shared" si="103"/>
        <v>0.60861819427729658</v>
      </c>
      <c r="S239" s="26">
        <f t="shared" si="104"/>
        <v>0</v>
      </c>
      <c r="T239" s="26">
        <f>'貼り付けシート（日別）'!P238</f>
        <v>24.9375</v>
      </c>
      <c r="U239" s="26">
        <f t="shared" si="124"/>
        <v>1</v>
      </c>
      <c r="V239" s="26">
        <f t="shared" si="125"/>
        <v>1</v>
      </c>
      <c r="W239" s="26">
        <f t="shared" si="118"/>
        <v>13.868527884775006</v>
      </c>
      <c r="X239" s="26">
        <f t="shared" si="105"/>
        <v>0</v>
      </c>
      <c r="Y239" s="26">
        <f>IF(AND(入力データと計算結果!$F$6=バックデータ一覧!$A$7,入力データと計算結果!$F$27="種類を選択することで評価する"),MAX((($CJ$44*CB239+$CJ$45*SUM(BO239:BQ239,BS239)+$CJ$46)*Z239+(0.01723*BU239+0.06099))*10^3/3600,0),0)</f>
        <v>0</v>
      </c>
      <c r="Z239" s="26">
        <f t="shared" si="119"/>
        <v>1</v>
      </c>
      <c r="AA239" s="26">
        <f>IF(AND(入力データと計算結果!$F$6=バックデータ一覧!$A$7,入力データと計算結果!$F$27="種類を選択することで評価する"),MAX(($CJ$47*CB239+$CJ$48*SUM(BO239:BQ239,BS239)+$CJ$49)*AC239+BU239/AB239,0),0)</f>
        <v>0</v>
      </c>
      <c r="AB239" s="26">
        <f t="shared" si="106"/>
        <v>0.89270656249999991</v>
      </c>
      <c r="AC239" s="26">
        <f t="shared" si="120"/>
        <v>1</v>
      </c>
      <c r="AD239" s="91">
        <f>IF(AND(入力データと計算結果!$F$6=バックデータ一覧!$A$7,入力データと計算結果!$F$27="仕様を入力することで評価する"),AE239+AF239+AG239,0)</f>
        <v>0</v>
      </c>
      <c r="AE239" s="91">
        <f t="shared" si="121"/>
        <v>0.69223670716125141</v>
      </c>
      <c r="AF239" s="91">
        <f t="shared" si="107"/>
        <v>6.9682907020988852E-2</v>
      </c>
      <c r="AG239" s="190">
        <f>IF(AND(入力データと計算結果!$F$7&lt;&gt;バックデータ一覧!$A$22,CA239&gt;0),(0.000393*計算過程!CA239)*10^3/3600,IF(AND(入力データと計算結果!$F$7=バックデータ一覧!$A$22,AX239&gt;0),(0.01723*計算過程!AX239+0.06099)*10^3/3600,0))</f>
        <v>2.0680068142361108E-2</v>
      </c>
      <c r="AH239" s="91">
        <f>IF(OR(入力データと計算結果!$F$6&lt;&gt;バックデータ一覧!$A$7,入力データと計算結果!$F$27&lt;&gt;"仕様を入力することで評価する"),0,IF(入力データと計算結果!$F$7=バックデータ一覧!$A$20,計算過程!AR239/計算過程!AI239+計算過程!AS239/計算過程!AJ239+計算過程!AT239/計算過程!AK239+計算過程!AU239/計算過程!AL239+計算過程!AW239/計算過程!AN239,IF(入力データと計算結果!$F$7=バックデータ一覧!$A$21,計算過程!AR239/計算過程!AI239+計算過程!AS239/計算過程!AJ239+計算過程!AT239/計算過程!AK239+計算過程!AV239/計算過程!AM239+計算過程!AW239/計算過程!AN239,計算過程!AR239/計算過程!AI239+計算過程!AS239/計算過程!AJ239+計算過程!AT239/計算過程!AK239+計算過程!AV239/計算過程!AM239+計算過程!AX239/計算過程!AO239)))</f>
        <v>0</v>
      </c>
      <c r="AI239" s="191" t="str">
        <f>IF(AND(入力データと計算結果!$F$6=バックデータ一覧!$A$7,入力データと計算結果!$F$27="仕様を入力することで評価する"),$CJ$65*CB239+$CJ$72*(AR239+AT239)+$CJ$79,"-")</f>
        <v>-</v>
      </c>
      <c r="AJ239" s="191" t="str">
        <f>IF(AND(入力データと計算結果!$F$6=バックデータ一覧!$A$7,入力データと計算結果!$F$27="仕様を入力することで評価する"),$CJ$66*CB239+$CJ$73*AS239+$CJ$80,"-")</f>
        <v>-</v>
      </c>
      <c r="AK239" s="191" t="str">
        <f>IF(AND(入力データと計算結果!$F$6=バックデータ一覧!$A$7,入力データと計算結果!$F$27="仕様を入力することで評価する"),$CJ$67*CB239+$CJ$74*(AR239+AT239)+$CJ$81,"-")</f>
        <v>-</v>
      </c>
      <c r="AL239" s="191" t="str">
        <f>IF(AND(入力データと計算結果!$F$6=バックデータ一覧!$A$7,入力データと計算結果!$F$27="仕様を入力することで評価する"),$CJ$68*CB239+$CJ$75*AU239+$CJ$82,"-")</f>
        <v>-</v>
      </c>
      <c r="AM239" s="191" t="str">
        <f>IF(AND(入力データと計算結果!$F$6=バックデータ一覧!$A$7,入力データと計算結果!$F$27="仕様を入力することで評価する"),$CJ$69*CB239+$CJ$76*AV239+$CJ$83,"-")</f>
        <v>-</v>
      </c>
      <c r="AN239" s="191" t="str">
        <f>IF(AND(入力データと計算結果!$F$6=バックデータ一覧!$A$7,入力データと計算結果!$F$27="仕様を入力することで評価する"),$CJ$70*CB239+$CJ$77*AW239+$CJ$84,"-")</f>
        <v>-</v>
      </c>
      <c r="AO239" s="191" t="str">
        <f>IF(AND(入力データと計算結果!$F$6=バックデータ一覧!$A$7,入力データと計算結果!$F$27="仕様を入力することで評価する"),$CJ$71*CB239+$CJ$78*AX239+$CJ$85,"-")</f>
        <v>-</v>
      </c>
      <c r="AP239" s="91">
        <f t="shared" si="108"/>
        <v>15.140593292710896</v>
      </c>
      <c r="AQ239" s="91">
        <f t="shared" si="109"/>
        <v>6.075552358864825</v>
      </c>
      <c r="AR239" s="91">
        <f t="shared" si="110"/>
        <v>0</v>
      </c>
      <c r="AS239" s="91">
        <f t="shared" si="111"/>
        <v>0</v>
      </c>
      <c r="AT239" s="91">
        <f t="shared" si="112"/>
        <v>0</v>
      </c>
      <c r="AU239" s="91">
        <f t="shared" si="113"/>
        <v>0</v>
      </c>
      <c r="AV239" s="91">
        <f t="shared" si="114"/>
        <v>0</v>
      </c>
      <c r="AW239" s="91">
        <f t="shared" si="115"/>
        <v>0</v>
      </c>
      <c r="AX239" s="91">
        <f t="shared" si="116"/>
        <v>0.78109374999999981</v>
      </c>
      <c r="AY239" s="158">
        <f t="shared" si="117"/>
        <v>13.087434134775005</v>
      </c>
      <c r="AZ239" s="91">
        <f t="shared" si="122"/>
        <v>13.087434134775005</v>
      </c>
      <c r="BA239" s="26">
        <f>IF(計算過程!$CJ$4=9,((BF239*CB239+BG239*(BO239+BP239+BQ239+BS239)+BH239*BN239+BI239)*BB239+(0.01723*BU239+0.06099))*10^3/3600,0)</f>
        <v>0</v>
      </c>
      <c r="BB239" s="26">
        <f>IF(7&lt;='貼り付けシート（日別）'!O238,1,1+(7-'貼り付けシート（日別）'!O238)*0.0091)</f>
        <v>1</v>
      </c>
      <c r="BC239" s="26">
        <f>IF(計算過程!$CJ$4=9,((BJ239*計算過程!CB239+BK239*(BO239+BP239+BQ239+BS239)+BL239*BN239+BM239)*BE239+BU239/BD239),0)</f>
        <v>0</v>
      </c>
      <c r="BD239" s="26">
        <f>計算過程!$CJ$88*'貼り付けシート（日別）'!O238+計算過程!$CJ$89*BU239+計算過程!$CJ$90</f>
        <v>0.89270656249999991</v>
      </c>
      <c r="BE239" s="26">
        <f>IF(7&lt;='貼り付けシート（日別）'!O238,1,1+(7-'貼り付けシート（日別）'!O238)*0.0205)</f>
        <v>1</v>
      </c>
      <c r="BF239" s="89">
        <f>IF($BN239&gt;0,バックデータ一覧!$S$4,バックデータ一覧!$T$4)</f>
        <v>-0.51375000000000004</v>
      </c>
      <c r="BG239" s="89">
        <f>IF($BN239&gt;0,バックデータ一覧!$S$5,バックデータ一覧!$T$5)</f>
        <v>-1.7819999999999999E-2</v>
      </c>
      <c r="BH239" s="89">
        <f>IF($BN239&gt;0,バックデータ一覧!$S$6,バックデータ一覧!$T$6)</f>
        <v>0.27639999999999998</v>
      </c>
      <c r="BI239" s="89">
        <f>IF($BN239&gt;0,バックデータ一覧!$S$7,バックデータ一覧!$T$7)</f>
        <v>9.4067100000000003</v>
      </c>
      <c r="BJ239" s="89">
        <f>IF($BN239&gt;0,バックデータ一覧!$S$12,バックデータ一覧!$T$12)</f>
        <v>-0.19841</v>
      </c>
      <c r="BK239" s="89">
        <f>IF($BN239&gt;0,バックデータ一覧!$S$13,バックデータ一覧!$T$13)</f>
        <v>1.10632</v>
      </c>
      <c r="BL239" s="89">
        <f>IF($BN239&gt;0,バックデータ一覧!$S$14,バックデータ一覧!$T$14)</f>
        <v>0.19306999999999999</v>
      </c>
      <c r="BM239" s="132">
        <f>IF($BN239&gt;0,バックデータ一覧!$S$15,バックデータ一覧!$T$15)</f>
        <v>-10.36669</v>
      </c>
      <c r="BN239" s="26">
        <f>SUMIF('貼り付けシート（時刻別）'!$A$6:$A$8765,$A239,'貼り付けシート（時刻別）'!$C$6:$C$8765)</f>
        <v>2400</v>
      </c>
      <c r="BO239" s="91">
        <f>'貼り付けシート（日別）'!B238</f>
        <v>2.8501523226843348</v>
      </c>
      <c r="BP239" s="91">
        <f>'貼り付けシート（日別）'!C238</f>
        <v>3.4899824359400018</v>
      </c>
      <c r="BQ239" s="91">
        <f>'貼り付けシート（日別）'!D238</f>
        <v>1.512325722240667</v>
      </c>
      <c r="BR239" s="91">
        <f>'貼り付けシート（日別）'!E238</f>
        <v>0</v>
      </c>
      <c r="BS239" s="91">
        <f>'貼り付けシート（日別）'!F238</f>
        <v>5.2349736539100027</v>
      </c>
      <c r="BT239" s="91">
        <f>'貼り付けシート（日別）'!G238</f>
        <v>0</v>
      </c>
      <c r="BU239" s="91">
        <f>'貼り付けシート（日別）'!H238</f>
        <v>0.78109374999999981</v>
      </c>
      <c r="BV239" s="91">
        <f>'貼り付けシート（日別）'!I238</f>
        <v>49</v>
      </c>
      <c r="BW239" s="91">
        <f>'貼り付けシート（日別）'!J238</f>
        <v>60</v>
      </c>
      <c r="BX239" s="91">
        <f>'貼り付けシート（日別）'!K238</f>
        <v>26</v>
      </c>
      <c r="BY239" s="91">
        <f>'貼り付けシート（日別）'!L238</f>
        <v>0</v>
      </c>
      <c r="BZ239" s="91">
        <f>'貼り付けシート（日別）'!M238</f>
        <v>90</v>
      </c>
      <c r="CA239" s="91">
        <f>'貼り付けシート（日別）'!N238</f>
        <v>0</v>
      </c>
      <c r="CB239" s="91">
        <f>'貼り付けシート（日別）'!O238</f>
        <v>27.837500000000006</v>
      </c>
      <c r="CC239" s="91">
        <f>'貼り付けシート（日別）'!Q238</f>
        <v>0</v>
      </c>
      <c r="CD239" s="126"/>
    </row>
    <row r="240" spans="1:82" x14ac:dyDescent="0.15">
      <c r="A240" s="30">
        <v>41873</v>
      </c>
      <c r="B240" s="93">
        <f t="shared" si="96"/>
        <v>0.10591371527777778</v>
      </c>
      <c r="C240" s="93">
        <f t="shared" si="97"/>
        <v>0</v>
      </c>
      <c r="D240" s="93">
        <f t="shared" si="123"/>
        <v>10.480770942399946</v>
      </c>
      <c r="E240" s="96">
        <v>0</v>
      </c>
      <c r="F240" s="90">
        <f>IF(OR(計算過程!$CJ$4&lt;=4,計算過程!$CJ$4=8),G240+H240+I240,0)</f>
        <v>0.10591371527777778</v>
      </c>
      <c r="G240" s="90">
        <f>IF(AND($CJ$4&gt;4,$CJ$4&lt;&gt;8),0,((VLOOKUP(入力データと計算結果!$F$6,バックデータ一覧!$V$12:$AA$15,2)*CB240+VLOOKUP(入力データと計算結果!$F$6,バックデータ一覧!$V$12:$AA$15,3)*(BV240+BW240+BX240+BY240+CA240)+(VLOOKUP(入力データと計算結果!$F$6,バックデータ一覧!$V$12:$AA$15,4)))*10^3/3600))</f>
        <v>0.10591371527777778</v>
      </c>
      <c r="H240" s="90">
        <f>IF(AND(OR($CJ$4&gt;4,$CJ$4&lt;&gt;8),入力データと計算結果!$F$7&lt;&gt;バックデータ一覧!$A$20,BZ240&gt;0),0.07*10^3/3600,0)</f>
        <v>0</v>
      </c>
      <c r="I240" s="90">
        <f>IF(AND(OR($CJ$4&lt;=4),入力データと計算結果!$F$7=バックデータ一覧!$A$22,BU240&gt;0),(VLOOKUP(入力データと計算結果!$F$6,バックデータ一覧!$V$12:$AA$15,5,FALSE)*BU240+VLOOKUP(入力データと計算結果!$F$6,バックデータ一覧!$V$12:$AA$15,6,FALSE))*10^3/3600,0)</f>
        <v>0</v>
      </c>
      <c r="J240" s="90">
        <f>IF(OR(計算過程!$CJ$4&lt;=2,計算過程!$CJ$4=8),IF(入力データと計算結果!$F$7=バックデータ一覧!$A$20,BO240/L240+BP240/M240+BQ240/N240+BR240/O240+BT240/Q240,IF(入力データと計算結果!$F$7=バックデータ一覧!$A$21,BO240/L240+BP240/M240+BQ240/N240+BS240/P240+BT240/Q240,BO240/L240+BP240/M240+BQ240/N240+BS240/P240+BU240/R240)),0)</f>
        <v>0</v>
      </c>
      <c r="K240" s="90">
        <f>IF(OR(計算過程!$CJ$4=3,計算過程!$CJ$4=4),IF(入力データと計算結果!$F$7=バックデータ一覧!$A$20,BO240/L240+BP240/M240+BQ240/N240+BR240/O240+BT240/Q240,IF(入力データと計算結果!$F$7=バックデータ一覧!$A$21,BO240/L240+BP240/M240+BQ240/N240+BS240/P240+BT240/Q240,BO240/L240+BP240/M240+BQ240/N240+BS240/P240+BU240/R240)),0)</f>
        <v>10.480770942399946</v>
      </c>
      <c r="L240" s="167">
        <f>IFERROR(MIN(1,$CJ$6*CB240+計算過程!$CJ$13*(BO240+BQ240)+$CJ$20),"-")</f>
        <v>0.704778389750498</v>
      </c>
      <c r="M240" s="167">
        <f t="shared" si="98"/>
        <v>0.83430759642993635</v>
      </c>
      <c r="N240" s="167">
        <f t="shared" si="99"/>
        <v>0.704778389750498</v>
      </c>
      <c r="O240" s="134">
        <f t="shared" si="100"/>
        <v>0.90236153670854247</v>
      </c>
      <c r="P240" s="134">
        <f t="shared" si="101"/>
        <v>0.88826526187185906</v>
      </c>
      <c r="Q240" s="134">
        <f t="shared" si="102"/>
        <v>0.90236153670854247</v>
      </c>
      <c r="R240" s="134">
        <f t="shared" si="103"/>
        <v>0.57595029603548986</v>
      </c>
      <c r="S240" s="26">
        <f t="shared" si="104"/>
        <v>0</v>
      </c>
      <c r="T240" s="26">
        <f>'貼り付けシート（日別）'!P239</f>
        <v>26.512499999999999</v>
      </c>
      <c r="U240" s="26">
        <f t="shared" si="124"/>
        <v>1</v>
      </c>
      <c r="V240" s="26">
        <f t="shared" si="125"/>
        <v>1</v>
      </c>
      <c r="W240" s="26">
        <f t="shared" si="118"/>
        <v>8.1553532490733343</v>
      </c>
      <c r="X240" s="26">
        <f t="shared" si="105"/>
        <v>0</v>
      </c>
      <c r="Y240" s="26">
        <f>IF(AND(入力データと計算結果!$F$6=バックデータ一覧!$A$7,入力データと計算結果!$F$27="種類を選択することで評価する"),MAX((($CJ$44*CB240+$CJ$45*SUM(BO240:BQ240,BS240)+$CJ$46)*Z240+(0.01723*BU240+0.06099))*10^3/3600,0),0)</f>
        <v>0</v>
      </c>
      <c r="Z240" s="26">
        <f t="shared" si="119"/>
        <v>1</v>
      </c>
      <c r="AA240" s="26">
        <f>IF(AND(入力データと計算結果!$F$6=バックデータ一覧!$A$7,入力データと計算結果!$F$27="種類を選択することで評価する"),MAX(($CJ$47*CB240+$CJ$48*SUM(BO240:BQ240,BS240)+$CJ$49)*AC240+BU240/AB240,0),0)</f>
        <v>0</v>
      </c>
      <c r="AB240" s="26">
        <f t="shared" si="106"/>
        <v>0.89066000000000001</v>
      </c>
      <c r="AC240" s="26">
        <f t="shared" si="120"/>
        <v>1</v>
      </c>
      <c r="AD240" s="91">
        <f>IF(AND(入力データと計算結果!$F$6=バックデータ一覧!$A$7,入力データと計算結果!$F$27="仕様を入力することで評価する"),AE240+AF240+AG240,0)</f>
        <v>0</v>
      </c>
      <c r="AE240" s="91">
        <f t="shared" si="121"/>
        <v>0.4313630021544626</v>
      </c>
      <c r="AF240" s="91">
        <f t="shared" si="107"/>
        <v>6.5582623035869411E-2</v>
      </c>
      <c r="AG240" s="190">
        <f>IF(AND(入力データと計算結果!$F$7&lt;&gt;バックデータ一覧!$A$22,CA240&gt;0),(0.000393*計算過程!CA240)*10^3/3600,IF(AND(入力データと計算結果!$F$7=バックデータ一覧!$A$22,AX240&gt;0),(0.01723*計算過程!AX240+0.06099)*10^3/3600,0))</f>
        <v>0</v>
      </c>
      <c r="AH240" s="91">
        <f>IF(OR(入力データと計算結果!$F$6&lt;&gt;バックデータ一覧!$A$7,入力データと計算結果!$F$27&lt;&gt;"仕様を入力することで評価する"),0,IF(入力データと計算結果!$F$7=バックデータ一覧!$A$20,計算過程!AR240/計算過程!AI240+計算過程!AS240/計算過程!AJ240+計算過程!AT240/計算過程!AK240+計算過程!AU240/計算過程!AL240+計算過程!AW240/計算過程!AN240,IF(入力データと計算結果!$F$7=バックデータ一覧!$A$21,計算過程!AR240/計算過程!AI240+計算過程!AS240/計算過程!AJ240+計算過程!AT240/計算過程!AK240+計算過程!AV240/計算過程!AM240+計算過程!AW240/計算過程!AN240,計算過程!AR240/計算過程!AI240+計算過程!AS240/計算過程!AJ240+計算過程!AT240/計算過程!AK240+計算過程!AV240/計算過程!AM240+計算過程!AX240/計算過程!AO240)))</f>
        <v>0</v>
      </c>
      <c r="AI240" s="191" t="str">
        <f>IF(AND(入力データと計算結果!$F$6=バックデータ一覧!$A$7,入力データと計算結果!$F$27="仕様を入力することで評価する"),$CJ$65*CB240+$CJ$72*(AR240+AT240)+$CJ$79,"-")</f>
        <v>-</v>
      </c>
      <c r="AJ240" s="191" t="str">
        <f>IF(AND(入力データと計算結果!$F$6=バックデータ一覧!$A$7,入力データと計算結果!$F$27="仕様を入力することで評価する"),$CJ$66*CB240+$CJ$73*AS240+$CJ$80,"-")</f>
        <v>-</v>
      </c>
      <c r="AK240" s="191" t="str">
        <f>IF(AND(入力データと計算結果!$F$6=バックデータ一覧!$A$7,入力データと計算結果!$F$27="仕様を入力することで評価する"),$CJ$67*CB240+$CJ$74*(AR240+AT240)+$CJ$81,"-")</f>
        <v>-</v>
      </c>
      <c r="AL240" s="191" t="str">
        <f>IF(AND(入力データと計算結果!$F$6=バックデータ一覧!$A$7,入力データと計算結果!$F$27="仕様を入力することで評価する"),$CJ$68*CB240+$CJ$75*AU240+$CJ$82,"-")</f>
        <v>-</v>
      </c>
      <c r="AM240" s="191" t="str">
        <f>IF(AND(入力データと計算結果!$F$6=バックデータ一覧!$A$7,入力データと計算結果!$F$27="仕様を入力することで評価する"),$CJ$69*CB240+$CJ$76*AV240+$CJ$83,"-")</f>
        <v>-</v>
      </c>
      <c r="AN240" s="191" t="str">
        <f>IF(AND(入力データと計算結果!$F$6=バックデータ一覧!$A$7,入力データと計算結果!$F$27="仕様を入力することで評価する"),$CJ$70*CB240+$CJ$77*AW240+$CJ$84,"-")</f>
        <v>-</v>
      </c>
      <c r="AO240" s="191" t="str">
        <f>IF(AND(入力データと計算結果!$F$6=バックデータ一覧!$A$7,入力データと計算結果!$F$27="仕様を入力することで評価する"),$CJ$71*CB240+$CJ$78*AX240+$CJ$85,"-")</f>
        <v>-</v>
      </c>
      <c r="AP240" s="91">
        <f t="shared" si="108"/>
        <v>9.4347666189596087</v>
      </c>
      <c r="AQ240" s="91">
        <f t="shared" si="109"/>
        <v>6.075552358864825</v>
      </c>
      <c r="AR240" s="91">
        <f t="shared" si="110"/>
        <v>0</v>
      </c>
      <c r="AS240" s="91">
        <f t="shared" si="111"/>
        <v>0</v>
      </c>
      <c r="AT240" s="91">
        <f t="shared" si="112"/>
        <v>0</v>
      </c>
      <c r="AU240" s="91">
        <f t="shared" si="113"/>
        <v>0</v>
      </c>
      <c r="AV240" s="91">
        <f t="shared" si="114"/>
        <v>0</v>
      </c>
      <c r="AW240" s="91">
        <f t="shared" si="115"/>
        <v>0</v>
      </c>
      <c r="AX240" s="91">
        <f t="shared" si="116"/>
        <v>0</v>
      </c>
      <c r="AY240" s="158">
        <f t="shared" si="117"/>
        <v>8.1553532490733343</v>
      </c>
      <c r="AZ240" s="91">
        <f t="shared" si="122"/>
        <v>8.1553532490733343</v>
      </c>
      <c r="BA240" s="26">
        <f>IF(計算過程!$CJ$4=9,((BF240*CB240+BG240*(BO240+BP240+BQ240+BS240)+BH240*BN240+BI240)*BB240+(0.01723*BU240+0.06099))*10^3/3600,0)</f>
        <v>0</v>
      </c>
      <c r="BB240" s="26">
        <f>IF(7&lt;='貼り付けシート（日別）'!O239,1,1+(7-'貼り付けシート（日別）'!O239)*0.0091)</f>
        <v>1</v>
      </c>
      <c r="BC240" s="26">
        <f>IF(計算過程!$CJ$4=9,((BJ240*計算過程!CB240+BK240*(BO240+BP240+BQ240+BS240)+BL240*BN240+BM240)*BE240+BU240/BD240),0)</f>
        <v>0</v>
      </c>
      <c r="BD240" s="26">
        <f>計算過程!$CJ$88*'貼り付けシート（日別）'!O239+計算過程!$CJ$89*BU240+計算過程!$CJ$90</f>
        <v>0.89066000000000001</v>
      </c>
      <c r="BE240" s="26">
        <f>IF(7&lt;='貼り付けシート（日別）'!O239,1,1+(7-'貼り付けシート（日別）'!O239)*0.0205)</f>
        <v>1</v>
      </c>
      <c r="BF240" s="89">
        <f>IF($BN240&gt;0,バックデータ一覧!$S$4,バックデータ一覧!$T$4)</f>
        <v>-0.51375000000000004</v>
      </c>
      <c r="BG240" s="89">
        <f>IF($BN240&gt;0,バックデータ一覧!$S$5,バックデータ一覧!$T$5)</f>
        <v>-1.7819999999999999E-2</v>
      </c>
      <c r="BH240" s="89">
        <f>IF($BN240&gt;0,バックデータ一覧!$S$6,バックデータ一覧!$T$6)</f>
        <v>0.27639999999999998</v>
      </c>
      <c r="BI240" s="89">
        <f>IF($BN240&gt;0,バックデータ一覧!$S$7,バックデータ一覧!$T$7)</f>
        <v>9.4067100000000003</v>
      </c>
      <c r="BJ240" s="89">
        <f>IF($BN240&gt;0,バックデータ一覧!$S$12,バックデータ一覧!$T$12)</f>
        <v>-0.19841</v>
      </c>
      <c r="BK240" s="89">
        <f>IF($BN240&gt;0,バックデータ一覧!$S$13,バックデータ一覧!$T$13)</f>
        <v>1.10632</v>
      </c>
      <c r="BL240" s="89">
        <f>IF($BN240&gt;0,バックデータ一覧!$S$14,バックデータ一覧!$T$14)</f>
        <v>0.19306999999999999</v>
      </c>
      <c r="BM240" s="132">
        <f>IF($BN240&gt;0,バックデータ一覧!$S$15,バックデータ一覧!$T$15)</f>
        <v>-10.36669</v>
      </c>
      <c r="BN240" s="26">
        <f>SUMIF('貼り付けシート（時刻別）'!$A$6:$A$8765,$A240,'貼り付けシート（時刻別）'!$C$6:$C$8765)</f>
        <v>2400</v>
      </c>
      <c r="BO240" s="91">
        <f>'貼り付けシート（日別）'!B239</f>
        <v>2.271848405099</v>
      </c>
      <c r="BP240" s="91">
        <f>'貼り付けシート（日別）'!C239</f>
        <v>4.9514644726516668</v>
      </c>
      <c r="BQ240" s="91">
        <f>'貼り付けシート（日別）'!D239</f>
        <v>0.93204037132266671</v>
      </c>
      <c r="BR240" s="91">
        <f>'貼り付けシート（日別）'!E239</f>
        <v>0</v>
      </c>
      <c r="BS240" s="91">
        <f>'貼り付けシート（日別）'!F239</f>
        <v>0</v>
      </c>
      <c r="BT240" s="91">
        <f>'貼り付けシート（日別）'!G239</f>
        <v>0</v>
      </c>
      <c r="BU240" s="91">
        <f>'貼り付けシート（日別）'!H239</f>
        <v>0</v>
      </c>
      <c r="BV240" s="91">
        <f>'貼り付けシート（日別）'!I239</f>
        <v>39</v>
      </c>
      <c r="BW240" s="91">
        <f>'貼り付けシート（日別）'!J239</f>
        <v>85</v>
      </c>
      <c r="BX240" s="91">
        <f>'貼り付けシート（日別）'!K239</f>
        <v>16</v>
      </c>
      <c r="BY240" s="91">
        <f>'貼り付けシート（日別）'!L239</f>
        <v>0</v>
      </c>
      <c r="BZ240" s="91">
        <f>'貼り付けシート（日別）'!M239</f>
        <v>0</v>
      </c>
      <c r="CA240" s="91">
        <f>'貼り付けシート（日別）'!N239</f>
        <v>0</v>
      </c>
      <c r="CB240" s="91">
        <f>'貼り付けシート（日別）'!O239</f>
        <v>28.387500000000003</v>
      </c>
      <c r="CC240" s="91">
        <f>'貼り付けシート（日別）'!Q239</f>
        <v>0</v>
      </c>
      <c r="CD240" s="126"/>
    </row>
    <row r="241" spans="1:82" x14ac:dyDescent="0.15">
      <c r="A241" s="30">
        <v>41874</v>
      </c>
      <c r="B241" s="93">
        <f t="shared" si="96"/>
        <v>0.16248910734953703</v>
      </c>
      <c r="C241" s="93">
        <f t="shared" si="97"/>
        <v>0</v>
      </c>
      <c r="D241" s="93">
        <f t="shared" si="123"/>
        <v>23.346857883704502</v>
      </c>
      <c r="E241" s="96">
        <v>0</v>
      </c>
      <c r="F241" s="90">
        <f>IF(OR(計算過程!$CJ$4&lt;=4,計算過程!$CJ$4=8),G241+H241+I241,0)</f>
        <v>0.16248910734953703</v>
      </c>
      <c r="G241" s="90">
        <f>IF(AND($CJ$4&gt;4,$CJ$4&lt;&gt;8),0,((VLOOKUP(入力データと計算結果!$F$6,バックデータ一覧!$V$12:$AA$15,2)*CB241+VLOOKUP(入力データと計算結果!$F$6,バックデータ一覧!$V$12:$AA$15,3)*(BV241+BW241+BX241+BY241+CA241)+(VLOOKUP(入力データと計算結果!$F$6,バックデータ一覧!$V$12:$AA$15,4)))*10^3/3600))</f>
        <v>0.1031160300925926</v>
      </c>
      <c r="H241" s="90">
        <f>IF(AND(OR($CJ$4&gt;4,$CJ$4&lt;&gt;8),入力データと計算結果!$F$7&lt;&gt;バックデータ一覧!$A$20,BZ241&gt;0),0.07*10^3/3600,0)</f>
        <v>1.9444444444444445E-2</v>
      </c>
      <c r="I241" s="90">
        <f>IF(AND(OR($CJ$4&lt;=4),入力データと計算結果!$F$7=バックデータ一覧!$A$22,BU241&gt;0),(VLOOKUP(入力データと計算結果!$F$6,バックデータ一覧!$V$12:$AA$15,5,FALSE)*BU241+VLOOKUP(入力データと計算結果!$F$6,バックデータ一覧!$V$12:$AA$15,6,FALSE))*10^3/3600,0)</f>
        <v>3.9928632812500003E-2</v>
      </c>
      <c r="J241" s="90">
        <f>IF(OR(計算過程!$CJ$4&lt;=2,計算過程!$CJ$4=8),IF(入力データと計算結果!$F$7=バックデータ一覧!$A$20,BO241/L241+BP241/M241+BQ241/N241+BR241/O241+BT241/Q241,IF(入力データと計算結果!$F$7=バックデータ一覧!$A$21,BO241/L241+BP241/M241+BQ241/N241+BS241/P241+BT241/Q241,BO241/L241+BP241/M241+BQ241/N241+BS241/P241+BU241/R241)),0)</f>
        <v>0</v>
      </c>
      <c r="K241" s="90">
        <f>IF(OR(計算過程!$CJ$4=3,計算過程!$CJ$4=4),IF(入力データと計算結果!$F$7=バックデータ一覧!$A$20,BO241/L241+BP241/M241+BQ241/N241+BR241/O241+BT241/Q241,IF(入力データと計算結果!$F$7=バックデータ一覧!$A$21,BO241/L241+BP241/M241+BQ241/N241+BS241/P241+BT241/Q241,BO241/L241+BP241/M241+BQ241/N241+BS241/P241+BU241/R241)),0)</f>
        <v>23.346857883704502</v>
      </c>
      <c r="L241" s="167">
        <f>IFERROR(MIN(1,$CJ$6*CB241+計算過程!$CJ$13*(BO241+BQ241)+$CJ$20),"-")</f>
        <v>0.71009025316138819</v>
      </c>
      <c r="M241" s="167">
        <f t="shared" si="98"/>
        <v>0.83170994581162105</v>
      </c>
      <c r="N241" s="167">
        <f t="shared" si="99"/>
        <v>0.71009025316138819</v>
      </c>
      <c r="O241" s="134">
        <f t="shared" si="100"/>
        <v>0.90236153670854247</v>
      </c>
      <c r="P241" s="134">
        <f t="shared" si="101"/>
        <v>0.86322164779547428</v>
      </c>
      <c r="Q241" s="134">
        <f t="shared" si="102"/>
        <v>0.90236153670854247</v>
      </c>
      <c r="R241" s="134">
        <f t="shared" si="103"/>
        <v>0.61539211249572723</v>
      </c>
      <c r="S241" s="26">
        <f t="shared" si="104"/>
        <v>0</v>
      </c>
      <c r="T241" s="26">
        <f>'貼り付けシート（日別）'!P240</f>
        <v>26.875</v>
      </c>
      <c r="U241" s="26">
        <f t="shared" si="124"/>
        <v>1</v>
      </c>
      <c r="V241" s="26">
        <f t="shared" si="125"/>
        <v>1</v>
      </c>
      <c r="W241" s="26">
        <f t="shared" si="118"/>
        <v>18.700079853199995</v>
      </c>
      <c r="X241" s="26">
        <f t="shared" si="105"/>
        <v>0</v>
      </c>
      <c r="Y241" s="26">
        <f>IF(AND(入力データと計算結果!$F$6=バックデータ一覧!$A$7,入力データと計算結果!$F$27="種類を選択することで評価する"),MAX((($CJ$44*CB241+$CJ$45*SUM(BO241:BQ241,BS241)+$CJ$46)*Z241+(0.01723*BU241+0.06099))*10^3/3600,0),0)</f>
        <v>0</v>
      </c>
      <c r="Z241" s="26">
        <f t="shared" si="119"/>
        <v>1</v>
      </c>
      <c r="AA241" s="26">
        <f>IF(AND(入力データと計算結果!$F$6=バックデータ一覧!$A$7,入力データと計算結果!$F$27="種類を選択することで評価する"),MAX(($CJ$47*CB241+$CJ$48*SUM(BO241:BQ241,BS241)+$CJ$49)*AC241+BU241/AB241,0),0)</f>
        <v>0</v>
      </c>
      <c r="AB241" s="26">
        <f t="shared" si="106"/>
        <v>0.89964531249999991</v>
      </c>
      <c r="AC241" s="26">
        <f t="shared" si="120"/>
        <v>1</v>
      </c>
      <c r="AD241" s="91">
        <f>IF(AND(入力データと計算結果!$F$6=バックデータ一覧!$A$7,入力データと計算結果!$F$27="仕様を入力することで評価する"),AE241+AF241+AG241,0)</f>
        <v>0</v>
      </c>
      <c r="AE241" s="91">
        <f t="shared" si="121"/>
        <v>0.95080141533649132</v>
      </c>
      <c r="AF241" s="91">
        <f t="shared" si="107"/>
        <v>7.3746899334895796E-2</v>
      </c>
      <c r="AG241" s="190">
        <f>IF(AND(入力データと計算結果!$F$7&lt;&gt;バックデータ一覧!$A$22,CA241&gt;0),(0.000393*計算過程!CA241)*10^3/3600,IF(AND(入力データと計算結果!$F$7=バックデータ一覧!$A$22,AX241&gt;0),(0.01723*計算過程!AX241+0.06099)*10^3/3600,0))</f>
        <v>2.0407858072916663E-2</v>
      </c>
      <c r="AH241" s="91">
        <f>IF(OR(入力データと計算結果!$F$6&lt;&gt;バックデータ一覧!$A$7,入力データと計算結果!$F$27&lt;&gt;"仕様を入力することで評価する"),0,IF(入力データと計算結果!$F$7=バックデータ一覧!$A$20,計算過程!AR241/計算過程!AI241+計算過程!AS241/計算過程!AJ241+計算過程!AT241/計算過程!AK241+計算過程!AU241/計算過程!AL241+計算過程!AW241/計算過程!AN241,IF(入力データと計算結果!$F$7=バックデータ一覧!$A$21,計算過程!AR241/計算過程!AI241+計算過程!AS241/計算過程!AJ241+計算過程!AT241/計算過程!AK241+計算過程!AV241/計算過程!AM241+計算過程!AW241/計算過程!AN241,計算過程!AR241/計算過程!AI241+計算過程!AS241/計算過程!AJ241+計算過程!AT241/計算過程!AK241+計算過程!AV241/計算過程!AM241+計算過程!AX241/計算過程!AO241)))</f>
        <v>0</v>
      </c>
      <c r="AI241" s="191" t="str">
        <f>IF(AND(入力データと計算結果!$F$6=バックデータ一覧!$A$7,入力データと計算結果!$F$27="仕様を入力することで評価する"),$CJ$65*CB241+$CJ$72*(AR241+AT241)+$CJ$79,"-")</f>
        <v>-</v>
      </c>
      <c r="AJ241" s="191" t="str">
        <f>IF(AND(入力データと計算結果!$F$6=バックデータ一覧!$A$7,入力データと計算結果!$F$27="仕様を入力することで評価する"),$CJ$66*CB241+$CJ$73*AS241+$CJ$80,"-")</f>
        <v>-</v>
      </c>
      <c r="AK241" s="191" t="str">
        <f>IF(AND(入力データと計算結果!$F$6=バックデータ一覧!$A$7,入力データと計算結果!$F$27="仕様を入力することで評価する"),$CJ$67*CB241+$CJ$74*(AR241+AT241)+$CJ$81,"-")</f>
        <v>-</v>
      </c>
      <c r="AL241" s="191" t="str">
        <f>IF(AND(入力データと計算結果!$F$6=バックデータ一覧!$A$7,入力データと計算結果!$F$27="仕様を入力することで評価する"),$CJ$68*CB241+$CJ$75*AU241+$CJ$82,"-")</f>
        <v>-</v>
      </c>
      <c r="AM241" s="191" t="str">
        <f>IF(AND(入力データと計算結果!$F$6=バックデータ一覧!$A$7,入力データと計算結果!$F$27="仕様を入力することで評価する"),$CJ$69*CB241+$CJ$76*AV241+$CJ$83,"-")</f>
        <v>-</v>
      </c>
      <c r="AN241" s="191" t="str">
        <f>IF(AND(入力データと計算結果!$F$6=バックデータ一覧!$A$7,入力データと計算結果!$F$27="仕様を入力することで評価する"),$CJ$70*CB241+$CJ$77*AW241+$CJ$84,"-")</f>
        <v>-</v>
      </c>
      <c r="AO241" s="191" t="str">
        <f>IF(AND(入力データと計算結果!$F$6=バックデータ一覧!$A$7,入力データと計算結果!$F$27="仕様を入力することで評価する"),$CJ$71*CB241+$CJ$78*AX241+$CJ$85,"-")</f>
        <v>-</v>
      </c>
      <c r="AP241" s="91">
        <f t="shared" si="108"/>
        <v>20.795917614334684</v>
      </c>
      <c r="AQ241" s="91">
        <f t="shared" si="109"/>
        <v>6.075552358864825</v>
      </c>
      <c r="AR241" s="91">
        <f t="shared" si="110"/>
        <v>0</v>
      </c>
      <c r="AS241" s="91">
        <f t="shared" si="111"/>
        <v>0</v>
      </c>
      <c r="AT241" s="91">
        <f t="shared" si="112"/>
        <v>0</v>
      </c>
      <c r="AU241" s="91">
        <f t="shared" si="113"/>
        <v>0</v>
      </c>
      <c r="AV241" s="91">
        <f t="shared" si="114"/>
        <v>0</v>
      </c>
      <c r="AW241" s="91">
        <f t="shared" si="115"/>
        <v>0</v>
      </c>
      <c r="AX241" s="91">
        <f t="shared" si="116"/>
        <v>0.72421874999999991</v>
      </c>
      <c r="AY241" s="158">
        <f t="shared" si="117"/>
        <v>17.975861103199996</v>
      </c>
      <c r="AZ241" s="91">
        <f t="shared" si="122"/>
        <v>17.975861103199996</v>
      </c>
      <c r="BA241" s="26">
        <f>IF(計算過程!$CJ$4=9,((BF241*CB241+BG241*(BO241+BP241+BQ241+BS241)+BH241*BN241+BI241)*BB241+(0.01723*BU241+0.06099))*10^3/3600,0)</f>
        <v>0</v>
      </c>
      <c r="BB241" s="26">
        <f>IF(7&lt;='貼り付けシート（日別）'!O240,1,1+(7-'貼り付けシート（日別）'!O240)*0.0091)</f>
        <v>1</v>
      </c>
      <c r="BC241" s="26">
        <f>IF(計算過程!$CJ$4=9,((BJ241*計算過程!CB241+BK241*(BO241+BP241+BQ241+BS241)+BL241*BN241+BM241)*BE241+BU241/BD241),0)</f>
        <v>0</v>
      </c>
      <c r="BD241" s="26">
        <f>計算過程!$CJ$88*'貼り付けシート（日別）'!O240+計算過程!$CJ$89*BU241+計算過程!$CJ$90</f>
        <v>0.89964531249999991</v>
      </c>
      <c r="BE241" s="26">
        <f>IF(7&lt;='貼り付けシート（日別）'!O240,1,1+(7-'貼り付けシート（日別）'!O240)*0.0205)</f>
        <v>1</v>
      </c>
      <c r="BF241" s="89">
        <f>IF($BN241&gt;0,バックデータ一覧!$S$4,バックデータ一覧!$T$4)</f>
        <v>-0.51375000000000004</v>
      </c>
      <c r="BG241" s="89">
        <f>IF($BN241&gt;0,バックデータ一覧!$S$5,バックデータ一覧!$T$5)</f>
        <v>-1.7819999999999999E-2</v>
      </c>
      <c r="BH241" s="89">
        <f>IF($BN241&gt;0,バックデータ一覧!$S$6,バックデータ一覧!$T$6)</f>
        <v>0.27639999999999998</v>
      </c>
      <c r="BI241" s="89">
        <f>IF($BN241&gt;0,バックデータ一覧!$S$7,バックデータ一覧!$T$7)</f>
        <v>9.4067100000000003</v>
      </c>
      <c r="BJ241" s="89">
        <f>IF($BN241&gt;0,バックデータ一覧!$S$12,バックデータ一覧!$T$12)</f>
        <v>-0.19841</v>
      </c>
      <c r="BK241" s="89">
        <f>IF($BN241&gt;0,バックデータ一覧!$S$13,バックデータ一覧!$T$13)</f>
        <v>1.10632</v>
      </c>
      <c r="BL241" s="89">
        <f>IF($BN241&gt;0,バックデータ一覧!$S$14,バックデータ一覧!$T$14)</f>
        <v>0.19306999999999999</v>
      </c>
      <c r="BM241" s="132">
        <f>IF($BN241&gt;0,バックデータ一覧!$S$15,バックデータ一覧!$T$15)</f>
        <v>-10.36669</v>
      </c>
      <c r="BN241" s="26">
        <f>SUMIF('貼り付けシート（時刻別）'!$A$6:$A$8765,$A241,'貼り付けシート（時刻別）'!$C$6:$C$8765)</f>
        <v>2400</v>
      </c>
      <c r="BO241" s="91">
        <f>'貼り付けシート（日別）'!B240</f>
        <v>3.5371855719199998</v>
      </c>
      <c r="BP241" s="91">
        <f>'貼り付けシート（日別）'!C240</f>
        <v>2.6093991923999993</v>
      </c>
      <c r="BQ241" s="91">
        <f>'貼り付けシート（日別）'!D240</f>
        <v>1.3916795692799999</v>
      </c>
      <c r="BR241" s="91">
        <f>'貼り付けシート（日別）'!E240</f>
        <v>0</v>
      </c>
      <c r="BS241" s="91">
        <f>'貼り付けシート（日別）'!F240</f>
        <v>10.437596769599999</v>
      </c>
      <c r="BT241" s="91">
        <f>'貼り付けシート（日別）'!G240</f>
        <v>0</v>
      </c>
      <c r="BU241" s="91">
        <f>'貼り付けシート（日別）'!H240</f>
        <v>0.72421874999999991</v>
      </c>
      <c r="BV241" s="91">
        <f>'貼り付けシート（日別）'!I240</f>
        <v>61</v>
      </c>
      <c r="BW241" s="91">
        <f>'貼り付けシート（日別）'!J240</f>
        <v>45</v>
      </c>
      <c r="BX241" s="91">
        <f>'貼り付けシート（日別）'!K240</f>
        <v>24</v>
      </c>
      <c r="BY241" s="91">
        <f>'貼り付けシート（日別）'!L240</f>
        <v>0</v>
      </c>
      <c r="BZ241" s="91">
        <f>'貼り付けシート（日別）'!M240</f>
        <v>180</v>
      </c>
      <c r="CA241" s="91">
        <f>'貼り付けシート（日別）'!N240</f>
        <v>0</v>
      </c>
      <c r="CB241" s="91">
        <f>'貼り付けシート（日別）'!O240</f>
        <v>29.354166666666668</v>
      </c>
      <c r="CC241" s="91">
        <f>'貼り付けシート（日別）'!Q240</f>
        <v>0</v>
      </c>
      <c r="CD241" s="126"/>
    </row>
    <row r="242" spans="1:82" x14ac:dyDescent="0.15">
      <c r="A242" s="30">
        <v>41875</v>
      </c>
      <c r="B242" s="93">
        <f t="shared" si="96"/>
        <v>0.10657737268518519</v>
      </c>
      <c r="C242" s="93">
        <f t="shared" si="97"/>
        <v>0</v>
      </c>
      <c r="D242" s="93">
        <f t="shared" si="123"/>
        <v>10.270309138046022</v>
      </c>
      <c r="E242" s="96">
        <v>0</v>
      </c>
      <c r="F242" s="90">
        <f>IF(OR(計算過程!$CJ$4&lt;=4,計算過程!$CJ$4=8),G242+H242+I242,0)</f>
        <v>0.10657737268518519</v>
      </c>
      <c r="G242" s="90">
        <f>IF(AND($CJ$4&gt;4,$CJ$4&lt;&gt;8),0,((VLOOKUP(入力データと計算結果!$F$6,バックデータ一覧!$V$12:$AA$15,2)*CB242+VLOOKUP(入力データと計算結果!$F$6,バックデータ一覧!$V$12:$AA$15,3)*(BV242+BW242+BX242+BY242+CA242)+(VLOOKUP(入力データと計算結果!$F$6,バックデータ一覧!$V$12:$AA$15,4)))*10^3/3600))</f>
        <v>0.10657737268518519</v>
      </c>
      <c r="H242" s="90">
        <f>IF(AND(OR($CJ$4&gt;4,$CJ$4&lt;&gt;8),入力データと計算結果!$F$7&lt;&gt;バックデータ一覧!$A$20,BZ242&gt;0),0.07*10^3/3600,0)</f>
        <v>0</v>
      </c>
      <c r="I242" s="90">
        <f>IF(AND(OR($CJ$4&lt;=4),入力データと計算結果!$F$7=バックデータ一覧!$A$22,BU242&gt;0),(VLOOKUP(入力データと計算結果!$F$6,バックデータ一覧!$V$12:$AA$15,5,FALSE)*BU242+VLOOKUP(入力データと計算結果!$F$6,バックデータ一覧!$V$12:$AA$15,6,FALSE))*10^3/3600,0)</f>
        <v>0</v>
      </c>
      <c r="J242" s="90">
        <f>IF(OR(計算過程!$CJ$4&lt;=2,計算過程!$CJ$4=8),IF(入力データと計算結果!$F$7=バックデータ一覧!$A$20,BO242/L242+BP242/M242+BQ242/N242+BR242/O242+BT242/Q242,IF(入力データと計算結果!$F$7=バックデータ一覧!$A$21,BO242/L242+BP242/M242+BQ242/N242+BS242/P242+BT242/Q242,BO242/L242+BP242/M242+BQ242/N242+BS242/P242+BU242/R242)),0)</f>
        <v>0</v>
      </c>
      <c r="K242" s="90">
        <f>IF(OR(計算過程!$CJ$4=3,計算過程!$CJ$4=4),IF(入力データと計算結果!$F$7=バックデータ一覧!$A$20,BO242/L242+BP242/M242+BQ242/N242+BR242/O242+BT242/Q242,IF(入力データと計算結果!$F$7=バックデータ一覧!$A$21,BO242/L242+BP242/M242+BQ242/N242+BS242/P242+BT242/Q242,BO242/L242+BP242/M242+BQ242/N242+BS242/P242+BU242/R242)),0)</f>
        <v>10.270309138046022</v>
      </c>
      <c r="L242" s="167">
        <f>IFERROR(MIN(1,$CJ$6*CB242+計算過程!$CJ$13*(BO242+BQ242)+$CJ$20),"-")</f>
        <v>0.70407032374405543</v>
      </c>
      <c r="M242" s="167">
        <f t="shared" si="98"/>
        <v>0.83163657707700578</v>
      </c>
      <c r="N242" s="167">
        <f t="shared" si="99"/>
        <v>0.70407032374405543</v>
      </c>
      <c r="O242" s="134">
        <f t="shared" si="100"/>
        <v>0.90236153670854247</v>
      </c>
      <c r="P242" s="134">
        <f t="shared" si="101"/>
        <v>0.88826526187185906</v>
      </c>
      <c r="Q242" s="134">
        <f t="shared" si="102"/>
        <v>0.90236153670854247</v>
      </c>
      <c r="R242" s="134">
        <f t="shared" si="103"/>
        <v>0.56964862801748306</v>
      </c>
      <c r="S242" s="26">
        <f t="shared" si="104"/>
        <v>0</v>
      </c>
      <c r="T242" s="26">
        <f>'貼り付けシート（日別）'!P241</f>
        <v>27.412500000000001</v>
      </c>
      <c r="U242" s="26">
        <f t="shared" si="124"/>
        <v>1</v>
      </c>
      <c r="V242" s="26">
        <f t="shared" si="125"/>
        <v>1</v>
      </c>
      <c r="W242" s="26">
        <f t="shared" si="118"/>
        <v>7.9736079847666641</v>
      </c>
      <c r="X242" s="26">
        <f t="shared" si="105"/>
        <v>0</v>
      </c>
      <c r="Y242" s="26">
        <f>IF(AND(入力データと計算結果!$F$6=バックデータ一覧!$A$7,入力データと計算結果!$F$27="種類を選択することで評価する"),MAX((($CJ$44*CB242+$CJ$45*SUM(BO242:BQ242,BS242)+$CJ$46)*Z242+(0.01723*BU242+0.06099))*10^3/3600,0),0)</f>
        <v>0</v>
      </c>
      <c r="Z242" s="26">
        <f t="shared" si="119"/>
        <v>1</v>
      </c>
      <c r="AA242" s="26">
        <f>IF(AND(入力データと計算結果!$F$6=バックデータ一覧!$A$7,入力データと計算結果!$F$27="種類を選択することで評価する"),MAX(($CJ$47*CB242+$CJ$48*SUM(BO242:BQ242,BS242)+$CJ$49)*AC242+BU242/AB242,0),0)</f>
        <v>0</v>
      </c>
      <c r="AB242" s="26">
        <f t="shared" si="106"/>
        <v>0.8857799999999999</v>
      </c>
      <c r="AC242" s="26">
        <f t="shared" si="120"/>
        <v>1</v>
      </c>
      <c r="AD242" s="91">
        <f>IF(AND(入力データと計算結果!$F$6=バックデータ一覧!$A$7,入力データと計算結果!$F$27="仕様を入力することで評価する"),AE242+AF242+AG242,0)</f>
        <v>0</v>
      </c>
      <c r="AE242" s="91">
        <f t="shared" si="121"/>
        <v>0.42174990748592817</v>
      </c>
      <c r="AF242" s="91">
        <f t="shared" si="107"/>
        <v>6.5431529164159341E-2</v>
      </c>
      <c r="AG242" s="190">
        <f>IF(AND(入力データと計算結果!$F$7&lt;&gt;バックデータ一覧!$A$22,CA242&gt;0),(0.000393*計算過程!CA242)*10^3/3600,IF(AND(入力データと計算結果!$F$7=バックデータ一覧!$A$22,AX242&gt;0),(0.01723*計算過程!AX242+0.06099)*10^3/3600,0))</f>
        <v>0</v>
      </c>
      <c r="AH242" s="91">
        <f>IF(OR(入力データと計算結果!$F$6&lt;&gt;バックデータ一覧!$A$7,入力データと計算結果!$F$27&lt;&gt;"仕様を入力することで評価する"),0,IF(入力データと計算結果!$F$7=バックデータ一覧!$A$20,計算過程!AR242/計算過程!AI242+計算過程!AS242/計算過程!AJ242+計算過程!AT242/計算過程!AK242+計算過程!AU242/計算過程!AL242+計算過程!AW242/計算過程!AN242,IF(入力データと計算結果!$F$7=バックデータ一覧!$A$21,計算過程!AR242/計算過程!AI242+計算過程!AS242/計算過程!AJ242+計算過程!AT242/計算過程!AK242+計算過程!AV242/計算過程!AM242+計算過程!AW242/計算過程!AN242,計算過程!AR242/計算過程!AI242+計算過程!AS242/計算過程!AJ242+計算過程!AT242/計算過程!AK242+計算過程!AV242/計算過程!AM242+計算過程!AX242/計算過程!AO242)))</f>
        <v>0</v>
      </c>
      <c r="AI242" s="191" t="str">
        <f>IF(AND(入力データと計算結果!$F$6=バックデータ一覧!$A$7,入力データと計算結果!$F$27="仕様を入力することで評価する"),$CJ$65*CB242+$CJ$72*(AR242+AT242)+$CJ$79,"-")</f>
        <v>-</v>
      </c>
      <c r="AJ242" s="191" t="str">
        <f>IF(AND(入力データと計算結果!$F$6=バックデータ一覧!$A$7,入力データと計算結果!$F$27="仕様を入力することで評価する"),$CJ$66*CB242+$CJ$73*AS242+$CJ$80,"-")</f>
        <v>-</v>
      </c>
      <c r="AK242" s="191" t="str">
        <f>IF(AND(入力データと計算結果!$F$6=バックデータ一覧!$A$7,入力データと計算結果!$F$27="仕様を入力することで評価する"),$CJ$67*CB242+$CJ$74*(AR242+AT242)+$CJ$81,"-")</f>
        <v>-</v>
      </c>
      <c r="AL242" s="191" t="str">
        <f>IF(AND(入力データと計算結果!$F$6=バックデータ一覧!$A$7,入力データと計算結果!$F$27="仕様を入力することで評価する"),$CJ$68*CB242+$CJ$75*AU242+$CJ$82,"-")</f>
        <v>-</v>
      </c>
      <c r="AM242" s="191" t="str">
        <f>IF(AND(入力データと計算結果!$F$6=バックデータ一覧!$A$7,入力データと計算結果!$F$27="仕様を入力することで評価する"),$CJ$69*CB242+$CJ$76*AV242+$CJ$83,"-")</f>
        <v>-</v>
      </c>
      <c r="AN242" s="191" t="str">
        <f>IF(AND(入力データと計算結果!$F$6=バックデータ一覧!$A$7,入力データと計算結果!$F$27="仕様を入力することで評価する"),$CJ$70*CB242+$CJ$77*AW242+$CJ$84,"-")</f>
        <v>-</v>
      </c>
      <c r="AO242" s="191" t="str">
        <f>IF(AND(入力データと計算結果!$F$6=バックデータ一覧!$A$7,入力データと計算結果!$F$27="仕様を入力することで評価する"),$CJ$71*CB242+$CJ$78*AX242+$CJ$85,"-")</f>
        <v>-</v>
      </c>
      <c r="AP242" s="91">
        <f t="shared" si="108"/>
        <v>9.2245091229977501</v>
      </c>
      <c r="AQ242" s="91">
        <f t="shared" si="109"/>
        <v>6.075552358864825</v>
      </c>
      <c r="AR242" s="91">
        <f t="shared" si="110"/>
        <v>0</v>
      </c>
      <c r="AS242" s="91">
        <f t="shared" si="111"/>
        <v>0</v>
      </c>
      <c r="AT242" s="91">
        <f t="shared" si="112"/>
        <v>0</v>
      </c>
      <c r="AU242" s="91">
        <f t="shared" si="113"/>
        <v>0</v>
      </c>
      <c r="AV242" s="91">
        <f t="shared" si="114"/>
        <v>0</v>
      </c>
      <c r="AW242" s="91">
        <f t="shared" si="115"/>
        <v>0</v>
      </c>
      <c r="AX242" s="91">
        <f t="shared" si="116"/>
        <v>0</v>
      </c>
      <c r="AY242" s="158">
        <f t="shared" si="117"/>
        <v>7.9736079847666641</v>
      </c>
      <c r="AZ242" s="91">
        <f t="shared" si="122"/>
        <v>7.9736079847666641</v>
      </c>
      <c r="BA242" s="26">
        <f>IF(計算過程!$CJ$4=9,((BF242*CB242+BG242*(BO242+BP242+BQ242+BS242)+BH242*BN242+BI242)*BB242+(0.01723*BU242+0.06099))*10^3/3600,0)</f>
        <v>0</v>
      </c>
      <c r="BB242" s="26">
        <f>IF(7&lt;='貼り付けシート（日別）'!O241,1,1+(7-'貼り付けシート（日別）'!O241)*0.0091)</f>
        <v>1</v>
      </c>
      <c r="BC242" s="26">
        <f>IF(計算過程!$CJ$4=9,((BJ242*計算過程!CB242+BK242*(BO242+BP242+BQ242+BS242)+BL242*BN242+BM242)*BE242+BU242/BD242),0)</f>
        <v>0</v>
      </c>
      <c r="BD242" s="26">
        <f>計算過程!$CJ$88*'貼り付けシート（日別）'!O241+計算過程!$CJ$89*BU242+計算過程!$CJ$90</f>
        <v>0.8857799999999999</v>
      </c>
      <c r="BE242" s="26">
        <f>IF(7&lt;='貼り付けシート（日別）'!O241,1,1+(7-'貼り付けシート（日別）'!O241)*0.0205)</f>
        <v>1</v>
      </c>
      <c r="BF242" s="89">
        <f>IF($BN242&gt;0,バックデータ一覧!$S$4,バックデータ一覧!$T$4)</f>
        <v>-0.51375000000000004</v>
      </c>
      <c r="BG242" s="89">
        <f>IF($BN242&gt;0,バックデータ一覧!$S$5,バックデータ一覧!$T$5)</f>
        <v>-1.7819999999999999E-2</v>
      </c>
      <c r="BH242" s="89">
        <f>IF($BN242&gt;0,バックデータ一覧!$S$6,バックデータ一覧!$T$6)</f>
        <v>0.27639999999999998</v>
      </c>
      <c r="BI242" s="89">
        <f>IF($BN242&gt;0,バックデータ一覧!$S$7,バックデータ一覧!$T$7)</f>
        <v>9.4067100000000003</v>
      </c>
      <c r="BJ242" s="89">
        <f>IF($BN242&gt;0,バックデータ一覧!$S$12,バックデータ一覧!$T$12)</f>
        <v>-0.19841</v>
      </c>
      <c r="BK242" s="89">
        <f>IF($BN242&gt;0,バックデータ一覧!$S$13,バックデータ一覧!$T$13)</f>
        <v>1.10632</v>
      </c>
      <c r="BL242" s="89">
        <f>IF($BN242&gt;0,バックデータ一覧!$S$14,バックデータ一覧!$T$14)</f>
        <v>0.19306999999999999</v>
      </c>
      <c r="BM242" s="132">
        <f>IF($BN242&gt;0,バックデータ一覧!$S$15,バックデータ一覧!$T$15)</f>
        <v>-10.36669</v>
      </c>
      <c r="BN242" s="26">
        <f>SUMIF('貼り付けシート（時刻別）'!$A$6:$A$8765,$A242,'貼り付けシート（時刻別）'!$C$6:$C$8765)</f>
        <v>2400</v>
      </c>
      <c r="BO242" s="91">
        <f>'貼り付けシート（日別）'!B241</f>
        <v>2.2212193671849993</v>
      </c>
      <c r="BP242" s="91">
        <f>'貼り付けシート（日別）'!C241</f>
        <v>4.8411191336083315</v>
      </c>
      <c r="BQ242" s="91">
        <f>'貼り付けシート（日別）'!D241</f>
        <v>0.91126948397333307</v>
      </c>
      <c r="BR242" s="91">
        <f>'貼り付けシート（日別）'!E241</f>
        <v>0</v>
      </c>
      <c r="BS242" s="91">
        <f>'貼り付けシート（日別）'!F241</f>
        <v>0</v>
      </c>
      <c r="BT242" s="91">
        <f>'貼り付けシート（日別）'!G241</f>
        <v>0</v>
      </c>
      <c r="BU242" s="91">
        <f>'貼り付けシート（日別）'!H241</f>
        <v>0</v>
      </c>
      <c r="BV242" s="91">
        <f>'貼り付けシート（日別）'!I241</f>
        <v>39</v>
      </c>
      <c r="BW242" s="91">
        <f>'貼り付けシート（日別）'!J241</f>
        <v>85</v>
      </c>
      <c r="BX242" s="91">
        <f>'貼り付けシート（日別）'!K241</f>
        <v>16</v>
      </c>
      <c r="BY242" s="91">
        <f>'貼り付けシート（日別）'!L241</f>
        <v>0</v>
      </c>
      <c r="BZ242" s="91">
        <f>'貼り付けシート（日別）'!M241</f>
        <v>0</v>
      </c>
      <c r="CA242" s="91">
        <f>'貼り付けシート（日別）'!N241</f>
        <v>0</v>
      </c>
      <c r="CB242" s="91">
        <f>'貼り付けシート（日別）'!O241</f>
        <v>27.370833333333326</v>
      </c>
      <c r="CC242" s="91">
        <f>'貼り付けシート（日別）'!Q241</f>
        <v>0</v>
      </c>
      <c r="CD242" s="126"/>
    </row>
    <row r="243" spans="1:82" x14ac:dyDescent="0.15">
      <c r="A243" s="30">
        <v>41876</v>
      </c>
      <c r="B243" s="93">
        <f t="shared" si="96"/>
        <v>0.16626755815972222</v>
      </c>
      <c r="C243" s="93">
        <f t="shared" si="97"/>
        <v>0</v>
      </c>
      <c r="D243" s="93">
        <f t="shared" si="123"/>
        <v>17.491057813498578</v>
      </c>
      <c r="E243" s="96">
        <v>0</v>
      </c>
      <c r="F243" s="90">
        <f>IF(OR(計算過程!$CJ$4&lt;=4,計算過程!$CJ$4=8),G243+H243+I243,0)</f>
        <v>0.16626755815972222</v>
      </c>
      <c r="G243" s="90">
        <f>IF(AND($CJ$4&gt;4,$CJ$4&lt;&gt;8),0,((VLOOKUP(入力データと計算結果!$F$6,バックデータ一覧!$V$12:$AA$15,2)*CB243+VLOOKUP(入力データと計算結果!$F$6,バックデータ一覧!$V$12:$AA$15,3)*(BV243+BW243+BX243+BY243+CA243)+(VLOOKUP(入力データと計算結果!$F$6,バックデータ一覧!$V$12:$AA$15,4)))*10^3/3600))</f>
        <v>0.10621753472222223</v>
      </c>
      <c r="H243" s="90">
        <f>IF(AND(OR($CJ$4&gt;4,$CJ$4&lt;&gt;8),入力データと計算結果!$F$7&lt;&gt;バックデータ一覧!$A$20,BZ243&gt;0),0.07*10^3/3600,0)</f>
        <v>1.9444444444444445E-2</v>
      </c>
      <c r="I243" s="90">
        <f>IF(AND(OR($CJ$4&lt;=4),入力データと計算結果!$F$7=バックデータ一覧!$A$22,BU243&gt;0),(VLOOKUP(入力データと計算結果!$F$6,バックデータ一覧!$V$12:$AA$15,5,FALSE)*BU243+VLOOKUP(入力データと計算結果!$F$6,バックデータ一覧!$V$12:$AA$15,6,FALSE))*10^3/3600,0)</f>
        <v>4.0605578993055551E-2</v>
      </c>
      <c r="J243" s="90">
        <f>IF(OR(計算過程!$CJ$4&lt;=2,計算過程!$CJ$4=8),IF(入力データと計算結果!$F$7=バックデータ一覧!$A$20,BO243/L243+BP243/M243+BQ243/N243+BR243/O243+BT243/Q243,IF(入力データと計算結果!$F$7=バックデータ一覧!$A$21,BO243/L243+BP243/M243+BQ243/N243+BS243/P243+BT243/Q243,BO243/L243+BP243/M243+BQ243/N243+BS243/P243+BU243/R243)),0)</f>
        <v>0</v>
      </c>
      <c r="K243" s="90">
        <f>IF(OR(計算過程!$CJ$4=3,計算過程!$CJ$4=4),IF(入力データと計算結果!$F$7=バックデータ一覧!$A$20,BO243/L243+BP243/M243+BQ243/N243+BR243/O243+BT243/Q243,IF(入力データと計算結果!$F$7=バックデータ一覧!$A$21,BO243/L243+BP243/M243+BQ243/N243+BS243/P243+BT243/Q243,BO243/L243+BP243/M243+BQ243/N243+BS243/P243+BU243/R243)),0)</f>
        <v>17.491057813498578</v>
      </c>
      <c r="L243" s="167">
        <f>IFERROR(MIN(1,$CJ$6*CB243+計算過程!$CJ$13*(BO243+BQ243)+$CJ$20),"-")</f>
        <v>0.70675074413699168</v>
      </c>
      <c r="M243" s="167">
        <f t="shared" si="98"/>
        <v>0.82601547087431182</v>
      </c>
      <c r="N243" s="167">
        <f t="shared" si="99"/>
        <v>0.70675074413699168</v>
      </c>
      <c r="O243" s="134">
        <f t="shared" si="100"/>
        <v>0.90236153670854247</v>
      </c>
      <c r="P243" s="134">
        <f t="shared" si="101"/>
        <v>0.8759192242014664</v>
      </c>
      <c r="Q243" s="134">
        <f t="shared" si="102"/>
        <v>0.90236153670854247</v>
      </c>
      <c r="R243" s="134">
        <f t="shared" si="103"/>
        <v>0.60158374074277232</v>
      </c>
      <c r="S243" s="26">
        <f t="shared" si="104"/>
        <v>0</v>
      </c>
      <c r="T243" s="26">
        <f>'貼り付けシート（日別）'!P242</f>
        <v>24.925000000000004</v>
      </c>
      <c r="U243" s="26">
        <f t="shared" si="124"/>
        <v>1</v>
      </c>
      <c r="V243" s="26">
        <f t="shared" si="125"/>
        <v>1</v>
      </c>
      <c r="W243" s="26">
        <f t="shared" si="118"/>
        <v>13.704010735300006</v>
      </c>
      <c r="X243" s="26">
        <f t="shared" si="105"/>
        <v>0</v>
      </c>
      <c r="Y243" s="26">
        <f>IF(AND(入力データと計算結果!$F$6=バックデータ一覧!$A$7,入力データと計算結果!$F$27="種類を選択することで評価する"),MAX((($CJ$44*CB243+$CJ$45*SUM(BO243:BQ243,BS243)+$CJ$46)*Z243+(0.01723*BU243+0.06099))*10^3/3600,0),0)</f>
        <v>0</v>
      </c>
      <c r="Z243" s="26">
        <f t="shared" si="119"/>
        <v>1</v>
      </c>
      <c r="AA243" s="26">
        <f>IF(AND(入力データと計算結果!$F$6=バックデータ一覧!$A$7,入力データと計算結果!$F$27="種類を選択することで評価する"),MAX(($CJ$47*CB243+$CJ$48*SUM(BO243:BQ243,BS243)+$CJ$49)*AC243+BU243/AB243,0),0)</f>
        <v>0</v>
      </c>
      <c r="AB243" s="26">
        <f t="shared" si="106"/>
        <v>0.88550093749999992</v>
      </c>
      <c r="AC243" s="26">
        <f t="shared" si="120"/>
        <v>1</v>
      </c>
      <c r="AD243" s="91">
        <f>IF(AND(入力データと計算結果!$F$6=バックデータ一覧!$A$7,入力データと計算結果!$F$27="仕様を入力することで評価する"),AE243+AF243+AG243,0)</f>
        <v>0</v>
      </c>
      <c r="AE243" s="91">
        <f t="shared" si="121"/>
        <v>0.68041085659749601</v>
      </c>
      <c r="AF243" s="91">
        <f t="shared" si="107"/>
        <v>6.9497034145546227E-2</v>
      </c>
      <c r="AG243" s="190">
        <f>IF(AND(入力データと計算結果!$F$7&lt;&gt;バックデータ一覧!$A$22,CA243&gt;0),(0.000393*計算過程!CA243)*10^3/3600,IF(AND(入力データと計算結果!$F$7=バックデータ一覧!$A$22,AX243&gt;0),(0.01723*計算過程!AX243+0.06099)*10^3/3600,0))</f>
        <v>2.0962747829861111E-2</v>
      </c>
      <c r="AH243" s="91">
        <f>IF(OR(入力データと計算結果!$F$6&lt;&gt;バックデータ一覧!$A$7,入力データと計算結果!$F$27&lt;&gt;"仕様を入力することで評価する"),0,IF(入力データと計算結果!$F$7=バックデータ一覧!$A$20,計算過程!AR243/計算過程!AI243+計算過程!AS243/計算過程!AJ243+計算過程!AT243/計算過程!AK243+計算過程!AU243/計算過程!AL243+計算過程!AW243/計算過程!AN243,IF(入力データと計算結果!$F$7=バックデータ一覧!$A$21,計算過程!AR243/計算過程!AI243+計算過程!AS243/計算過程!AJ243+計算過程!AT243/計算過程!AK243+計算過程!AV243/計算過程!AM243+計算過程!AW243/計算過程!AN243,計算過程!AR243/計算過程!AI243+計算過程!AS243/計算過程!AJ243+計算過程!AT243/計算過程!AK243+計算過程!AV243/計算過程!AM243+計算過程!AX243/計算過程!AO243)))</f>
        <v>0</v>
      </c>
      <c r="AI243" s="191" t="str">
        <f>IF(AND(入力データと計算結果!$F$6=バックデータ一覧!$A$7,入力データと計算結果!$F$27="仕様を入力することで評価する"),$CJ$65*CB243+$CJ$72*(AR243+AT243)+$CJ$79,"-")</f>
        <v>-</v>
      </c>
      <c r="AJ243" s="191" t="str">
        <f>IF(AND(入力データと計算結果!$F$6=バックデータ一覧!$A$7,入力データと計算結果!$F$27="仕様を入力することで評価する"),$CJ$66*CB243+$CJ$73*AS243+$CJ$80,"-")</f>
        <v>-</v>
      </c>
      <c r="AK243" s="191" t="str">
        <f>IF(AND(入力データと計算結果!$F$6=バックデータ一覧!$A$7,入力データと計算結果!$F$27="仕様を入力することで評価する"),$CJ$67*CB243+$CJ$74*(AR243+AT243)+$CJ$81,"-")</f>
        <v>-</v>
      </c>
      <c r="AL243" s="191" t="str">
        <f>IF(AND(入力データと計算結果!$F$6=バックデータ一覧!$A$7,入力データと計算結果!$F$27="仕様を入力することで評価する"),$CJ$68*CB243+$CJ$75*AU243+$CJ$82,"-")</f>
        <v>-</v>
      </c>
      <c r="AM243" s="191" t="str">
        <f>IF(AND(入力データと計算結果!$F$6=バックデータ一覧!$A$7,入力データと計算結果!$F$27="仕様を入力することで評価する"),$CJ$69*CB243+$CJ$76*AV243+$CJ$83,"-")</f>
        <v>-</v>
      </c>
      <c r="AN243" s="191" t="str">
        <f>IF(AND(入力データと計算結果!$F$6=バックデータ一覧!$A$7,入力データと計算結果!$F$27="仕様を入力することで評価する"),$CJ$70*CB243+$CJ$77*AW243+$CJ$84,"-")</f>
        <v>-</v>
      </c>
      <c r="AO243" s="191" t="str">
        <f>IF(AND(入力データと計算結果!$F$6=バックデータ一覧!$A$7,入力データと計算結果!$F$27="仕様を入力することで評価する"),$CJ$71*CB243+$CJ$78*AX243+$CJ$85,"-")</f>
        <v>-</v>
      </c>
      <c r="AP243" s="91">
        <f t="shared" si="108"/>
        <v>14.881938425273352</v>
      </c>
      <c r="AQ243" s="91">
        <f t="shared" si="109"/>
        <v>6.075552358864825</v>
      </c>
      <c r="AR243" s="91">
        <f t="shared" si="110"/>
        <v>0</v>
      </c>
      <c r="AS243" s="91">
        <f t="shared" si="111"/>
        <v>0</v>
      </c>
      <c r="AT243" s="91">
        <f t="shared" si="112"/>
        <v>0</v>
      </c>
      <c r="AU243" s="91">
        <f t="shared" si="113"/>
        <v>0</v>
      </c>
      <c r="AV243" s="91">
        <f t="shared" si="114"/>
        <v>0</v>
      </c>
      <c r="AW243" s="91">
        <f t="shared" si="115"/>
        <v>0</v>
      </c>
      <c r="AX243" s="91">
        <f t="shared" si="116"/>
        <v>0.84015625000000027</v>
      </c>
      <c r="AY243" s="158">
        <f t="shared" si="117"/>
        <v>12.863854485300006</v>
      </c>
      <c r="AZ243" s="91">
        <f t="shared" si="122"/>
        <v>12.863854485300006</v>
      </c>
      <c r="BA243" s="26">
        <f>IF(計算過程!$CJ$4=9,((BF243*CB243+BG243*(BO243+BP243+BQ243+BS243)+BH243*BN243+BI243)*BB243+(0.01723*BU243+0.06099))*10^3/3600,0)</f>
        <v>0</v>
      </c>
      <c r="BB243" s="26">
        <f>IF(7&lt;='貼り付けシート（日別）'!O242,1,1+(7-'貼り付けシート（日別）'!O242)*0.0091)</f>
        <v>1</v>
      </c>
      <c r="BC243" s="26">
        <f>IF(計算過程!$CJ$4=9,((BJ243*計算過程!CB243+BK243*(BO243+BP243+BQ243+BS243)+BL243*BN243+BM243)*BE243+BU243/BD243),0)</f>
        <v>0</v>
      </c>
      <c r="BD243" s="26">
        <f>計算過程!$CJ$88*'貼り付けシート（日別）'!O242+計算過程!$CJ$89*BU243+計算過程!$CJ$90</f>
        <v>0.88550093749999992</v>
      </c>
      <c r="BE243" s="26">
        <f>IF(7&lt;='貼り付けシート（日別）'!O242,1,1+(7-'貼り付けシート（日別）'!O242)*0.0205)</f>
        <v>1</v>
      </c>
      <c r="BF243" s="89">
        <f>IF($BN243&gt;0,バックデータ一覧!$S$4,バックデータ一覧!$T$4)</f>
        <v>-0.51375000000000004</v>
      </c>
      <c r="BG243" s="89">
        <f>IF($BN243&gt;0,バックデータ一覧!$S$5,バックデータ一覧!$T$5)</f>
        <v>-1.7819999999999999E-2</v>
      </c>
      <c r="BH243" s="89">
        <f>IF($BN243&gt;0,バックデータ一覧!$S$6,バックデータ一覧!$T$6)</f>
        <v>0.27639999999999998</v>
      </c>
      <c r="BI243" s="89">
        <f>IF($BN243&gt;0,バックデータ一覧!$S$7,バックデータ一覧!$T$7)</f>
        <v>9.4067100000000003</v>
      </c>
      <c r="BJ243" s="89">
        <f>IF($BN243&gt;0,バックデータ一覧!$S$12,バックデータ一覧!$T$12)</f>
        <v>-0.19841</v>
      </c>
      <c r="BK243" s="89">
        <f>IF($BN243&gt;0,バックデータ一覧!$S$13,バックデータ一覧!$T$13)</f>
        <v>1.10632</v>
      </c>
      <c r="BL243" s="89">
        <f>IF($BN243&gt;0,バックデータ一覧!$S$14,バックデータ一覧!$T$14)</f>
        <v>0.19306999999999999</v>
      </c>
      <c r="BM243" s="132">
        <f>IF($BN243&gt;0,バックデータ一覧!$S$15,バックデータ一覧!$T$15)</f>
        <v>-10.36669</v>
      </c>
      <c r="BN243" s="26">
        <f>SUMIF('貼り付けシート（時刻別）'!$A$6:$A$8765,$A243,'貼り付けシート（時刻別）'!$C$6:$C$8765)</f>
        <v>2400</v>
      </c>
      <c r="BO243" s="91">
        <f>'貼り付けシート（日別）'!B242</f>
        <v>2.801461643465335</v>
      </c>
      <c r="BP243" s="91">
        <f>'貼り付けシート（日別）'!C242</f>
        <v>3.4303611960800016</v>
      </c>
      <c r="BQ243" s="91">
        <f>'貼り付けシート（日別）'!D242</f>
        <v>1.4864898516346674</v>
      </c>
      <c r="BR243" s="91">
        <f>'貼り付けシート（日別）'!E242</f>
        <v>0</v>
      </c>
      <c r="BS243" s="91">
        <f>'貼り付けシート（日別）'!F242</f>
        <v>5.1455417941200023</v>
      </c>
      <c r="BT243" s="91">
        <f>'貼り付けシート（日別）'!G242</f>
        <v>0</v>
      </c>
      <c r="BU243" s="91">
        <f>'貼り付けシート（日別）'!H242</f>
        <v>0.84015625000000027</v>
      </c>
      <c r="BV243" s="91">
        <f>'貼り付けシート（日別）'!I242</f>
        <v>49</v>
      </c>
      <c r="BW243" s="91">
        <f>'貼り付けシート（日別）'!J242</f>
        <v>60</v>
      </c>
      <c r="BX243" s="91">
        <f>'貼り付けシート（日別）'!K242</f>
        <v>26</v>
      </c>
      <c r="BY243" s="91">
        <f>'貼り付けシート（日別）'!L242</f>
        <v>0</v>
      </c>
      <c r="BZ243" s="91">
        <f>'貼り付けシート（日別）'!M242</f>
        <v>90</v>
      </c>
      <c r="CA243" s="91">
        <f>'貼り付けシート（日別）'!N242</f>
        <v>0</v>
      </c>
      <c r="CB243" s="91">
        <f>'貼り付けシート（日別）'!O242</f>
        <v>26.262499999999992</v>
      </c>
      <c r="CC243" s="91">
        <f>'貼り付けシート（日別）'!Q242</f>
        <v>0</v>
      </c>
      <c r="CD243" s="126"/>
    </row>
    <row r="244" spans="1:82" x14ac:dyDescent="0.15">
      <c r="A244" s="30">
        <v>41877</v>
      </c>
      <c r="B244" s="93">
        <f t="shared" si="96"/>
        <v>0.16501714207175927</v>
      </c>
      <c r="C244" s="93">
        <f t="shared" si="97"/>
        <v>0</v>
      </c>
      <c r="D244" s="93">
        <f t="shared" si="123"/>
        <v>23.599082999403617</v>
      </c>
      <c r="E244" s="96">
        <v>0</v>
      </c>
      <c r="F244" s="90">
        <f>IF(OR(計算過程!$CJ$4&lt;=4,計算過程!$CJ$4=8),G244+H244+I244,0)</f>
        <v>0.16501714207175927</v>
      </c>
      <c r="G244" s="90">
        <f>IF(AND($CJ$4&gt;4,$CJ$4&lt;&gt;8),0,((VLOOKUP(入力データと計算結果!$F$6,バックデータ一覧!$V$12:$AA$15,2)*CB244+VLOOKUP(入力データと計算結果!$F$6,バックデータ一覧!$V$12:$AA$15,3)*(BV244+BW244+BX244+BY244+CA244)+(VLOOKUP(入力データと計算結果!$F$6,バックデータ一覧!$V$12:$AA$15,4)))*10^3/3600))</f>
        <v>0.10500908564814815</v>
      </c>
      <c r="H244" s="90">
        <f>IF(AND(OR($CJ$4&gt;4,$CJ$4&lt;&gt;8),入力データと計算結果!$F$7&lt;&gt;バックデータ一覧!$A$20,BZ244&gt;0),0.07*10^3/3600,0)</f>
        <v>1.9444444444444445E-2</v>
      </c>
      <c r="I244" s="90">
        <f>IF(AND(OR($CJ$4&lt;=4),入力データと計算結果!$F$7=バックデータ一覧!$A$22,BU244&gt;0),(VLOOKUP(入力データと計算結果!$F$6,バックデータ一覧!$V$12:$AA$15,5,FALSE)*BU244+VLOOKUP(入力データと計算結果!$F$6,バックデータ一覧!$V$12:$AA$15,6,FALSE))*10^3/3600,0)</f>
        <v>4.0563611979166671E-2</v>
      </c>
      <c r="J244" s="90">
        <f>IF(OR(計算過程!$CJ$4&lt;=2,計算過程!$CJ$4=8),IF(入力データと計算結果!$F$7=バックデータ一覧!$A$20,BO244/L244+BP244/M244+BQ244/N244+BR244/O244+BT244/Q244,IF(入力データと計算結果!$F$7=バックデータ一覧!$A$21,BO244/L244+BP244/M244+BQ244/N244+BS244/P244+BT244/Q244,BO244/L244+BP244/M244+BQ244/N244+BS244/P244+BU244/R244)),0)</f>
        <v>0</v>
      </c>
      <c r="K244" s="90">
        <f>IF(OR(計算過程!$CJ$4=3,計算過程!$CJ$4=4),IF(入力データと計算結果!$F$7=バックデータ一覧!$A$20,BO244/L244+BP244/M244+BQ244/N244+BR244/O244+BT244/Q244,IF(入力データと計算結果!$F$7=バックデータ一覧!$A$21,BO244/L244+BP244/M244+BQ244/N244+BS244/P244+BT244/Q244,BO244/L244+BP244/M244+BQ244/N244+BS244/P244+BU244/R244)),0)</f>
        <v>23.599082999403617</v>
      </c>
      <c r="L244" s="167">
        <f>IFERROR(MIN(1,$CJ$6*CB244+計算過程!$CJ$13*(BO244+BQ244)+$CJ$20),"-")</f>
        <v>0.70864417040255556</v>
      </c>
      <c r="M244" s="167">
        <f t="shared" si="98"/>
        <v>0.82475318788386032</v>
      </c>
      <c r="N244" s="167">
        <f t="shared" si="99"/>
        <v>0.70864417040255556</v>
      </c>
      <c r="O244" s="134">
        <f t="shared" si="100"/>
        <v>0.90236153670854247</v>
      </c>
      <c r="P244" s="134">
        <f t="shared" si="101"/>
        <v>0.86321523285504365</v>
      </c>
      <c r="Q244" s="134">
        <f t="shared" si="102"/>
        <v>0.90236153670854247</v>
      </c>
      <c r="R244" s="134">
        <f t="shared" si="103"/>
        <v>0.60243978535279386</v>
      </c>
      <c r="S244" s="26">
        <f t="shared" si="104"/>
        <v>0</v>
      </c>
      <c r="T244" s="26">
        <f>'貼り付けシート（日別）'!P243</f>
        <v>24.787499999999998</v>
      </c>
      <c r="U244" s="26">
        <f t="shared" si="124"/>
        <v>1</v>
      </c>
      <c r="V244" s="26">
        <f t="shared" si="125"/>
        <v>1</v>
      </c>
      <c r="W244" s="26">
        <f t="shared" si="118"/>
        <v>18.813434383433339</v>
      </c>
      <c r="X244" s="26">
        <f t="shared" si="105"/>
        <v>0</v>
      </c>
      <c r="Y244" s="26">
        <f>IF(AND(入力データと計算結果!$F$6=バックデータ一覧!$A$7,入力データと計算結果!$F$27="種類を選択することで評価する"),MAX((($CJ$44*CB244+$CJ$45*SUM(BO244:BQ244,BS244)+$CJ$46)*Z244+(0.01723*BU244+0.06099))*10^3/3600,0),0)</f>
        <v>0</v>
      </c>
      <c r="Z244" s="26">
        <f t="shared" si="119"/>
        <v>1</v>
      </c>
      <c r="AA244" s="26">
        <f>IF(AND(入力データと計算結果!$F$6=バックデータ一覧!$A$7,入力データと計算結果!$F$27="種類を選択することで評価する"),MAX(($CJ$47*CB244+$CJ$48*SUM(BO244:BQ244,BS244)+$CJ$49)*AC244+BU244/AB244,0),0)</f>
        <v>0</v>
      </c>
      <c r="AB244" s="26">
        <f t="shared" si="106"/>
        <v>0.88637781249999992</v>
      </c>
      <c r="AC244" s="26">
        <f t="shared" si="120"/>
        <v>1</v>
      </c>
      <c r="AD244" s="91">
        <f>IF(AND(入力データと計算結果!$F$6=バックデータ一覧!$A$7,入力データと計算結果!$F$27="仕様を入力することで評価する"),AE244+AF244+AG244,0)</f>
        <v>0</v>
      </c>
      <c r="AE244" s="91">
        <f t="shared" si="121"/>
        <v>0.95104496382842107</v>
      </c>
      <c r="AF244" s="91">
        <f t="shared" si="107"/>
        <v>7.3750727309742983E-2</v>
      </c>
      <c r="AG244" s="190">
        <f>IF(AND(入力データと計算結果!$F$7&lt;&gt;バックデータ一覧!$A$22,CA244&gt;0),(0.000393*計算過程!CA244)*10^3/3600,IF(AND(入力データと計算結果!$F$7=バックデータ一覧!$A$22,AX244&gt;0),(0.01723*計算過程!AX244+0.06099)*10^3/3600,0))</f>
        <v>2.0928347656250006E-2</v>
      </c>
      <c r="AH244" s="91">
        <f>IF(OR(入力データと計算結果!$F$6&lt;&gt;バックデータ一覧!$A$7,入力データと計算結果!$F$27&lt;&gt;"仕様を入力することで評価する"),0,IF(入力データと計算結果!$F$7=バックデータ一覧!$A$20,計算過程!AR244/計算過程!AI244+計算過程!AS244/計算過程!AJ244+計算過程!AT244/計算過程!AK244+計算過程!AU244/計算過程!AL244+計算過程!AW244/計算過程!AN244,IF(入力データと計算結果!$F$7=バックデータ一覧!$A$21,計算過程!AR244/計算過程!AI244+計算過程!AS244/計算過程!AJ244+計算過程!AT244/計算過程!AK244+計算過程!AV244/計算過程!AM244+計算過程!AW244/計算過程!AN244,計算過程!AR244/計算過程!AI244+計算過程!AS244/計算過程!AJ244+計算過程!AT244/計算過程!AK244+計算過程!AV244/計算過程!AM244+計算過程!AX244/計算過程!AO244)))</f>
        <v>0</v>
      </c>
      <c r="AI244" s="191" t="str">
        <f>IF(AND(入力データと計算結果!$F$6=バックデータ一覧!$A$7,入力データと計算結果!$F$27="仕様を入力することで評価する"),$CJ$65*CB244+$CJ$72*(AR244+AT244)+$CJ$79,"-")</f>
        <v>-</v>
      </c>
      <c r="AJ244" s="191" t="str">
        <f>IF(AND(入力データと計算結果!$F$6=バックデータ一覧!$A$7,入力データと計算結果!$F$27="仕様を入力することで評価する"),$CJ$66*CB244+$CJ$73*AS244+$CJ$80,"-")</f>
        <v>-</v>
      </c>
      <c r="AK244" s="191" t="str">
        <f>IF(AND(入力データと計算結果!$F$6=バックデータ一覧!$A$7,入力データと計算結果!$F$27="仕様を入力することで評価する"),$CJ$67*CB244+$CJ$74*(AR244+AT244)+$CJ$81,"-")</f>
        <v>-</v>
      </c>
      <c r="AL244" s="191" t="str">
        <f>IF(AND(入力データと計算結果!$F$6=バックデータ一覧!$A$7,入力データと計算結果!$F$27="仕様を入力することで評価する"),$CJ$68*CB244+$CJ$75*AU244+$CJ$82,"-")</f>
        <v>-</v>
      </c>
      <c r="AM244" s="191" t="str">
        <f>IF(AND(入力データと計算結果!$F$6=バックデータ一覧!$A$7,入力データと計算結果!$F$27="仕様を入力することで評価する"),$CJ$69*CB244+$CJ$76*AV244+$CJ$83,"-")</f>
        <v>-</v>
      </c>
      <c r="AN244" s="191" t="str">
        <f>IF(AND(入力データと計算結果!$F$6=バックデータ一覧!$A$7,入力データと計算結果!$F$27="仕様を入力することで評価する"),$CJ$70*CB244+$CJ$77*AW244+$CJ$84,"-")</f>
        <v>-</v>
      </c>
      <c r="AO244" s="191" t="str">
        <f>IF(AND(入力データと計算結果!$F$6=バックデータ一覧!$A$7,入力データと計算結果!$F$27="仕様を入力することで評価する"),$CJ$71*CB244+$CJ$78*AX244+$CJ$85,"-")</f>
        <v>-</v>
      </c>
      <c r="AP244" s="91">
        <f t="shared" si="108"/>
        <v>20.801244504147395</v>
      </c>
      <c r="AQ244" s="91">
        <f t="shared" si="109"/>
        <v>6.075552358864825</v>
      </c>
      <c r="AR244" s="91">
        <f t="shared" si="110"/>
        <v>0</v>
      </c>
      <c r="AS244" s="91">
        <f t="shared" si="111"/>
        <v>0</v>
      </c>
      <c r="AT244" s="91">
        <f t="shared" si="112"/>
        <v>0</v>
      </c>
      <c r="AU244" s="91">
        <f t="shared" si="113"/>
        <v>0</v>
      </c>
      <c r="AV244" s="91">
        <f t="shared" si="114"/>
        <v>0</v>
      </c>
      <c r="AW244" s="91">
        <f t="shared" si="115"/>
        <v>0</v>
      </c>
      <c r="AX244" s="91">
        <f t="shared" si="116"/>
        <v>0.83296875000000026</v>
      </c>
      <c r="AY244" s="158">
        <f t="shared" si="117"/>
        <v>17.98046563343334</v>
      </c>
      <c r="AZ244" s="91">
        <f t="shared" si="122"/>
        <v>17.98046563343334</v>
      </c>
      <c r="BA244" s="26">
        <f>IF(計算過程!$CJ$4=9,((BF244*CB244+BG244*(BO244+BP244+BQ244+BS244)+BH244*BN244+BI244)*BB244+(0.01723*BU244+0.06099))*10^3/3600,0)</f>
        <v>0</v>
      </c>
      <c r="BB244" s="26">
        <f>IF(7&lt;='貼り付けシート（日別）'!O243,1,1+(7-'貼り付けシート（日別）'!O243)*0.0091)</f>
        <v>1</v>
      </c>
      <c r="BC244" s="26">
        <f>IF(計算過程!$CJ$4=9,((BJ244*計算過程!CB244+BK244*(BO244+BP244+BQ244+BS244)+BL244*BN244+BM244)*BE244+BU244/BD244),0)</f>
        <v>0</v>
      </c>
      <c r="BD244" s="26">
        <f>計算過程!$CJ$88*'貼り付けシート（日別）'!O243+計算過程!$CJ$89*BU244+計算過程!$CJ$90</f>
        <v>0.88637781249999992</v>
      </c>
      <c r="BE244" s="26">
        <f>IF(7&lt;='貼り付けシート（日別）'!O243,1,1+(7-'貼り付けシート（日別）'!O243)*0.0205)</f>
        <v>1</v>
      </c>
      <c r="BF244" s="89">
        <f>IF($BN244&gt;0,バックデータ一覧!$S$4,バックデータ一覧!$T$4)</f>
        <v>-0.51375000000000004</v>
      </c>
      <c r="BG244" s="89">
        <f>IF($BN244&gt;0,バックデータ一覧!$S$5,バックデータ一覧!$T$5)</f>
        <v>-1.7819999999999999E-2</v>
      </c>
      <c r="BH244" s="89">
        <f>IF($BN244&gt;0,バックデータ一覧!$S$6,バックデータ一覧!$T$6)</f>
        <v>0.27639999999999998</v>
      </c>
      <c r="BI244" s="89">
        <f>IF($BN244&gt;0,バックデータ一覧!$S$7,バックデータ一覧!$T$7)</f>
        <v>9.4067100000000003</v>
      </c>
      <c r="BJ244" s="89">
        <f>IF($BN244&gt;0,バックデータ一覧!$S$12,バックデータ一覧!$T$12)</f>
        <v>-0.19841</v>
      </c>
      <c r="BK244" s="89">
        <f>IF($BN244&gt;0,バックデータ一覧!$S$13,バックデータ一覧!$T$13)</f>
        <v>1.10632</v>
      </c>
      <c r="BL244" s="89">
        <f>IF($BN244&gt;0,バックデータ一覧!$S$14,バックデータ一覧!$T$14)</f>
        <v>0.19306999999999999</v>
      </c>
      <c r="BM244" s="132">
        <f>IF($BN244&gt;0,バックデータ一覧!$S$15,バックデータ一覧!$T$15)</f>
        <v>-10.36669</v>
      </c>
      <c r="BN244" s="26">
        <f>SUMIF('貼り付けシート（時刻別）'!$A$6:$A$8765,$A244,'貼り付けシート（時刻別）'!$C$6:$C$8765)</f>
        <v>2400</v>
      </c>
      <c r="BO244" s="91">
        <f>'貼り付けシート（日別）'!B243</f>
        <v>3.538091624643334</v>
      </c>
      <c r="BP244" s="91">
        <f>'貼り付けシート（日別）'!C243</f>
        <v>2.6100675919500009</v>
      </c>
      <c r="BQ244" s="91">
        <f>'貼り付けシート（日別）'!D243</f>
        <v>1.3920360490400001</v>
      </c>
      <c r="BR244" s="91">
        <f>'貼り付けシート（日別）'!E243</f>
        <v>0</v>
      </c>
      <c r="BS244" s="91">
        <f>'貼り付けシート（日別）'!F243</f>
        <v>10.440270367800004</v>
      </c>
      <c r="BT244" s="91">
        <f>'貼り付けシート（日別）'!G243</f>
        <v>0</v>
      </c>
      <c r="BU244" s="91">
        <f>'貼り付けシート（日別）'!H243</f>
        <v>0.83296875000000026</v>
      </c>
      <c r="BV244" s="91">
        <f>'貼り付けシート（日別）'!I243</f>
        <v>61</v>
      </c>
      <c r="BW244" s="91">
        <f>'貼り付けシート（日別）'!J243</f>
        <v>45</v>
      </c>
      <c r="BX244" s="91">
        <f>'貼り付けシート（日別）'!K243</f>
        <v>24</v>
      </c>
      <c r="BY244" s="91">
        <f>'貼り付けシート（日別）'!L243</f>
        <v>0</v>
      </c>
      <c r="BZ244" s="91">
        <f>'貼り付けシート（日別）'!M243</f>
        <v>180</v>
      </c>
      <c r="CA244" s="91">
        <f>'貼り付けシート（日別）'!N243</f>
        <v>0</v>
      </c>
      <c r="CB244" s="91">
        <f>'貼り付けシート（日別）'!O243</f>
        <v>26.454166666666662</v>
      </c>
      <c r="CC244" s="91">
        <f>'貼り付けシート（日別）'!Q243</f>
        <v>0</v>
      </c>
      <c r="CD244" s="126"/>
    </row>
    <row r="245" spans="1:82" x14ac:dyDescent="0.15">
      <c r="A245" s="30">
        <v>41878</v>
      </c>
      <c r="B245" s="93">
        <f t="shared" si="96"/>
        <v>0.18349918894675926</v>
      </c>
      <c r="C245" s="93">
        <f t="shared" si="97"/>
        <v>0</v>
      </c>
      <c r="D245" s="93">
        <f t="shared" si="123"/>
        <v>29.842720853738992</v>
      </c>
      <c r="E245" s="96">
        <v>0</v>
      </c>
      <c r="F245" s="90">
        <f>IF(OR(計算過程!$CJ$4&lt;=4,計算過程!$CJ$4=8),G245+H245+I245,0)</f>
        <v>0.18349918894675926</v>
      </c>
      <c r="G245" s="90">
        <f>IF(AND($CJ$4&gt;4,$CJ$4&lt;&gt;8),0,((VLOOKUP(入力データと計算結果!$F$6,バックデータ一覧!$V$12:$AA$15,2)*CB245+VLOOKUP(入力データと計算結果!$F$6,バックデータ一覧!$V$12:$AA$15,3)*(BV245+BW245+BX245+BY245+CA245)+(VLOOKUP(入力データと計算結果!$F$6,バックデータ一覧!$V$12:$AA$15,4)))*10^3/3600))</f>
        <v>0.12347471064814815</v>
      </c>
      <c r="H245" s="90">
        <f>IF(AND(OR($CJ$4&gt;4,$CJ$4&lt;&gt;8),入力データと計算結果!$F$7&lt;&gt;バックデータ一覧!$A$20,BZ245&gt;0),0.07*10^3/3600,0)</f>
        <v>1.9444444444444445E-2</v>
      </c>
      <c r="I245" s="90">
        <f>IF(AND(OR($CJ$4&lt;=4),入力データと計算結果!$F$7=バックデータ一覧!$A$22,BU245&gt;0),(VLOOKUP(入力データと計算結果!$F$6,バックデータ一覧!$V$12:$AA$15,5,FALSE)*BU245+VLOOKUP(入力データと計算結果!$F$6,バックデータ一覧!$V$12:$AA$15,6,FALSE))*10^3/3600,0)</f>
        <v>4.0580033854166669E-2</v>
      </c>
      <c r="J245" s="90">
        <f>IF(OR(計算過程!$CJ$4&lt;=2,計算過程!$CJ$4=8),IF(入力データと計算結果!$F$7=バックデータ一覧!$A$20,BO245/L245+BP245/M245+BQ245/N245+BR245/O245+BT245/Q245,IF(入力データと計算結果!$F$7=バックデータ一覧!$A$21,BO245/L245+BP245/M245+BQ245/N245+BS245/P245+BT245/Q245,BO245/L245+BP245/M245+BQ245/N245+BS245/P245+BU245/R245)),0)</f>
        <v>0</v>
      </c>
      <c r="K245" s="90">
        <f>IF(OR(計算過程!$CJ$4=3,計算過程!$CJ$4=4),IF(入力データと計算結果!$F$7=バックデータ一覧!$A$20,BO245/L245+BP245/M245+BQ245/N245+BR245/O245+BT245/Q245,IF(入力データと計算結果!$F$7=バックデータ一覧!$A$21,BO245/L245+BP245/M245+BQ245/N245+BS245/P245+BT245/Q245,BO245/L245+BP245/M245+BQ245/N245+BS245/P245+BU245/R245)),0)</f>
        <v>29.842720853738992</v>
      </c>
      <c r="L245" s="167">
        <f>IFERROR(MIN(1,$CJ$6*CB245+計算過程!$CJ$13*(BO245+BQ245)+$CJ$20),"-")</f>
        <v>0.71272013880722773</v>
      </c>
      <c r="M245" s="167">
        <f t="shared" si="98"/>
        <v>0.83191845798326114</v>
      </c>
      <c r="N245" s="167">
        <f t="shared" si="99"/>
        <v>0.71272013880722773</v>
      </c>
      <c r="O245" s="134">
        <f t="shared" si="100"/>
        <v>0.90236153670854247</v>
      </c>
      <c r="P245" s="134">
        <f t="shared" si="101"/>
        <v>0.86313889506391894</v>
      </c>
      <c r="Q245" s="134">
        <f t="shared" si="102"/>
        <v>0.90236153670854247</v>
      </c>
      <c r="R245" s="134">
        <f t="shared" si="103"/>
        <v>0.6021048113749593</v>
      </c>
      <c r="S245" s="26">
        <f t="shared" si="104"/>
        <v>0</v>
      </c>
      <c r="T245" s="26">
        <f>'貼り付けシート（日別）'!P244</f>
        <v>22.375</v>
      </c>
      <c r="U245" s="26">
        <f t="shared" si="124"/>
        <v>1</v>
      </c>
      <c r="V245" s="26">
        <f t="shared" si="125"/>
        <v>1</v>
      </c>
      <c r="W245" s="26">
        <f t="shared" si="118"/>
        <v>23.816192603445007</v>
      </c>
      <c r="X245" s="26">
        <f t="shared" si="105"/>
        <v>0</v>
      </c>
      <c r="Y245" s="26">
        <f>IF(AND(入力データと計算結果!$F$6=バックデータ一覧!$A$7,入力データと計算結果!$F$27="種類を選択することで評価する"),MAX((($CJ$44*CB245+$CJ$45*SUM(BO245:BQ245,BS245)+$CJ$46)*Z245+(0.01723*BU245+0.06099))*10^3/3600,0),0)</f>
        <v>0</v>
      </c>
      <c r="Z245" s="26">
        <f t="shared" si="119"/>
        <v>1</v>
      </c>
      <c r="AA245" s="26">
        <f>IF(AND(入力データと計算結果!$F$6=バックデータ一覧!$A$7,入力データと計算結果!$F$27="種類を選択することで評価する"),MAX(($CJ$47*CB245+$CJ$48*SUM(BO245:BQ245,BS245)+$CJ$49)*AC245+BU245/AB245,0),0)</f>
        <v>0</v>
      </c>
      <c r="AB245" s="26">
        <f t="shared" si="106"/>
        <v>0.88603468749999992</v>
      </c>
      <c r="AC245" s="26">
        <f t="shared" si="120"/>
        <v>1</v>
      </c>
      <c r="AD245" s="91">
        <f>IF(AND(入力データと計算結果!$F$6=バックデータ一覧!$A$7,入力データと計算結果!$F$27="仕様を入力することで評価する"),AE245+AF245+AG245,0)</f>
        <v>0</v>
      </c>
      <c r="AE245" s="91">
        <f t="shared" si="121"/>
        <v>1.1316254529597833</v>
      </c>
      <c r="AF245" s="91">
        <f t="shared" si="107"/>
        <v>7.7907430704787506E-2</v>
      </c>
      <c r="AG245" s="190">
        <f>IF(AND(入力データと計算結果!$F$7&lt;&gt;バックデータ一覧!$A$22,CA245&gt;0),(0.000393*計算過程!CA245)*10^3/3600,IF(AND(入力データと計算結果!$F$7=バックデータ一覧!$A$22,AX245&gt;0),(0.01723*計算過程!AX245+0.06099)*10^3/3600,0))</f>
        <v>2.094180859375E-2</v>
      </c>
      <c r="AH245" s="91">
        <f>IF(OR(入力データと計算結果!$F$6&lt;&gt;バックデータ一覧!$A$7,入力データと計算結果!$F$27&lt;&gt;"仕様を入力することで評価する"),0,IF(入力データと計算結果!$F$7=バックデータ一覧!$A$20,計算過程!AR245/計算過程!AI245+計算過程!AS245/計算過程!AJ245+計算過程!AT245/計算過程!AK245+計算過程!AU245/計算過程!AL245+計算過程!AW245/計算過程!AN245,IF(入力データと計算結果!$F$7=バックデータ一覧!$A$21,計算過程!AR245/計算過程!AI245+計算過程!AS245/計算過程!AJ245+計算過程!AT245/計算過程!AK245+計算過程!AV245/計算過程!AM245+計算過程!AW245/計算過程!AN245,計算過程!AR245/計算過程!AI245+計算過程!AS245/計算過程!AJ245+計算過程!AT245/計算過程!AK245+計算過程!AV245/計算過程!AM245+計算過程!AX245/計算過程!AO245)))</f>
        <v>0</v>
      </c>
      <c r="AI245" s="191" t="str">
        <f>IF(AND(入力データと計算結果!$F$6=バックデータ一覧!$A$7,入力データと計算結果!$F$27="仕様を入力することで評価する"),$CJ$65*CB245+$CJ$72*(AR245+AT245)+$CJ$79,"-")</f>
        <v>-</v>
      </c>
      <c r="AJ245" s="191" t="str">
        <f>IF(AND(入力データと計算結果!$F$6=バックデータ一覧!$A$7,入力データと計算結果!$F$27="仕様を入力することで評価する"),$CJ$66*CB245+$CJ$73*AS245+$CJ$80,"-")</f>
        <v>-</v>
      </c>
      <c r="AK245" s="191" t="str">
        <f>IF(AND(入力データと計算結果!$F$6=バックデータ一覧!$A$7,入力データと計算結果!$F$27="仕様を入力することで評価する"),$CJ$67*CB245+$CJ$74*(AR245+AT245)+$CJ$81,"-")</f>
        <v>-</v>
      </c>
      <c r="AL245" s="191" t="str">
        <f>IF(AND(入力データと計算結果!$F$6=バックデータ一覧!$A$7,入力データと計算結果!$F$27="仕様を入力することで評価する"),$CJ$68*CB245+$CJ$75*AU245+$CJ$82,"-")</f>
        <v>-</v>
      </c>
      <c r="AM245" s="191" t="str">
        <f>IF(AND(入力データと計算結果!$F$6=バックデータ一覧!$A$7,入力データと計算結果!$F$27="仕様を入力することで評価する"),$CJ$69*CB245+$CJ$76*AV245+$CJ$83,"-")</f>
        <v>-</v>
      </c>
      <c r="AN245" s="191" t="str">
        <f>IF(AND(入力データと計算結果!$F$6=バックデータ一覧!$A$7,入力データと計算結果!$F$27="仕様を入力することで評価する"),$CJ$70*CB245+$CJ$77*AW245+$CJ$84,"-")</f>
        <v>-</v>
      </c>
      <c r="AO245" s="191" t="str">
        <f>IF(AND(入力データと計算結果!$F$6=バックデータ一覧!$A$7,入力データと計算結果!$F$27="仕様を入力することで評価する"),$CJ$71*CB245+$CJ$78*AX245+$CJ$85,"-")</f>
        <v>-</v>
      </c>
      <c r="AP245" s="91">
        <f t="shared" si="108"/>
        <v>24.750898884292639</v>
      </c>
      <c r="AQ245" s="91">
        <f t="shared" si="109"/>
        <v>6.075552358864825</v>
      </c>
      <c r="AR245" s="91">
        <f t="shared" si="110"/>
        <v>0.31316292662302736</v>
      </c>
      <c r="AS245" s="91">
        <f t="shared" si="111"/>
        <v>0.42156547814638223</v>
      </c>
      <c r="AT245" s="91">
        <f t="shared" si="112"/>
        <v>0.12847709810175467</v>
      </c>
      <c r="AU245" s="91">
        <f t="shared" si="113"/>
        <v>0</v>
      </c>
      <c r="AV245" s="91">
        <f t="shared" si="114"/>
        <v>0.72268367682236878</v>
      </c>
      <c r="AW245" s="91">
        <f t="shared" si="115"/>
        <v>0</v>
      </c>
      <c r="AX245" s="91">
        <f t="shared" si="116"/>
        <v>0.83578125000000003</v>
      </c>
      <c r="AY245" s="158">
        <f t="shared" si="117"/>
        <v>21.394522173751472</v>
      </c>
      <c r="AZ245" s="91">
        <f t="shared" si="122"/>
        <v>22.980411353445007</v>
      </c>
      <c r="BA245" s="26">
        <f>IF(計算過程!$CJ$4=9,((BF245*CB245+BG245*(BO245+BP245+BQ245+BS245)+BH245*BN245+BI245)*BB245+(0.01723*BU245+0.06099))*10^3/3600,0)</f>
        <v>0</v>
      </c>
      <c r="BB245" s="26">
        <f>IF(7&lt;='貼り付けシート（日別）'!O244,1,1+(7-'貼り付けシート（日別）'!O244)*0.0091)</f>
        <v>1</v>
      </c>
      <c r="BC245" s="26">
        <f>IF(計算過程!$CJ$4=9,((BJ245*計算過程!CB245+BK245*(BO245+BP245+BQ245+BS245)+BL245*BN245+BM245)*BE245+BU245/BD245),0)</f>
        <v>0</v>
      </c>
      <c r="BD245" s="26">
        <f>計算過程!$CJ$88*'貼り付けシート（日別）'!O244+計算過程!$CJ$89*BU245+計算過程!$CJ$90</f>
        <v>0.88603468749999992</v>
      </c>
      <c r="BE245" s="26">
        <f>IF(7&lt;='貼り付けシート（日別）'!O244,1,1+(7-'貼り付けシート（日別）'!O244)*0.0205)</f>
        <v>1</v>
      </c>
      <c r="BF245" s="89">
        <f>IF($BN245&gt;0,バックデータ一覧!$S$4,バックデータ一覧!$T$4)</f>
        <v>-0.51375000000000004</v>
      </c>
      <c r="BG245" s="89">
        <f>IF($BN245&gt;0,バックデータ一覧!$S$5,バックデータ一覧!$T$5)</f>
        <v>-1.7819999999999999E-2</v>
      </c>
      <c r="BH245" s="89">
        <f>IF($BN245&gt;0,バックデータ一覧!$S$6,バックデータ一覧!$T$6)</f>
        <v>0.27639999999999998</v>
      </c>
      <c r="BI245" s="89">
        <f>IF($BN245&gt;0,バックデータ一覧!$S$7,バックデータ一覧!$T$7)</f>
        <v>9.4067100000000003</v>
      </c>
      <c r="BJ245" s="89">
        <f>IF($BN245&gt;0,バックデータ一覧!$S$12,バックデータ一覧!$T$12)</f>
        <v>-0.19841</v>
      </c>
      <c r="BK245" s="89">
        <f>IF($BN245&gt;0,バックデータ一覧!$S$13,バックデータ一覧!$T$13)</f>
        <v>1.10632</v>
      </c>
      <c r="BL245" s="89">
        <f>IF($BN245&gt;0,バックデータ一覧!$S$14,バックデータ一覧!$T$14)</f>
        <v>0.19306999999999999</v>
      </c>
      <c r="BM245" s="132">
        <f>IF($BN245&gt;0,バックデータ一覧!$S$15,バックデータ一覧!$T$15)</f>
        <v>-10.36669</v>
      </c>
      <c r="BN245" s="26">
        <f>SUMIF('貼り付けシート（時刻別）'!$A$6:$A$8765,$A245,'貼り付けシート（時刻別）'!$C$6:$C$8765)</f>
        <v>2400</v>
      </c>
      <c r="BO245" s="91">
        <f>'貼り付けシート（日別）'!B244</f>
        <v>4.537904014098002</v>
      </c>
      <c r="BP245" s="91">
        <f>'貼り付けシート（日別）'!C244</f>
        <v>6.1087169420550023</v>
      </c>
      <c r="BQ245" s="91">
        <f>'貼り付けシート（日別）'!D244</f>
        <v>1.8617042109120008</v>
      </c>
      <c r="BR245" s="91">
        <f>'貼り付けシート（日別）'!E244</f>
        <v>0</v>
      </c>
      <c r="BS245" s="91">
        <f>'貼り付けシート（日別）'!F244</f>
        <v>10.472086186380004</v>
      </c>
      <c r="BT245" s="91">
        <f>'貼り付けシート（日別）'!G244</f>
        <v>0</v>
      </c>
      <c r="BU245" s="91">
        <f>'貼り付けシート（日別）'!H244</f>
        <v>0.83578125000000003</v>
      </c>
      <c r="BV245" s="91">
        <f>'貼り付けシート（日別）'!I244</f>
        <v>78</v>
      </c>
      <c r="BW245" s="91">
        <f>'貼り付けシート（日別）'!J244</f>
        <v>105</v>
      </c>
      <c r="BX245" s="91">
        <f>'貼り付けシート（日別）'!K244</f>
        <v>32</v>
      </c>
      <c r="BY245" s="91">
        <f>'貼り付けシート（日別）'!L244</f>
        <v>0</v>
      </c>
      <c r="BZ245" s="91">
        <f>'貼り付けシート（日別）'!M244</f>
        <v>180</v>
      </c>
      <c r="CA245" s="91">
        <f>'貼り付けシート（日別）'!N244</f>
        <v>0</v>
      </c>
      <c r="CB245" s="91">
        <f>'貼り付けシート（日別）'!O244</f>
        <v>26.379166666666666</v>
      </c>
      <c r="CC245" s="91">
        <f>'貼り付けシート（日別）'!Q244</f>
        <v>0</v>
      </c>
      <c r="CD245" s="126"/>
    </row>
    <row r="246" spans="1:82" x14ac:dyDescent="0.15">
      <c r="A246" s="30">
        <v>41879</v>
      </c>
      <c r="B246" s="93">
        <f t="shared" si="96"/>
        <v>0.16572998755787036</v>
      </c>
      <c r="C246" s="93">
        <f t="shared" si="97"/>
        <v>0</v>
      </c>
      <c r="D246" s="93">
        <f t="shared" si="123"/>
        <v>17.87521195014412</v>
      </c>
      <c r="E246" s="96">
        <v>0</v>
      </c>
      <c r="F246" s="90">
        <f>IF(OR(計算過程!$CJ$4&lt;=4,計算過程!$CJ$4=8),G246+H246+I246,0)</f>
        <v>0.16572998755787036</v>
      </c>
      <c r="G246" s="90">
        <f>IF(AND($CJ$4&gt;4,$CJ$4&lt;&gt;8),0,((VLOOKUP(入力データと計算結果!$F$6,バックデータ一覧!$V$12:$AA$15,2)*CB246+VLOOKUP(入力データと計算結果!$F$6,バックデータ一覧!$V$12:$AA$15,3)*(BV246+BW246+BX246+BY246+CA246)+(VLOOKUP(入力データと計算結果!$F$6,バックデータ一覧!$V$12:$AA$15,4)))*10^3/3600))</f>
        <v>0.10581498842592592</v>
      </c>
      <c r="H246" s="90">
        <f>IF(AND(OR($CJ$4&gt;4,$CJ$4&lt;&gt;8),入力データと計算結果!$F$7&lt;&gt;バックデータ一覧!$A$20,BZ246&gt;0),0.07*10^3/3600,0)</f>
        <v>1.9444444444444445E-2</v>
      </c>
      <c r="I246" s="90">
        <f>IF(AND(OR($CJ$4&lt;=4),入力データと計算結果!$F$7=バックデータ一覧!$A$22,BU246&gt;0),(VLOOKUP(入力データと計算結果!$F$6,バックデータ一覧!$V$12:$AA$15,5,FALSE)*BU246+VLOOKUP(入力データと計算結果!$F$6,バックデータ一覧!$V$12:$AA$15,6,FALSE))*10^3/3600,0)</f>
        <v>4.04705546875E-2</v>
      </c>
      <c r="J246" s="90">
        <f>IF(OR(計算過程!$CJ$4&lt;=2,計算過程!$CJ$4=8),IF(入力データと計算結果!$F$7=バックデータ一覧!$A$20,BO246/L246+BP246/M246+BQ246/N246+BR246/O246+BT246/Q246,IF(入力データと計算結果!$F$7=バックデータ一覧!$A$21,BO246/L246+BP246/M246+BQ246/N246+BS246/P246+BT246/Q246,BO246/L246+BP246/M246+BQ246/N246+BS246/P246+BU246/R246)),0)</f>
        <v>0</v>
      </c>
      <c r="K246" s="90">
        <f>IF(OR(計算過程!$CJ$4=3,計算過程!$CJ$4=4),IF(入力データと計算結果!$F$7=バックデータ一覧!$A$20,BO246/L246+BP246/M246+BQ246/N246+BR246/O246+BT246/Q246,IF(入力データと計算結果!$F$7=バックデータ一覧!$A$21,BO246/L246+BP246/M246+BQ246/N246+BS246/P246+BT246/Q246,BO246/L246+BP246/M246+BQ246/N246+BS246/P246+BU246/R246)),0)</f>
        <v>17.87521195014412</v>
      </c>
      <c r="L246" s="167">
        <f>IFERROR(MIN(1,$CJ$6*CB246+計算過程!$CJ$13*(BO246+BQ246)+$CJ$20),"-")</f>
        <v>0.70738767261057378</v>
      </c>
      <c r="M246" s="167">
        <f t="shared" si="98"/>
        <v>0.82769228582466703</v>
      </c>
      <c r="N246" s="167">
        <f t="shared" si="99"/>
        <v>0.70738767261057378</v>
      </c>
      <c r="O246" s="134">
        <f t="shared" si="100"/>
        <v>0.90236153670854247</v>
      </c>
      <c r="P246" s="134">
        <f t="shared" si="101"/>
        <v>0.8755811568407712</v>
      </c>
      <c r="Q246" s="134">
        <f t="shared" si="102"/>
        <v>0.90236153670854247</v>
      </c>
      <c r="R246" s="134">
        <f t="shared" si="103"/>
        <v>0.60433797122718924</v>
      </c>
      <c r="S246" s="26">
        <f t="shared" si="104"/>
        <v>0</v>
      </c>
      <c r="T246" s="26">
        <f>'貼り付けシート（日別）'!P245</f>
        <v>23.412499999999998</v>
      </c>
      <c r="U246" s="26">
        <f t="shared" si="124"/>
        <v>1</v>
      </c>
      <c r="V246" s="26">
        <f t="shared" si="125"/>
        <v>1</v>
      </c>
      <c r="W246" s="26">
        <f t="shared" si="118"/>
        <v>14.033132298150001</v>
      </c>
      <c r="X246" s="26">
        <f t="shared" si="105"/>
        <v>0</v>
      </c>
      <c r="Y246" s="26">
        <f>IF(AND(入力データと計算結果!$F$6=バックデータ一覧!$A$7,入力データと計算結果!$F$27="種類を選択することで評価する"),MAX((($CJ$44*CB246+$CJ$45*SUM(BO246:BQ246,BS246)+$CJ$46)*Z246+(0.01723*BU246+0.06099))*10^3/3600,0),0)</f>
        <v>0</v>
      </c>
      <c r="Z246" s="26">
        <f t="shared" si="119"/>
        <v>1</v>
      </c>
      <c r="AA246" s="26">
        <f>IF(AND(入力データと計算結果!$F$6=バックデータ一覧!$A$7,入力データと計算結果!$F$27="種類を選択することで評価する"),MAX(($CJ$47*CB246+$CJ$48*SUM(BO246:BQ246,BS246)+$CJ$49)*AC246+BU246/AB246,0),0)</f>
        <v>0</v>
      </c>
      <c r="AB246" s="26">
        <f t="shared" si="106"/>
        <v>0.88832218749999992</v>
      </c>
      <c r="AC246" s="26">
        <f t="shared" si="120"/>
        <v>1</v>
      </c>
      <c r="AD246" s="91">
        <f>IF(AND(入力データと計算結果!$F$6=バックデータ一覧!$A$7,入力データと計算結果!$F$27="仕様を入力することで評価する"),AE246+AF246+AG246,0)</f>
        <v>0</v>
      </c>
      <c r="AE246" s="91">
        <f t="shared" si="121"/>
        <v>0.69904231623007906</v>
      </c>
      <c r="AF246" s="91">
        <f t="shared" si="107"/>
        <v>6.9789874221355686E-2</v>
      </c>
      <c r="AG246" s="190">
        <f>IF(AND(入力データと計算結果!$F$7&lt;&gt;バックデータ一覧!$A$22,CA246&gt;0),(0.000393*計算過程!CA246)*10^3/3600,IF(AND(入力データと計算結果!$F$7=バックデータ一覧!$A$22,AX246&gt;0),(0.01723*計算過程!AX246+0.06099)*10^3/3600,0))</f>
        <v>2.0852069010416668E-2</v>
      </c>
      <c r="AH246" s="91">
        <f>IF(OR(入力データと計算結果!$F$6&lt;&gt;バックデータ一覧!$A$7,入力データと計算結果!$F$27&lt;&gt;"仕様を入力することで評価する"),0,IF(入力データと計算結果!$F$7=バックデータ一覧!$A$20,計算過程!AR246/計算過程!AI246+計算過程!AS246/計算過程!AJ246+計算過程!AT246/計算過程!AK246+計算過程!AU246/計算過程!AL246+計算過程!AW246/計算過程!AN246,IF(入力データと計算結果!$F$7=バックデータ一覧!$A$21,計算過程!AR246/計算過程!AI246+計算過程!AS246/計算過程!AJ246+計算過程!AT246/計算過程!AK246+計算過程!AV246/計算過程!AM246+計算過程!AW246/計算過程!AN246,計算過程!AR246/計算過程!AI246+計算過程!AS246/計算過程!AJ246+計算過程!AT246/計算過程!AK246+計算過程!AV246/計算過程!AM246+計算過程!AX246/計算過程!AO246)))</f>
        <v>0</v>
      </c>
      <c r="AI246" s="191" t="str">
        <f>IF(AND(入力データと計算結果!$F$6=バックデータ一覧!$A$7,入力データと計算結果!$F$27="仕様を入力することで評価する"),$CJ$65*CB246+$CJ$72*(AR246+AT246)+$CJ$79,"-")</f>
        <v>-</v>
      </c>
      <c r="AJ246" s="191" t="str">
        <f>IF(AND(入力データと計算結果!$F$6=バックデータ一覧!$A$7,入力データと計算結果!$F$27="仕様を入力することで評価する"),$CJ$66*CB246+$CJ$73*AS246+$CJ$80,"-")</f>
        <v>-</v>
      </c>
      <c r="AK246" s="191" t="str">
        <f>IF(AND(入力データと計算結果!$F$6=バックデータ一覧!$A$7,入力データと計算結果!$F$27="仕様を入力することで評価する"),$CJ$67*CB246+$CJ$74*(AR246+AT246)+$CJ$81,"-")</f>
        <v>-</v>
      </c>
      <c r="AL246" s="191" t="str">
        <f>IF(AND(入力データと計算結果!$F$6=バックデータ一覧!$A$7,入力データと計算結果!$F$27="仕様を入力することで評価する"),$CJ$68*CB246+$CJ$75*AU246+$CJ$82,"-")</f>
        <v>-</v>
      </c>
      <c r="AM246" s="191" t="str">
        <f>IF(AND(入力データと計算結果!$F$6=バックデータ一覧!$A$7,入力データと計算結果!$F$27="仕様を入力することで評価する"),$CJ$69*CB246+$CJ$76*AV246+$CJ$83,"-")</f>
        <v>-</v>
      </c>
      <c r="AN246" s="191" t="str">
        <f>IF(AND(入力データと計算結果!$F$6=バックデータ一覧!$A$7,入力データと計算結果!$F$27="仕様を入力することで評価する"),$CJ$70*CB246+$CJ$77*AW246+$CJ$84,"-")</f>
        <v>-</v>
      </c>
      <c r="AO246" s="191" t="str">
        <f>IF(AND(入力データと計算結果!$F$6=バックデータ一覧!$A$7,入力データと計算結果!$F$27="仕様を入力することで評価する"),$CJ$71*CB246+$CJ$78*AX246+$CJ$85,"-")</f>
        <v>-</v>
      </c>
      <c r="AP246" s="91">
        <f t="shared" si="108"/>
        <v>15.289445495944756</v>
      </c>
      <c r="AQ246" s="91">
        <f t="shared" si="109"/>
        <v>6.075552358864825</v>
      </c>
      <c r="AR246" s="91">
        <f t="shared" si="110"/>
        <v>0</v>
      </c>
      <c r="AS246" s="91">
        <f t="shared" si="111"/>
        <v>0</v>
      </c>
      <c r="AT246" s="91">
        <f t="shared" si="112"/>
        <v>0</v>
      </c>
      <c r="AU246" s="91">
        <f t="shared" si="113"/>
        <v>0</v>
      </c>
      <c r="AV246" s="91">
        <f t="shared" si="114"/>
        <v>0</v>
      </c>
      <c r="AW246" s="91">
        <f t="shared" si="115"/>
        <v>0</v>
      </c>
      <c r="AX246" s="91">
        <f t="shared" si="116"/>
        <v>0.8170312500000001</v>
      </c>
      <c r="AY246" s="158">
        <f t="shared" si="117"/>
        <v>13.216101048150001</v>
      </c>
      <c r="AZ246" s="91">
        <f t="shared" si="122"/>
        <v>13.216101048150001</v>
      </c>
      <c r="BA246" s="26">
        <f>IF(計算過程!$CJ$4=9,((BF246*CB246+BG246*(BO246+BP246+BQ246+BS246)+BH246*BN246+BI246)*BB246+(0.01723*BU246+0.06099))*10^3/3600,0)</f>
        <v>0</v>
      </c>
      <c r="BB246" s="26">
        <f>IF(7&lt;='貼り付けシート（日別）'!O245,1,1+(7-'貼り付けシート（日別）'!O245)*0.0091)</f>
        <v>1</v>
      </c>
      <c r="BC246" s="26">
        <f>IF(計算過程!$CJ$4=9,((BJ246*計算過程!CB246+BK246*(BO246+BP246+BQ246+BS246)+BL246*BN246+BM246)*BE246+BU246/BD246),0)</f>
        <v>0</v>
      </c>
      <c r="BD246" s="26">
        <f>計算過程!$CJ$88*'貼り付けシート（日別）'!O245+計算過程!$CJ$89*BU246+計算過程!$CJ$90</f>
        <v>0.88832218749999992</v>
      </c>
      <c r="BE246" s="26">
        <f>IF(7&lt;='貼り付けシート（日別）'!O245,1,1+(7-'貼り付けシート（日別）'!O245)*0.0205)</f>
        <v>1</v>
      </c>
      <c r="BF246" s="89">
        <f>IF($BN246&gt;0,バックデータ一覧!$S$4,バックデータ一覧!$T$4)</f>
        <v>-0.51375000000000004</v>
      </c>
      <c r="BG246" s="89">
        <f>IF($BN246&gt;0,バックデータ一覧!$S$5,バックデータ一覧!$T$5)</f>
        <v>-1.7819999999999999E-2</v>
      </c>
      <c r="BH246" s="89">
        <f>IF($BN246&gt;0,バックデータ一覧!$S$6,バックデータ一覧!$T$6)</f>
        <v>0.27639999999999998</v>
      </c>
      <c r="BI246" s="89">
        <f>IF($BN246&gt;0,バックデータ一覧!$S$7,バックデータ一覧!$T$7)</f>
        <v>9.4067100000000003</v>
      </c>
      <c r="BJ246" s="89">
        <f>IF($BN246&gt;0,バックデータ一覧!$S$12,バックデータ一覧!$T$12)</f>
        <v>-0.19841</v>
      </c>
      <c r="BK246" s="89">
        <f>IF($BN246&gt;0,バックデータ一覧!$S$13,バックデータ一覧!$T$13)</f>
        <v>1.10632</v>
      </c>
      <c r="BL246" s="89">
        <f>IF($BN246&gt;0,バックデータ一覧!$S$14,バックデータ一覧!$T$14)</f>
        <v>0.19306999999999999</v>
      </c>
      <c r="BM246" s="132">
        <f>IF($BN246&gt;0,バックデータ一覧!$S$15,バックデータ一覧!$T$15)</f>
        <v>-10.36669</v>
      </c>
      <c r="BN246" s="26">
        <f>SUMIF('貼り付けシート（時刻別）'!$A$6:$A$8765,$A246,'貼り付けシート（時刻別）'!$C$6:$C$8765)</f>
        <v>2400</v>
      </c>
      <c r="BO246" s="91">
        <f>'貼り付けシート（日別）'!B245</f>
        <v>2.8781731171526674</v>
      </c>
      <c r="BP246" s="91">
        <f>'貼り付けシート（日別）'!C245</f>
        <v>3.5242936128400006</v>
      </c>
      <c r="BQ246" s="91">
        <f>'貼り付けシート（日別）'!D245</f>
        <v>1.5271938988973335</v>
      </c>
      <c r="BR246" s="91">
        <f>'貼り付けシート（日別）'!E245</f>
        <v>0</v>
      </c>
      <c r="BS246" s="91">
        <f>'貼り付けシート（日別）'!F245</f>
        <v>5.2864404192600007</v>
      </c>
      <c r="BT246" s="91">
        <f>'貼り付けシート（日別）'!G245</f>
        <v>0</v>
      </c>
      <c r="BU246" s="91">
        <f>'貼り付けシート（日別）'!H245</f>
        <v>0.8170312500000001</v>
      </c>
      <c r="BV246" s="91">
        <f>'貼り付けシート（日別）'!I245</f>
        <v>49</v>
      </c>
      <c r="BW246" s="91">
        <f>'貼り付けシート（日別）'!J245</f>
        <v>60</v>
      </c>
      <c r="BX246" s="91">
        <f>'貼り付けシート（日別）'!K245</f>
        <v>26</v>
      </c>
      <c r="BY246" s="91">
        <f>'貼り付けシート（日別）'!L245</f>
        <v>0</v>
      </c>
      <c r="BZ246" s="91">
        <f>'貼り付けシート（日別）'!M245</f>
        <v>90</v>
      </c>
      <c r="CA246" s="91">
        <f>'貼り付けシート（日別）'!N245</f>
        <v>0</v>
      </c>
      <c r="CB246" s="91">
        <f>'貼り付けシート（日別）'!O245</f>
        <v>26.879166666666663</v>
      </c>
      <c r="CC246" s="91">
        <f>'貼り付けシート（日別）'!Q245</f>
        <v>0</v>
      </c>
      <c r="CD246" s="126"/>
    </row>
    <row r="247" spans="1:82" x14ac:dyDescent="0.15">
      <c r="A247" s="30">
        <v>41880</v>
      </c>
      <c r="B247" s="93">
        <f t="shared" si="96"/>
        <v>0.10724375</v>
      </c>
      <c r="C247" s="93">
        <f t="shared" si="97"/>
        <v>0</v>
      </c>
      <c r="D247" s="93">
        <f t="shared" si="123"/>
        <v>10.675951327260343</v>
      </c>
      <c r="E247" s="96">
        <v>0</v>
      </c>
      <c r="F247" s="90">
        <f>IF(OR(計算過程!$CJ$4&lt;=4,計算過程!$CJ$4=8),G247+H247+I247,0)</f>
        <v>0.10724375</v>
      </c>
      <c r="G247" s="90">
        <f>IF(AND($CJ$4&gt;4,$CJ$4&lt;&gt;8),0,((VLOOKUP(入力データと計算結果!$F$6,バックデータ一覧!$V$12:$AA$15,2)*CB247+VLOOKUP(入力データと計算結果!$F$6,バックデータ一覧!$V$12:$AA$15,3)*(BV247+BW247+BX247+BY247+CA247)+(VLOOKUP(入力データと計算結果!$F$6,バックデータ一覧!$V$12:$AA$15,4)))*10^3/3600))</f>
        <v>0.10724375</v>
      </c>
      <c r="H247" s="90">
        <f>IF(AND(OR($CJ$4&gt;4,$CJ$4&lt;&gt;8),入力データと計算結果!$F$7&lt;&gt;バックデータ一覧!$A$20,BZ247&gt;0),0.07*10^3/3600,0)</f>
        <v>0</v>
      </c>
      <c r="I247" s="90">
        <f>IF(AND(OR($CJ$4&lt;=4),入力データと計算結果!$F$7=バックデータ一覧!$A$22,BU247&gt;0),(VLOOKUP(入力データと計算結果!$F$6,バックデータ一覧!$V$12:$AA$15,5,FALSE)*BU247+VLOOKUP(入力データと計算結果!$F$6,バックデータ一覧!$V$12:$AA$15,6,FALSE))*10^3/3600,0)</f>
        <v>0</v>
      </c>
      <c r="J247" s="90">
        <f>IF(OR(計算過程!$CJ$4&lt;=2,計算過程!$CJ$4=8),IF(入力データと計算結果!$F$7=バックデータ一覧!$A$20,BO247/L247+BP247/M247+BQ247/N247+BR247/O247+BT247/Q247,IF(入力データと計算結果!$F$7=バックデータ一覧!$A$21,BO247/L247+BP247/M247+BQ247/N247+BS247/P247+BT247/Q247,BO247/L247+BP247/M247+BQ247/N247+BS247/P247+BU247/R247)),0)</f>
        <v>0</v>
      </c>
      <c r="K247" s="90">
        <f>IF(OR(計算過程!$CJ$4=3,計算過程!$CJ$4=4),IF(入力データと計算結果!$F$7=バックデータ一覧!$A$20,BO247/L247+BP247/M247+BQ247/N247+BR247/O247+BT247/Q247,IF(入力データと計算結果!$F$7=バックデータ一覧!$A$21,BO247/L247+BP247/M247+BQ247/N247+BS247/P247+BT247/Q247,BO247/L247+BP247/M247+BQ247/N247+BS247/P247+BU247/R247)),0)</f>
        <v>10.675951327260343</v>
      </c>
      <c r="L247" s="167">
        <f>IFERROR(MIN(1,$CJ$6*CB247+計算過程!$CJ$13*(BO247+BQ247)+$CJ$20),"-")</f>
        <v>0.70389254373331578</v>
      </c>
      <c r="M247" s="167">
        <f t="shared" si="98"/>
        <v>0.82957262417762645</v>
      </c>
      <c r="N247" s="167">
        <f t="shared" si="99"/>
        <v>0.70389254373331578</v>
      </c>
      <c r="O247" s="134">
        <f t="shared" si="100"/>
        <v>0.90236153670854247</v>
      </c>
      <c r="P247" s="134">
        <f t="shared" si="101"/>
        <v>0.88826526187185906</v>
      </c>
      <c r="Q247" s="134">
        <f t="shared" si="102"/>
        <v>0.90236153670854247</v>
      </c>
      <c r="R247" s="134">
        <f t="shared" si="103"/>
        <v>0.56332113349120594</v>
      </c>
      <c r="S247" s="26">
        <f t="shared" si="104"/>
        <v>0</v>
      </c>
      <c r="T247" s="26">
        <f>'貼り付けシート（日別）'!P246</f>
        <v>23.612499999999997</v>
      </c>
      <c r="U247" s="26">
        <f t="shared" si="124"/>
        <v>1</v>
      </c>
      <c r="V247" s="26">
        <f t="shared" si="125"/>
        <v>1</v>
      </c>
      <c r="W247" s="26">
        <f t="shared" si="118"/>
        <v>8.2759622345400015</v>
      </c>
      <c r="X247" s="26">
        <f t="shared" si="105"/>
        <v>0</v>
      </c>
      <c r="Y247" s="26">
        <f>IF(AND(入力データと計算結果!$F$6=バックデータ一覧!$A$7,入力データと計算結果!$F$27="種類を選択することで評価する"),MAX((($CJ$44*CB247+$CJ$45*SUM(BO247:BQ247,BS247)+$CJ$46)*Z247+(0.01723*BU247+0.06099))*10^3/3600,0),0)</f>
        <v>0</v>
      </c>
      <c r="Z247" s="26">
        <f t="shared" si="119"/>
        <v>1</v>
      </c>
      <c r="AA247" s="26">
        <f>IF(AND(入力データと計算結果!$F$6=バックデータ一覧!$A$7,入力データと計算結果!$F$27="種類を選択することで評価する"),MAX(($CJ$47*CB247+$CJ$48*SUM(BO247:BQ247,BS247)+$CJ$49)*AC247+BU247/AB247,0),0)</f>
        <v>0</v>
      </c>
      <c r="AB247" s="26">
        <f t="shared" si="106"/>
        <v>0.88087999999999989</v>
      </c>
      <c r="AC247" s="26">
        <f t="shared" si="120"/>
        <v>1</v>
      </c>
      <c r="AD247" s="91">
        <f>IF(AND(入力データと計算結果!$F$6=バックデータ一覧!$A$7,入力データと計算結果!$F$27="仕様を入力することで評価する"),AE247+AF247+AG247,0)</f>
        <v>0</v>
      </c>
      <c r="AE247" s="91">
        <f t="shared" si="121"/>
        <v>0.43774240136241432</v>
      </c>
      <c r="AF247" s="91">
        <f t="shared" si="107"/>
        <v>6.5682891280253675E-2</v>
      </c>
      <c r="AG247" s="190">
        <f>IF(AND(入力データと計算結果!$F$7&lt;&gt;バックデータ一覧!$A$22,CA247&gt;0),(0.000393*計算過程!CA247)*10^3/3600,IF(AND(入力データと計算結果!$F$7=バックデータ一覧!$A$22,AX247&gt;0),(0.01723*計算過程!AX247+0.06099)*10^3/3600,0))</f>
        <v>0</v>
      </c>
      <c r="AH247" s="91">
        <f>IF(OR(入力データと計算結果!$F$6&lt;&gt;バックデータ一覧!$A$7,入力データと計算結果!$F$27&lt;&gt;"仕様を入力することで評価する"),0,IF(入力データと計算結果!$F$7=バックデータ一覧!$A$20,計算過程!AR247/計算過程!AI247+計算過程!AS247/計算過程!AJ247+計算過程!AT247/計算過程!AK247+計算過程!AU247/計算過程!AL247+計算過程!AW247/計算過程!AN247,IF(入力データと計算結果!$F$7=バックデータ一覧!$A$21,計算過程!AR247/計算過程!AI247+計算過程!AS247/計算過程!AJ247+計算過程!AT247/計算過程!AK247+計算過程!AV247/計算過程!AM247+計算過程!AW247/計算過程!AN247,計算過程!AR247/計算過程!AI247+計算過程!AS247/計算過程!AJ247+計算過程!AT247/計算過程!AK247+計算過程!AV247/計算過程!AM247+計算過程!AX247/計算過程!AO247)))</f>
        <v>0</v>
      </c>
      <c r="AI247" s="191" t="str">
        <f>IF(AND(入力データと計算結果!$F$6=バックデータ一覧!$A$7,入力データと計算結果!$F$27="仕様を入力することで評価する"),$CJ$65*CB247+$CJ$72*(AR247+AT247)+$CJ$79,"-")</f>
        <v>-</v>
      </c>
      <c r="AJ247" s="191" t="str">
        <f>IF(AND(入力データと計算結果!$F$6=バックデータ一覧!$A$7,入力データと計算結果!$F$27="仕様を入力することで評価する"),$CJ$66*CB247+$CJ$73*AS247+$CJ$80,"-")</f>
        <v>-</v>
      </c>
      <c r="AK247" s="191" t="str">
        <f>IF(AND(入力データと計算結果!$F$6=バックデータ一覧!$A$7,入力データと計算結果!$F$27="仕様を入力することで評価する"),$CJ$67*CB247+$CJ$74*(AR247+AT247)+$CJ$81,"-")</f>
        <v>-</v>
      </c>
      <c r="AL247" s="191" t="str">
        <f>IF(AND(入力データと計算結果!$F$6=バックデータ一覧!$A$7,入力データと計算結果!$F$27="仕様を入力することで評価する"),$CJ$68*CB247+$CJ$75*AU247+$CJ$82,"-")</f>
        <v>-</v>
      </c>
      <c r="AM247" s="191" t="str">
        <f>IF(AND(入力データと計算結果!$F$6=バックデータ一覧!$A$7,入力データと計算結果!$F$27="仕様を入力することで評価する"),$CJ$69*CB247+$CJ$76*AV247+$CJ$83,"-")</f>
        <v>-</v>
      </c>
      <c r="AN247" s="191" t="str">
        <f>IF(AND(入力データと計算結果!$F$6=バックデータ一覧!$A$7,入力データと計算結果!$F$27="仕様を入力することで評価する"),$CJ$70*CB247+$CJ$77*AW247+$CJ$84,"-")</f>
        <v>-</v>
      </c>
      <c r="AO247" s="191" t="str">
        <f>IF(AND(入力データと計算結果!$F$6=バックデータ一覧!$A$7,入力データと計算結果!$F$27="仕様を入力することで評価する"),$CJ$71*CB247+$CJ$78*AX247+$CJ$85,"-")</f>
        <v>-</v>
      </c>
      <c r="AP247" s="91">
        <f t="shared" si="108"/>
        <v>9.5742967650212503</v>
      </c>
      <c r="AQ247" s="91">
        <f t="shared" si="109"/>
        <v>6.075552358864825</v>
      </c>
      <c r="AR247" s="91">
        <f t="shared" si="110"/>
        <v>0</v>
      </c>
      <c r="AS247" s="91">
        <f t="shared" si="111"/>
        <v>0</v>
      </c>
      <c r="AT247" s="91">
        <f t="shared" si="112"/>
        <v>0</v>
      </c>
      <c r="AU247" s="91">
        <f t="shared" si="113"/>
        <v>0</v>
      </c>
      <c r="AV247" s="91">
        <f t="shared" si="114"/>
        <v>0</v>
      </c>
      <c r="AW247" s="91">
        <f t="shared" si="115"/>
        <v>0</v>
      </c>
      <c r="AX247" s="91">
        <f t="shared" si="116"/>
        <v>0</v>
      </c>
      <c r="AY247" s="158">
        <f t="shared" si="117"/>
        <v>8.2759622345400015</v>
      </c>
      <c r="AZ247" s="91">
        <f t="shared" si="122"/>
        <v>8.2759622345400015</v>
      </c>
      <c r="BA247" s="26">
        <f>IF(計算過程!$CJ$4=9,((BF247*CB247+BG247*(BO247+BP247+BQ247+BS247)+BH247*BN247+BI247)*BB247+(0.01723*BU247+0.06099))*10^3/3600,0)</f>
        <v>0</v>
      </c>
      <c r="BB247" s="26">
        <f>IF(7&lt;='貼り付けシート（日別）'!O246,1,1+(7-'貼り付けシート（日別）'!O246)*0.0091)</f>
        <v>1</v>
      </c>
      <c r="BC247" s="26">
        <f>IF(計算過程!$CJ$4=9,((BJ247*計算過程!CB247+BK247*(BO247+BP247+BQ247+BS247)+BL247*BN247+BM247)*BE247+BU247/BD247),0)</f>
        <v>0</v>
      </c>
      <c r="BD247" s="26">
        <f>計算過程!$CJ$88*'貼り付けシート（日別）'!O246+計算過程!$CJ$89*BU247+計算過程!$CJ$90</f>
        <v>0.88087999999999989</v>
      </c>
      <c r="BE247" s="26">
        <f>IF(7&lt;='貼り付けシート（日別）'!O246,1,1+(7-'貼り付けシート（日別）'!O246)*0.0205)</f>
        <v>1</v>
      </c>
      <c r="BF247" s="89">
        <f>IF($BN247&gt;0,バックデータ一覧!$S$4,バックデータ一覧!$T$4)</f>
        <v>-0.51375000000000004</v>
      </c>
      <c r="BG247" s="89">
        <f>IF($BN247&gt;0,バックデータ一覧!$S$5,バックデータ一覧!$T$5)</f>
        <v>-1.7819999999999999E-2</v>
      </c>
      <c r="BH247" s="89">
        <f>IF($BN247&gt;0,バックデータ一覧!$S$6,バックデータ一覧!$T$6)</f>
        <v>0.27639999999999998</v>
      </c>
      <c r="BI247" s="89">
        <f>IF($BN247&gt;0,バックデータ一覧!$S$7,バックデータ一覧!$T$7)</f>
        <v>9.4067100000000003</v>
      </c>
      <c r="BJ247" s="89">
        <f>IF($BN247&gt;0,バックデータ一覧!$S$12,バックデータ一覧!$T$12)</f>
        <v>-0.19841</v>
      </c>
      <c r="BK247" s="89">
        <f>IF($BN247&gt;0,バックデータ一覧!$S$13,バックデータ一覧!$T$13)</f>
        <v>1.10632</v>
      </c>
      <c r="BL247" s="89">
        <f>IF($BN247&gt;0,バックデータ一覧!$S$14,バックデータ一覧!$T$14)</f>
        <v>0.19306999999999999</v>
      </c>
      <c r="BM247" s="132">
        <f>IF($BN247&gt;0,バックデータ一覧!$S$15,バックデータ一覧!$T$15)</f>
        <v>-10.36669</v>
      </c>
      <c r="BN247" s="26">
        <f>SUMIF('貼り付けシート（時刻別）'!$A$6:$A$8765,$A247,'貼り付けシート（時刻別）'!$C$6:$C$8765)</f>
        <v>2400</v>
      </c>
      <c r="BO247" s="91">
        <f>'貼り付けシート（日別）'!B246</f>
        <v>2.3054466224790007</v>
      </c>
      <c r="BP247" s="91">
        <f>'貼り付けシート（日別）'!C246</f>
        <v>5.0246913566850004</v>
      </c>
      <c r="BQ247" s="91">
        <f>'貼り付けシート（日別）'!D246</f>
        <v>0.94582425537600012</v>
      </c>
      <c r="BR247" s="91">
        <f>'貼り付けシート（日別）'!E246</f>
        <v>0</v>
      </c>
      <c r="BS247" s="91">
        <f>'貼り付けシート（日別）'!F246</f>
        <v>0</v>
      </c>
      <c r="BT247" s="91">
        <f>'貼り付けシート（日別）'!G246</f>
        <v>0</v>
      </c>
      <c r="BU247" s="91">
        <f>'貼り付けシート（日別）'!H246</f>
        <v>0</v>
      </c>
      <c r="BV247" s="91">
        <f>'貼り付けシート（日別）'!I246</f>
        <v>39</v>
      </c>
      <c r="BW247" s="91">
        <f>'貼り付けシート（日別）'!J246</f>
        <v>85</v>
      </c>
      <c r="BX247" s="91">
        <f>'貼り付けシート（日別）'!K246</f>
        <v>16</v>
      </c>
      <c r="BY247" s="91">
        <f>'貼り付けシート（日別）'!L246</f>
        <v>0</v>
      </c>
      <c r="BZ247" s="91">
        <f>'貼り付けシート（日別）'!M246</f>
        <v>0</v>
      </c>
      <c r="CA247" s="91">
        <f>'貼り付けシート（日別）'!N246</f>
        <v>0</v>
      </c>
      <c r="CB247" s="91">
        <f>'貼り付けシート（日別）'!O246</f>
        <v>26.349999999999998</v>
      </c>
      <c r="CC247" s="91">
        <f>'貼り付けシート（日別）'!Q246</f>
        <v>0</v>
      </c>
      <c r="CD247" s="126"/>
    </row>
    <row r="248" spans="1:82" x14ac:dyDescent="0.15">
      <c r="A248" s="30">
        <v>41881</v>
      </c>
      <c r="B248" s="93">
        <f t="shared" si="96"/>
        <v>0.16705575289351854</v>
      </c>
      <c r="C248" s="93">
        <f t="shared" si="97"/>
        <v>0</v>
      </c>
      <c r="D248" s="93">
        <f t="shared" si="123"/>
        <v>18.258408266980602</v>
      </c>
      <c r="E248" s="96">
        <v>0</v>
      </c>
      <c r="F248" s="90">
        <f>IF(OR(計算過程!$CJ$4&lt;=4,計算過程!$CJ$4=8),G248+H248+I248,0)</f>
        <v>0.16705575289351854</v>
      </c>
      <c r="G248" s="90">
        <f>IF(AND($CJ$4&gt;4,$CJ$4&lt;&gt;8),0,((VLOOKUP(入力データと計算結果!$F$6,バックデータ一覧!$V$12:$AA$15,2)*CB248+VLOOKUP(入力データと計算結果!$F$6,バックデータ一覧!$V$12:$AA$15,3)*(BV248+BW248+BX248+BY248+CA248)+(VLOOKUP(入力データと計算結果!$F$6,バックデータ一覧!$V$12:$AA$15,4)))*10^3/3600))</f>
        <v>0.10680775462962963</v>
      </c>
      <c r="H248" s="90">
        <f>IF(AND(OR($CJ$4&gt;4,$CJ$4&lt;&gt;8),入力データと計算結果!$F$7&lt;&gt;バックデータ一覧!$A$20,BZ248&gt;0),0.07*10^3/3600,0)</f>
        <v>1.9444444444444445E-2</v>
      </c>
      <c r="I248" s="90">
        <f>IF(AND(OR($CJ$4&lt;=4),入力データと計算結果!$F$7=バックデータ一覧!$A$22,BU248&gt;0),(VLOOKUP(入力データと計算結果!$F$6,バックデータ一覧!$V$12:$AA$15,5,FALSE)*BU248+VLOOKUP(入力データと計算結果!$F$6,バックデータ一覧!$V$12:$AA$15,6,FALSE))*10^3/3600,0)</f>
        <v>4.0803553819444449E-2</v>
      </c>
      <c r="J248" s="90">
        <f>IF(OR(計算過程!$CJ$4&lt;=2,計算過程!$CJ$4=8),IF(入力データと計算結果!$F$7=バックデータ一覧!$A$20,BO248/L248+BP248/M248+BQ248/N248+BR248/O248+BT248/Q248,IF(入力データと計算結果!$F$7=バックデータ一覧!$A$21,BO248/L248+BP248/M248+BQ248/N248+BS248/P248+BT248/Q248,BO248/L248+BP248/M248+BQ248/N248+BS248/P248+BU248/R248)),0)</f>
        <v>0</v>
      </c>
      <c r="K248" s="90">
        <f>IF(OR(計算過程!$CJ$4=3,計算過程!$CJ$4=4),IF(入力データと計算結果!$F$7=バックデータ一覧!$A$20,BO248/L248+BP248/M248+BQ248/N248+BR248/O248+BT248/Q248,IF(入力データと計算結果!$F$7=バックデータ一覧!$A$21,BO248/L248+BP248/M248+BQ248/N248+BS248/P248+BT248/Q248,BO248/L248+BP248/M248+BQ248/N248+BS248/P248+BU248/R248)),0)</f>
        <v>18.258408266980602</v>
      </c>
      <c r="L248" s="167">
        <f>IFERROR(MIN(1,$CJ$6*CB248+計算過程!$CJ$13*(BO248+BQ248)+$CJ$20),"-")</f>
        <v>0.70681206457310441</v>
      </c>
      <c r="M248" s="167">
        <f t="shared" si="98"/>
        <v>0.82415401477809624</v>
      </c>
      <c r="N248" s="167">
        <f t="shared" si="99"/>
        <v>0.70681206457310441</v>
      </c>
      <c r="O248" s="134">
        <f t="shared" si="100"/>
        <v>0.90236153670854247</v>
      </c>
      <c r="P248" s="134">
        <f t="shared" si="101"/>
        <v>0.87539127460402399</v>
      </c>
      <c r="Q248" s="134">
        <f t="shared" si="102"/>
        <v>0.90236153670854247</v>
      </c>
      <c r="R248" s="134">
        <f t="shared" si="103"/>
        <v>0.59754544334332327</v>
      </c>
      <c r="S248" s="26">
        <f t="shared" si="104"/>
        <v>0</v>
      </c>
      <c r="T248" s="26">
        <f>'貼り付けシート（日別）'!P247</f>
        <v>21.75</v>
      </c>
      <c r="U248" s="26">
        <f t="shared" si="124"/>
        <v>1</v>
      </c>
      <c r="V248" s="26">
        <f t="shared" si="125"/>
        <v>1</v>
      </c>
      <c r="W248" s="26">
        <f t="shared" si="118"/>
        <v>14.288009814950009</v>
      </c>
      <c r="X248" s="26">
        <f t="shared" si="105"/>
        <v>0</v>
      </c>
      <c r="Y248" s="26">
        <f>IF(AND(入力データと計算結果!$F$6=バックデータ一覧!$A$7,入力データと計算結果!$F$27="種類を選択することで評価する"),MAX((($CJ$44*CB248+$CJ$45*SUM(BO248:BQ248,BS248)+$CJ$46)*Z248+(0.01723*BU248+0.06099))*10^3/3600,0),0)</f>
        <v>0</v>
      </c>
      <c r="Z248" s="26">
        <f t="shared" si="119"/>
        <v>1</v>
      </c>
      <c r="AA248" s="26">
        <f>IF(AND(入力データと計算結果!$F$6=バックデータ一覧!$A$7,入力データと計算結果!$F$27="種類を選択することで評価する"),MAX(($CJ$47*CB248+$CJ$48*SUM(BO248:BQ248,BS248)+$CJ$49)*AC248+BU248/AB248,0),0)</f>
        <v>0</v>
      </c>
      <c r="AB248" s="26">
        <f t="shared" si="106"/>
        <v>0.88136437499999998</v>
      </c>
      <c r="AC248" s="26">
        <f t="shared" si="120"/>
        <v>1</v>
      </c>
      <c r="AD248" s="91">
        <f>IF(AND(入力データと計算結果!$F$6=バックデータ一覧!$A$7,入力データと計算結果!$F$27="仕様を入力することで評価する"),AE248+AF248+AG248,0)</f>
        <v>0</v>
      </c>
      <c r="AE248" s="91">
        <f t="shared" si="121"/>
        <v>0.70950704498006922</v>
      </c>
      <c r="AF248" s="91">
        <f t="shared" si="107"/>
        <v>6.9954353656724935E-2</v>
      </c>
      <c r="AG248" s="190">
        <f>IF(AND(入力データと計算結果!$F$7&lt;&gt;バックデータ一覧!$A$22,CA248&gt;0),(0.000393*計算過程!CA248)*10^3/3600,IF(AND(入力データと計算結果!$F$7=バックデータ一覧!$A$22,AX248&gt;0),(0.01723*計算過程!AX248+0.06099)*10^3/3600,0))</f>
        <v>2.1125026909722219E-2</v>
      </c>
      <c r="AH248" s="91">
        <f>IF(OR(入力データと計算結果!$F$6&lt;&gt;バックデータ一覧!$A$7,入力データと計算結果!$F$27&lt;&gt;"仕様を入力することで評価する"),0,IF(入力データと計算結果!$F$7=バックデータ一覧!$A$20,計算過程!AR248/計算過程!AI248+計算過程!AS248/計算過程!AJ248+計算過程!AT248/計算過程!AK248+計算過程!AU248/計算過程!AL248+計算過程!AW248/計算過程!AN248,IF(入力データと計算結果!$F$7=バックデータ一覧!$A$21,計算過程!AR248/計算過程!AI248+計算過程!AS248/計算過程!AJ248+計算過程!AT248/計算過程!AK248+計算過程!AV248/計算過程!AM248+計算過程!AW248/計算過程!AN248,計算過程!AR248/計算過程!AI248+計算過程!AS248/計算過程!AJ248+計算過程!AT248/計算過程!AK248+計算過程!AV248/計算過程!AM248+計算過程!AX248/計算過程!AO248)))</f>
        <v>0</v>
      </c>
      <c r="AI248" s="191" t="str">
        <f>IF(AND(入力データと計算結果!$F$6=バックデータ一覧!$A$7,入力データと計算結果!$F$27="仕様を入力することで評価する"),$CJ$65*CB248+$CJ$72*(AR248+AT248)+$CJ$79,"-")</f>
        <v>-</v>
      </c>
      <c r="AJ248" s="191" t="str">
        <f>IF(AND(入力データと計算結果!$F$6=バックデータ一覧!$A$7,入力データと計算結果!$F$27="仕様を入力することで評価する"),$CJ$66*CB248+$CJ$73*AS248+$CJ$80,"-")</f>
        <v>-</v>
      </c>
      <c r="AK248" s="191" t="str">
        <f>IF(AND(入力データと計算結果!$F$6=バックデータ一覧!$A$7,入力データと計算結果!$F$27="仕様を入力することで評価する"),$CJ$67*CB248+$CJ$74*(AR248+AT248)+$CJ$81,"-")</f>
        <v>-</v>
      </c>
      <c r="AL248" s="191" t="str">
        <f>IF(AND(入力データと計算結果!$F$6=バックデータ一覧!$A$7,入力データと計算結果!$F$27="仕様を入力することで評価する"),$CJ$68*CB248+$CJ$75*AU248+$CJ$82,"-")</f>
        <v>-</v>
      </c>
      <c r="AM248" s="191" t="str">
        <f>IF(AND(入力データと計算結果!$F$6=バックデータ一覧!$A$7,入力データと計算結果!$F$27="仕様を入力することで評価する"),$CJ$69*CB248+$CJ$76*AV248+$CJ$83,"-")</f>
        <v>-</v>
      </c>
      <c r="AN248" s="191" t="str">
        <f>IF(AND(入力データと計算結果!$F$6=バックデータ一覧!$A$7,入力データと計算結果!$F$27="仕様を入力することで評価する"),$CJ$70*CB248+$CJ$77*AW248+$CJ$84,"-")</f>
        <v>-</v>
      </c>
      <c r="AO248" s="191" t="str">
        <f>IF(AND(入力データと計算結果!$F$6=バックデータ一覧!$A$7,入力データと計算結果!$F$27="仕様を入力することで評価する"),$CJ$71*CB248+$CJ$78*AX248+$CJ$85,"-")</f>
        <v>-</v>
      </c>
      <c r="AP248" s="91">
        <f t="shared" si="108"/>
        <v>15.518329922735536</v>
      </c>
      <c r="AQ248" s="91">
        <f t="shared" si="109"/>
        <v>6.075552358864825</v>
      </c>
      <c r="AR248" s="91">
        <f t="shared" si="110"/>
        <v>0</v>
      </c>
      <c r="AS248" s="91">
        <f t="shared" si="111"/>
        <v>0</v>
      </c>
      <c r="AT248" s="91">
        <f t="shared" si="112"/>
        <v>0</v>
      </c>
      <c r="AU248" s="91">
        <f t="shared" si="113"/>
        <v>0</v>
      </c>
      <c r="AV248" s="91">
        <f t="shared" si="114"/>
        <v>0</v>
      </c>
      <c r="AW248" s="91">
        <f t="shared" si="115"/>
        <v>0</v>
      </c>
      <c r="AX248" s="91">
        <f t="shared" si="116"/>
        <v>0.87406249999999996</v>
      </c>
      <c r="AY248" s="158">
        <f t="shared" si="117"/>
        <v>13.413947314950008</v>
      </c>
      <c r="AZ248" s="91">
        <f t="shared" si="122"/>
        <v>13.413947314950008</v>
      </c>
      <c r="BA248" s="26">
        <f>IF(計算過程!$CJ$4=9,((BF248*CB248+BG248*(BO248+BP248+BQ248+BS248)+BH248*BN248+BI248)*BB248+(0.01723*BU248+0.06099))*10^3/3600,0)</f>
        <v>0</v>
      </c>
      <c r="BB248" s="26">
        <f>IF(7&lt;='貼り付けシート（日別）'!O247,1,1+(7-'貼り付けシート（日別）'!O247)*0.0091)</f>
        <v>1</v>
      </c>
      <c r="BC248" s="26">
        <f>IF(計算過程!$CJ$4=9,((BJ248*計算過程!CB248+BK248*(BO248+BP248+BQ248+BS248)+BL248*BN248+BM248)*BE248+BU248/BD248),0)</f>
        <v>0</v>
      </c>
      <c r="BD248" s="26">
        <f>計算過程!$CJ$88*'貼り付けシート（日別）'!O247+計算過程!$CJ$89*BU248+計算過程!$CJ$90</f>
        <v>0.88136437499999998</v>
      </c>
      <c r="BE248" s="26">
        <f>IF(7&lt;='貼り付けシート（日別）'!O247,1,1+(7-'貼り付けシート（日別）'!O247)*0.0205)</f>
        <v>1</v>
      </c>
      <c r="BF248" s="89">
        <f>IF($BN248&gt;0,バックデータ一覧!$S$4,バックデータ一覧!$T$4)</f>
        <v>-0.51375000000000004</v>
      </c>
      <c r="BG248" s="89">
        <f>IF($BN248&gt;0,バックデータ一覧!$S$5,バックデータ一覧!$T$5)</f>
        <v>-1.7819999999999999E-2</v>
      </c>
      <c r="BH248" s="89">
        <f>IF($BN248&gt;0,バックデータ一覧!$S$6,バックデータ一覧!$T$6)</f>
        <v>0.27639999999999998</v>
      </c>
      <c r="BI248" s="89">
        <f>IF($BN248&gt;0,バックデータ一覧!$S$7,バックデータ一覧!$T$7)</f>
        <v>9.4067100000000003</v>
      </c>
      <c r="BJ248" s="89">
        <f>IF($BN248&gt;0,バックデータ一覧!$S$12,バックデータ一覧!$T$12)</f>
        <v>-0.19841</v>
      </c>
      <c r="BK248" s="89">
        <f>IF($BN248&gt;0,バックデータ一覧!$S$13,バックデータ一覧!$T$13)</f>
        <v>1.10632</v>
      </c>
      <c r="BL248" s="89">
        <f>IF($BN248&gt;0,バックデータ一覧!$S$14,バックデータ一覧!$T$14)</f>
        <v>0.19306999999999999</v>
      </c>
      <c r="BM248" s="132">
        <f>IF($BN248&gt;0,バックデータ一覧!$S$15,バックデータ一覧!$T$15)</f>
        <v>-10.36669</v>
      </c>
      <c r="BN248" s="26">
        <f>SUMIF('貼り付けシート（時刻別）'!$A$6:$A$8765,$A248,'貼り付けシート（時刻別）'!$C$6:$C$8765)</f>
        <v>2400</v>
      </c>
      <c r="BO248" s="91">
        <f>'貼り付けシート（日別）'!B247</f>
        <v>2.921259637478002</v>
      </c>
      <c r="BP248" s="91">
        <f>'貼り付けシート（日別）'!C247</f>
        <v>3.5770526173200019</v>
      </c>
      <c r="BQ248" s="91">
        <f>'貼り付けシート（日別）'!D247</f>
        <v>1.5500561341720009</v>
      </c>
      <c r="BR248" s="91">
        <f>'貼り付けシート（日別）'!E247</f>
        <v>0</v>
      </c>
      <c r="BS248" s="91">
        <f>'貼り付けシート（日別）'!F247</f>
        <v>5.3655789259800031</v>
      </c>
      <c r="BT248" s="91">
        <f>'貼り付けシート（日別）'!G247</f>
        <v>0</v>
      </c>
      <c r="BU248" s="91">
        <f>'貼り付けシート（日別）'!H247</f>
        <v>0.87406249999999996</v>
      </c>
      <c r="BV248" s="91">
        <f>'貼り付けシート（日別）'!I247</f>
        <v>49</v>
      </c>
      <c r="BW248" s="91">
        <f>'貼り付けシート（日別）'!J247</f>
        <v>60</v>
      </c>
      <c r="BX248" s="91">
        <f>'貼り付けシート（日別）'!K247</f>
        <v>26</v>
      </c>
      <c r="BY248" s="91">
        <f>'貼り付けシート（日別）'!L247</f>
        <v>0</v>
      </c>
      <c r="BZ248" s="91">
        <f>'貼り付けシート（日別）'!M247</f>
        <v>90</v>
      </c>
      <c r="CA248" s="91">
        <f>'貼り付けシート（日別）'!N247</f>
        <v>0</v>
      </c>
      <c r="CB248" s="91">
        <f>'貼り付けシート（日別）'!O247</f>
        <v>25.358333333333334</v>
      </c>
      <c r="CC248" s="91">
        <f>'貼り付けシート（日別）'!Q247</f>
        <v>0</v>
      </c>
      <c r="CD248" s="126"/>
    </row>
    <row r="249" spans="1:82" x14ac:dyDescent="0.15">
      <c r="A249" s="30">
        <v>41882</v>
      </c>
      <c r="B249" s="93">
        <f t="shared" si="96"/>
        <v>0.1666852650462963</v>
      </c>
      <c r="C249" s="93">
        <f t="shared" si="97"/>
        <v>0</v>
      </c>
      <c r="D249" s="93">
        <f t="shared" si="123"/>
        <v>18.499128146680373</v>
      </c>
      <c r="E249" s="96">
        <v>0</v>
      </c>
      <c r="F249" s="90">
        <f>IF(OR(計算過程!$CJ$4&lt;=4,計算過程!$CJ$4=8),G249+H249+I249,0)</f>
        <v>0.1666852650462963</v>
      </c>
      <c r="G249" s="90">
        <f>IF(AND($CJ$4&gt;4,$CJ$4&lt;&gt;8),0,((VLOOKUP(入力データと計算結果!$F$6,バックデータ一覧!$V$12:$AA$15,2)*CB249+VLOOKUP(入力データと計算結果!$F$6,バックデータ一覧!$V$12:$AA$15,3)*(BV249+BW249+BX249+BY249+CA249)+(VLOOKUP(入力データと計算結果!$F$6,バックデータ一覧!$V$12:$AA$15,4)))*10^3/3600))</f>
        <v>0.10653032407407408</v>
      </c>
      <c r="H249" s="90">
        <f>IF(AND(OR($CJ$4&gt;4,$CJ$4&lt;&gt;8),入力データと計算結果!$F$7&lt;&gt;バックデータ一覧!$A$20,BZ249&gt;0),0.07*10^3/3600,0)</f>
        <v>1.9444444444444445E-2</v>
      </c>
      <c r="I249" s="90">
        <f>IF(AND(OR($CJ$4&lt;=4),入力データと計算結果!$F$7=バックデータ一覧!$A$22,BU249&gt;0),(VLOOKUP(入力データと計算結果!$F$6,バックデータ一覧!$V$12:$AA$15,5,FALSE)*BU249+VLOOKUP(入力データと計算結果!$F$6,バックデータ一覧!$V$12:$AA$15,6,FALSE))*10^3/3600,0)</f>
        <v>4.0710496527777772E-2</v>
      </c>
      <c r="J249" s="90">
        <f>IF(OR(計算過程!$CJ$4&lt;=2,計算過程!$CJ$4=8),IF(入力データと計算結果!$F$7=バックデータ一覧!$A$20,BO249/L249+BP249/M249+BQ249/N249+BR249/O249+BT249/Q249,IF(入力データと計算結果!$F$7=バックデータ一覧!$A$21,BO249/L249+BP249/M249+BQ249/N249+BS249/P249+BT249/Q249,BO249/L249+BP249/M249+BQ249/N249+BS249/P249+BU249/R249)),0)</f>
        <v>0</v>
      </c>
      <c r="K249" s="90">
        <f>IF(OR(計算過程!$CJ$4=3,計算過程!$CJ$4=4),IF(入力データと計算結果!$F$7=バックデータ一覧!$A$20,BO249/L249+BP249/M249+BQ249/N249+BR249/O249+BT249/Q249,IF(入力データと計算結果!$F$7=バックデータ一覧!$A$21,BO249/L249+BP249/M249+BQ249/N249+BS249/P249+BT249/Q249,BO249/L249+BP249/M249+BQ249/N249+BS249/P249+BU249/R249)),0)</f>
        <v>18.499128146680373</v>
      </c>
      <c r="L249" s="167">
        <f>IFERROR(MIN(1,$CJ$6*CB249+計算過程!$CJ$13*(BO249+BQ249)+$CJ$20),"-")</f>
        <v>0.70723343947742912</v>
      </c>
      <c r="M249" s="167">
        <f t="shared" si="98"/>
        <v>0.82529910392577899</v>
      </c>
      <c r="N249" s="167">
        <f t="shared" si="99"/>
        <v>0.70723343947742912</v>
      </c>
      <c r="O249" s="134">
        <f t="shared" si="100"/>
        <v>0.90236153670854247</v>
      </c>
      <c r="P249" s="134">
        <f t="shared" si="101"/>
        <v>0.87517637409959737</v>
      </c>
      <c r="Q249" s="134">
        <f t="shared" si="102"/>
        <v>0.90236153670854247</v>
      </c>
      <c r="R249" s="134">
        <f t="shared" si="103"/>
        <v>0.59944362921771877</v>
      </c>
      <c r="S249" s="26">
        <f t="shared" si="104"/>
        <v>0</v>
      </c>
      <c r="T249" s="26">
        <f>'貼り付けシート（日別）'!P248</f>
        <v>22.087499999999999</v>
      </c>
      <c r="U249" s="26">
        <f t="shared" si="124"/>
        <v>1</v>
      </c>
      <c r="V249" s="26">
        <f t="shared" si="125"/>
        <v>1</v>
      </c>
      <c r="W249" s="26">
        <f t="shared" si="118"/>
        <v>14.4959861642</v>
      </c>
      <c r="X249" s="26">
        <f t="shared" si="105"/>
        <v>0</v>
      </c>
      <c r="Y249" s="26">
        <f>IF(AND(入力データと計算結果!$F$6=バックデータ一覧!$A$7,入力データと計算結果!$F$27="種類を選択することで評価する"),MAX((($CJ$44*CB249+$CJ$45*SUM(BO249:BQ249,BS249)+$CJ$46)*Z249+(0.01723*BU249+0.06099))*10^3/3600,0),0)</f>
        <v>0</v>
      </c>
      <c r="Z249" s="26">
        <f t="shared" si="119"/>
        <v>1</v>
      </c>
      <c r="AA249" s="26">
        <f>IF(AND(入力データと計算結果!$F$6=バックデータ一覧!$A$7,入力データと計算結果!$F$27="種類を選択することで評価する"),MAX(($CJ$47*CB249+$CJ$48*SUM(BO249:BQ249,BS249)+$CJ$49)*AC249+BU249/AB249,0),0)</f>
        <v>0</v>
      </c>
      <c r="AB249" s="26">
        <f t="shared" si="106"/>
        <v>0.88330874999999998</v>
      </c>
      <c r="AC249" s="26">
        <f t="shared" si="120"/>
        <v>1</v>
      </c>
      <c r="AD249" s="91">
        <f>IF(AND(入力データと計算結果!$F$6=バックデータ一覧!$A$7,入力データと計算結果!$F$27="仕様を入力することで評価する"),AE249+AF249+AG249,0)</f>
        <v>0</v>
      </c>
      <c r="AE249" s="91">
        <f t="shared" si="121"/>
        <v>0.7213505724504965</v>
      </c>
      <c r="AF249" s="91">
        <f t="shared" si="107"/>
        <v>7.0140504369051629E-2</v>
      </c>
      <c r="AG249" s="190">
        <f>IF(AND(入力データと計算結果!$F$7&lt;&gt;バックデータ一覧!$A$22,CA249&gt;0),(0.000393*計算過程!CA249)*10^3/3600,IF(AND(入力データと計算結果!$F$7=バックデータ一覧!$A$22,AX249&gt;0),(0.01723*計算過程!AX249+0.06099)*10^3/3600,0))</f>
        <v>2.1048748263888892E-2</v>
      </c>
      <c r="AH249" s="91">
        <f>IF(OR(入力データと計算結果!$F$6&lt;&gt;バックデータ一覧!$A$7,入力データと計算結果!$F$27&lt;&gt;"仕様を入力することで評価する"),0,IF(入力データと計算結果!$F$7=バックデータ一覧!$A$20,計算過程!AR249/計算過程!AI249+計算過程!AS249/計算過程!AJ249+計算過程!AT249/計算過程!AK249+計算過程!AU249/計算過程!AL249+計算過程!AW249/計算過程!AN249,IF(入力データと計算結果!$F$7=バックデータ一覧!$A$21,計算過程!AR249/計算過程!AI249+計算過程!AS249/計算過程!AJ249+計算過程!AT249/計算過程!AK249+計算過程!AV249/計算過程!AM249+計算過程!AW249/計算過程!AN249,計算過程!AR249/計算過程!AI249+計算過程!AS249/計算過程!AJ249+計算過程!AT249/計算過程!AK249+計算過程!AV249/計算過程!AM249+計算過程!AX249/計算過程!AO249)))</f>
        <v>0</v>
      </c>
      <c r="AI249" s="191" t="str">
        <f>IF(AND(入力データと計算結果!$F$6=バックデータ一覧!$A$7,入力データと計算結果!$F$27="仕様を入力することで評価する"),$CJ$65*CB249+$CJ$72*(AR249+AT249)+$CJ$79,"-")</f>
        <v>-</v>
      </c>
      <c r="AJ249" s="191" t="str">
        <f>IF(AND(入力データと計算結果!$F$6=バックデータ一覧!$A$7,入力データと計算結果!$F$27="仕様を入力することで評価する"),$CJ$66*CB249+$CJ$73*AS249+$CJ$80,"-")</f>
        <v>-</v>
      </c>
      <c r="AK249" s="191" t="str">
        <f>IF(AND(入力データと計算結果!$F$6=バックデータ一覧!$A$7,入力データと計算結果!$F$27="仕様を入力することで評価する"),$CJ$67*CB249+$CJ$74*(AR249+AT249)+$CJ$81,"-")</f>
        <v>-</v>
      </c>
      <c r="AL249" s="191" t="str">
        <f>IF(AND(入力データと計算結果!$F$6=バックデータ一覧!$A$7,入力データと計算結果!$F$27="仕様を入力することで評価する"),$CJ$68*CB249+$CJ$75*AU249+$CJ$82,"-")</f>
        <v>-</v>
      </c>
      <c r="AM249" s="191" t="str">
        <f>IF(AND(入力データと計算結果!$F$6=バックデータ一覧!$A$7,入力データと計算結果!$F$27="仕様を入力することで評価する"),$CJ$69*CB249+$CJ$76*AV249+$CJ$83,"-")</f>
        <v>-</v>
      </c>
      <c r="AN249" s="191" t="str">
        <f>IF(AND(入力データと計算結果!$F$6=バックデータ一覧!$A$7,入力データと計算結果!$F$27="仕様を入力することで評価する"),$CJ$70*CB249+$CJ$77*AW249+$CJ$84,"-")</f>
        <v>-</v>
      </c>
      <c r="AO249" s="191" t="str">
        <f>IF(AND(入力データと計算結果!$F$6=バックデータ一覧!$A$7,入力データと計算結果!$F$27="仕様を入力することで評価する"),$CJ$71*CB249+$CJ$78*AX249+$CJ$85,"-")</f>
        <v>-</v>
      </c>
      <c r="AP249" s="91">
        <f t="shared" si="108"/>
        <v>15.777371419272381</v>
      </c>
      <c r="AQ249" s="91">
        <f t="shared" si="109"/>
        <v>6.075552358864825</v>
      </c>
      <c r="AR249" s="91">
        <f t="shared" si="110"/>
        <v>0</v>
      </c>
      <c r="AS249" s="91">
        <f t="shared" si="111"/>
        <v>0</v>
      </c>
      <c r="AT249" s="91">
        <f t="shared" si="112"/>
        <v>0</v>
      </c>
      <c r="AU249" s="91">
        <f t="shared" si="113"/>
        <v>0</v>
      </c>
      <c r="AV249" s="91">
        <f t="shared" si="114"/>
        <v>0</v>
      </c>
      <c r="AW249" s="91">
        <f t="shared" si="115"/>
        <v>0</v>
      </c>
      <c r="AX249" s="91">
        <f t="shared" si="116"/>
        <v>0.8581249999999998</v>
      </c>
      <c r="AY249" s="158">
        <f t="shared" si="117"/>
        <v>13.6378611642</v>
      </c>
      <c r="AZ249" s="91">
        <f t="shared" si="122"/>
        <v>13.6378611642</v>
      </c>
      <c r="BA249" s="26">
        <f>IF(計算過程!$CJ$4=9,((BF249*CB249+BG249*(BO249+BP249+BQ249+BS249)+BH249*BN249+BI249)*BB249+(0.01723*BU249+0.06099))*10^3/3600,0)</f>
        <v>0</v>
      </c>
      <c r="BB249" s="26">
        <f>IF(7&lt;='貼り付けシート（日別）'!O248,1,1+(7-'貼り付けシート（日別）'!O248)*0.0091)</f>
        <v>1</v>
      </c>
      <c r="BC249" s="26">
        <f>IF(計算過程!$CJ$4=9,((BJ249*計算過程!CB249+BK249*(BO249+BP249+BQ249+BS249)+BL249*BN249+BM249)*BE249+BU249/BD249),0)</f>
        <v>0</v>
      </c>
      <c r="BD249" s="26">
        <f>計算過程!$CJ$88*'貼り付けシート（日別）'!O248+計算過程!$CJ$89*BU249+計算過程!$CJ$90</f>
        <v>0.88330874999999998</v>
      </c>
      <c r="BE249" s="26">
        <f>IF(7&lt;='貼り付けシート（日別）'!O248,1,1+(7-'貼り付けシート（日別）'!O248)*0.0205)</f>
        <v>1</v>
      </c>
      <c r="BF249" s="89">
        <f>IF($BN249&gt;0,バックデータ一覧!$S$4,バックデータ一覧!$T$4)</f>
        <v>-0.51375000000000004</v>
      </c>
      <c r="BG249" s="89">
        <f>IF($BN249&gt;0,バックデータ一覧!$S$5,バックデータ一覧!$T$5)</f>
        <v>-1.7819999999999999E-2</v>
      </c>
      <c r="BH249" s="89">
        <f>IF($BN249&gt;0,バックデータ一覧!$S$6,バックデータ一覧!$T$6)</f>
        <v>0.27639999999999998</v>
      </c>
      <c r="BI249" s="89">
        <f>IF($BN249&gt;0,バックデータ一覧!$S$7,バックデータ一覧!$T$7)</f>
        <v>9.4067100000000003</v>
      </c>
      <c r="BJ249" s="89">
        <f>IF($BN249&gt;0,バックデータ一覧!$S$12,バックデータ一覧!$T$12)</f>
        <v>-0.19841</v>
      </c>
      <c r="BK249" s="89">
        <f>IF($BN249&gt;0,バックデータ一覧!$S$13,バックデータ一覧!$T$13)</f>
        <v>1.10632</v>
      </c>
      <c r="BL249" s="89">
        <f>IF($BN249&gt;0,バックデータ一覧!$S$14,バックデータ一覧!$T$14)</f>
        <v>0.19306999999999999</v>
      </c>
      <c r="BM249" s="132">
        <f>IF($BN249&gt;0,バックデータ一覧!$S$15,バックデータ一覧!$T$15)</f>
        <v>-10.36669</v>
      </c>
      <c r="BN249" s="26">
        <f>SUMIF('貼り付けシート（時刻別）'!$A$6:$A$8765,$A249,'貼り付けシート（時刻別）'!$C$6:$C$8765)</f>
        <v>2400</v>
      </c>
      <c r="BO249" s="91">
        <f>'貼り付けシート（日別）'!B248</f>
        <v>2.9700230979813336</v>
      </c>
      <c r="BP249" s="91">
        <f>'貼り付けシート（日別）'!C248</f>
        <v>3.6367629771199996</v>
      </c>
      <c r="BQ249" s="91">
        <f>'貼り付けシート（日別）'!D248</f>
        <v>1.5759306234186665</v>
      </c>
      <c r="BR249" s="91">
        <f>'貼り付けシート（日別）'!E248</f>
        <v>0</v>
      </c>
      <c r="BS249" s="91">
        <f>'貼り付けシート（日別）'!F248</f>
        <v>5.4551444656799992</v>
      </c>
      <c r="BT249" s="91">
        <f>'貼り付けシート（日別）'!G248</f>
        <v>0</v>
      </c>
      <c r="BU249" s="91">
        <f>'貼り付けシート（日別）'!H248</f>
        <v>0.8581249999999998</v>
      </c>
      <c r="BV249" s="91">
        <f>'貼り付けシート（日別）'!I248</f>
        <v>49</v>
      </c>
      <c r="BW249" s="91">
        <f>'貼り付けシート（日別）'!J248</f>
        <v>60</v>
      </c>
      <c r="BX249" s="91">
        <f>'貼り付けシート（日別）'!K248</f>
        <v>26</v>
      </c>
      <c r="BY249" s="91">
        <f>'貼り付けシート（日別）'!L248</f>
        <v>0</v>
      </c>
      <c r="BZ249" s="91">
        <f>'貼り付けシート（日別）'!M248</f>
        <v>90</v>
      </c>
      <c r="CA249" s="91">
        <f>'貼り付けシート（日別）'!N248</f>
        <v>0</v>
      </c>
      <c r="CB249" s="91">
        <f>'貼り付けシート（日別）'!O248</f>
        <v>25.783333333333335</v>
      </c>
      <c r="CC249" s="91">
        <f>'貼り付けシート（日別）'!Q248</f>
        <v>0</v>
      </c>
      <c r="CD249" s="126"/>
    </row>
    <row r="250" spans="1:82" x14ac:dyDescent="0.15">
      <c r="A250" s="30">
        <v>41883</v>
      </c>
      <c r="B250" s="93">
        <f t="shared" si="96"/>
        <v>0.16422261053240739</v>
      </c>
      <c r="C250" s="93">
        <f t="shared" si="97"/>
        <v>0</v>
      </c>
      <c r="D250" s="93">
        <f t="shared" si="123"/>
        <v>18.452677522809402</v>
      </c>
      <c r="E250" s="96">
        <v>0</v>
      </c>
      <c r="F250" s="90">
        <f>IF(OR(計算過程!$CJ$4&lt;=4,計算過程!$CJ$4=8),G250+H250+I250,0)</f>
        <v>0.16422261053240739</v>
      </c>
      <c r="G250" s="90">
        <f>IF(AND($CJ$4&gt;4,$CJ$4&lt;&gt;8),0,((VLOOKUP(入力データと計算結果!$F$6,バックデータ一覧!$V$12:$AA$15,2)*CB250+VLOOKUP(入力データと計算結果!$F$6,バックデータ一覧!$V$12:$AA$15,3)*(BV250+BW250+BX250+BY250+CA250)+(VLOOKUP(入力データと計算結果!$F$6,バックデータ一覧!$V$12:$AA$15,4)))*10^3/3600))</f>
        <v>0.10468622685185185</v>
      </c>
      <c r="H250" s="90">
        <f>IF(AND(OR($CJ$4&gt;4,$CJ$4&lt;&gt;8),入力データと計算結果!$F$7&lt;&gt;バックデータ一覧!$A$20,BZ250&gt;0),0.07*10^3/3600,0)</f>
        <v>1.9444444444444445E-2</v>
      </c>
      <c r="I250" s="90">
        <f>IF(AND(OR($CJ$4&lt;=4),入力データと計算結果!$F$7=バックデータ一覧!$A$22,BU250&gt;0),(VLOOKUP(入力データと計算結果!$F$6,バックデータ一覧!$V$12:$AA$15,5,FALSE)*BU250+VLOOKUP(入力データと計算結果!$F$6,バックデータ一覧!$V$12:$AA$15,6,FALSE))*10^3/3600,0)</f>
        <v>4.0091939236111103E-2</v>
      </c>
      <c r="J250" s="90">
        <f>IF(OR(計算過程!$CJ$4&lt;=2,計算過程!$CJ$4=8),IF(入力データと計算結果!$F$7=バックデータ一覧!$A$20,BO250/L250+BP250/M250+BQ250/N250+BR250/O250+BT250/Q250,IF(入力データと計算結果!$F$7=バックデータ一覧!$A$21,BO250/L250+BP250/M250+BQ250/N250+BS250/P250+BT250/Q250,BO250/L250+BP250/M250+BQ250/N250+BS250/P250+BU250/R250)),0)</f>
        <v>0</v>
      </c>
      <c r="K250" s="90">
        <f>IF(OR(計算過程!$CJ$4=3,計算過程!$CJ$4=4),IF(入力データと計算結果!$F$7=バックデータ一覧!$A$20,BO250/L250+BP250/M250+BQ250/N250+BR250/O250+BT250/Q250,IF(入力データと計算結果!$F$7=バックデータ一覧!$A$21,BO250/L250+BP250/M250+BQ250/N250+BS250/P250+BT250/Q250,BO250/L250+BP250/M250+BQ250/N250+BS250/P250+BU250/R250)),0)</f>
        <v>18.452677522809402</v>
      </c>
      <c r="L250" s="167">
        <f>IFERROR(MIN(1,$CJ$6*CB250+計算過程!$CJ$13*(BO250+BQ250)+$CJ$20),"-")</f>
        <v>0.7087993021299559</v>
      </c>
      <c r="M250" s="167">
        <f t="shared" si="98"/>
        <v>0.83216955417464433</v>
      </c>
      <c r="N250" s="167">
        <f t="shared" si="99"/>
        <v>0.7087993021299559</v>
      </c>
      <c r="O250" s="134">
        <f t="shared" si="100"/>
        <v>0.90236153670854247</v>
      </c>
      <c r="P250" s="134">
        <f t="shared" si="101"/>
        <v>0.87501824581798182</v>
      </c>
      <c r="Q250" s="134">
        <f t="shared" si="102"/>
        <v>0.90236153670854247</v>
      </c>
      <c r="R250" s="134">
        <f t="shared" si="103"/>
        <v>0.61206098238281759</v>
      </c>
      <c r="S250" s="26">
        <f t="shared" si="104"/>
        <v>0</v>
      </c>
      <c r="T250" s="26">
        <f>'貼り付けシート（日別）'!P249</f>
        <v>24.525000000000002</v>
      </c>
      <c r="U250" s="26">
        <f t="shared" si="124"/>
        <v>1</v>
      </c>
      <c r="V250" s="26">
        <f t="shared" si="125"/>
        <v>1</v>
      </c>
      <c r="W250" s="26">
        <f t="shared" si="118"/>
        <v>14.554809153275002</v>
      </c>
      <c r="X250" s="26">
        <f t="shared" si="105"/>
        <v>0</v>
      </c>
      <c r="Y250" s="26">
        <f>IF(AND(入力データと計算結果!$F$6=バックデータ一覧!$A$7,入力データと計算結果!$F$27="種類を選択することで評価する"),MAX((($CJ$44*CB250+$CJ$45*SUM(BO250:BQ250,BS250)+$CJ$46)*Z250+(0.01723*BU250+0.06099))*10^3/3600,0),0)</f>
        <v>0</v>
      </c>
      <c r="Z250" s="26">
        <f t="shared" si="119"/>
        <v>1</v>
      </c>
      <c r="AA250" s="26">
        <f>IF(AND(入力データと計算結果!$F$6=バックデータ一覧!$A$7,入力データと計算結果!$F$27="種類を選択することで評価する"),MAX(($CJ$47*CB250+$CJ$48*SUM(BO250:BQ250,BS250)+$CJ$49)*AC250+BU250/AB250,0),0)</f>
        <v>0</v>
      </c>
      <c r="AB250" s="26">
        <f t="shared" si="106"/>
        <v>0.89623312499999996</v>
      </c>
      <c r="AC250" s="26">
        <f t="shared" si="120"/>
        <v>1</v>
      </c>
      <c r="AD250" s="91">
        <f>IF(AND(入力データと計算結果!$F$6=バックデータ一覧!$A$7,入力データと計算結果!$F$27="仕様を入力することで評価する"),AE250+AF250+AG250,0)</f>
        <v>0</v>
      </c>
      <c r="AE250" s="91">
        <f t="shared" si="121"/>
        <v>0.73006528743993071</v>
      </c>
      <c r="AF250" s="91">
        <f t="shared" si="107"/>
        <v>7.0277477952897988E-2</v>
      </c>
      <c r="AG250" s="190">
        <f>IF(AND(入力データと計算結果!$F$7&lt;&gt;バックデータ一覧!$A$22,CA250&gt;0),(0.000393*計算過程!CA250)*10^3/3600,IF(AND(入力データと計算結果!$F$7=バックデータ一覧!$A$22,AX250&gt;0),(0.01723*計算過程!AX250+0.06099)*10^3/3600,0))</f>
        <v>2.0541719618055555E-2</v>
      </c>
      <c r="AH250" s="91">
        <f>IF(OR(入力データと計算結果!$F$6&lt;&gt;バックデータ一覧!$A$7,入力データと計算結果!$F$27&lt;&gt;"仕様を入力することで評価する"),0,IF(入力データと計算結果!$F$7=バックデータ一覧!$A$20,計算過程!AR250/計算過程!AI250+計算過程!AS250/計算過程!AJ250+計算過程!AT250/計算過程!AK250+計算過程!AU250/計算過程!AL250+計算過程!AW250/計算過程!AN250,IF(入力データと計算結果!$F$7=バックデータ一覧!$A$21,計算過程!AR250/計算過程!AI250+計算過程!AS250/計算過程!AJ250+計算過程!AT250/計算過程!AK250+計算過程!AV250/計算過程!AM250+計算過程!AW250/計算過程!AN250,計算過程!AR250/計算過程!AI250+計算過程!AS250/計算過程!AJ250+計算過程!AT250/計算過程!AK250+計算過程!AV250/計算過程!AM250+計算過程!AX250/計算過程!AO250)))</f>
        <v>0</v>
      </c>
      <c r="AI250" s="191" t="str">
        <f>IF(AND(入力データと計算結果!$F$6=バックデータ一覧!$A$7,入力データと計算結果!$F$27="仕様を入力することで評価する"),$CJ$65*CB250+$CJ$72*(AR250+AT250)+$CJ$79,"-")</f>
        <v>-</v>
      </c>
      <c r="AJ250" s="191" t="str">
        <f>IF(AND(入力データと計算結果!$F$6=バックデータ一覧!$A$7,入力データと計算結果!$F$27="仕様を入力することで評価する"),$CJ$66*CB250+$CJ$73*AS250+$CJ$80,"-")</f>
        <v>-</v>
      </c>
      <c r="AK250" s="191" t="str">
        <f>IF(AND(入力データと計算結果!$F$6=バックデータ一覧!$A$7,入力データと計算結果!$F$27="仕様を入力することで評価する"),$CJ$67*CB250+$CJ$74*(AR250+AT250)+$CJ$81,"-")</f>
        <v>-</v>
      </c>
      <c r="AL250" s="191" t="str">
        <f>IF(AND(入力データと計算結果!$F$6=バックデータ一覧!$A$7,入力データと計算結果!$F$27="仕様を入力することで評価する"),$CJ$68*CB250+$CJ$75*AU250+$CJ$82,"-")</f>
        <v>-</v>
      </c>
      <c r="AM250" s="191" t="str">
        <f>IF(AND(入力データと計算結果!$F$6=バックデータ一覧!$A$7,入力データと計算結果!$F$27="仕様を入力することで評価する"),$CJ$69*CB250+$CJ$76*AV250+$CJ$83,"-")</f>
        <v>-</v>
      </c>
      <c r="AN250" s="191" t="str">
        <f>IF(AND(入力データと計算結果!$F$6=バックデータ一覧!$A$7,入力データと計算結果!$F$27="仕様を入力することで評価する"),$CJ$70*CB250+$CJ$77*AW250+$CJ$84,"-")</f>
        <v>-</v>
      </c>
      <c r="AO250" s="191" t="str">
        <f>IF(AND(入力データと計算結果!$F$6=バックデータ一覧!$A$7,入力データと計算結果!$F$27="仕様を入力することで評価する"),$CJ$71*CB250+$CJ$78*AX250+$CJ$85,"-")</f>
        <v>-</v>
      </c>
      <c r="AP250" s="91">
        <f t="shared" si="108"/>
        <v>15.967979565231591</v>
      </c>
      <c r="AQ250" s="91">
        <f t="shared" si="109"/>
        <v>6.075552358864825</v>
      </c>
      <c r="AR250" s="91">
        <f t="shared" si="110"/>
        <v>0</v>
      </c>
      <c r="AS250" s="91">
        <f t="shared" si="111"/>
        <v>0</v>
      </c>
      <c r="AT250" s="91">
        <f t="shared" si="112"/>
        <v>0</v>
      </c>
      <c r="AU250" s="91">
        <f t="shared" si="113"/>
        <v>0</v>
      </c>
      <c r="AV250" s="91">
        <f t="shared" si="114"/>
        <v>0</v>
      </c>
      <c r="AW250" s="91">
        <f t="shared" si="115"/>
        <v>0</v>
      </c>
      <c r="AX250" s="91">
        <f t="shared" si="116"/>
        <v>0.75218750000000001</v>
      </c>
      <c r="AY250" s="158">
        <f t="shared" si="117"/>
        <v>13.802621653275002</v>
      </c>
      <c r="AZ250" s="91">
        <f t="shared" si="122"/>
        <v>13.802621653275002</v>
      </c>
      <c r="BA250" s="26">
        <f>IF(計算過程!$CJ$4=9,((BF250*CB250+BG250*(BO250+BP250+BQ250+BS250)+BH250*BN250+BI250)*BB250+(0.01723*BU250+0.06099))*10^3/3600,0)</f>
        <v>0</v>
      </c>
      <c r="BB250" s="26">
        <f>IF(7&lt;='貼り付けシート（日別）'!O249,1,1+(7-'貼り付けシート（日別）'!O249)*0.0091)</f>
        <v>1</v>
      </c>
      <c r="BC250" s="26">
        <f>IF(計算過程!$CJ$4=9,((BJ250*計算過程!CB250+BK250*(BO250+BP250+BQ250+BS250)+BL250*BN250+BM250)*BE250+BU250/BD250),0)</f>
        <v>0</v>
      </c>
      <c r="BD250" s="26">
        <f>計算過程!$CJ$88*'貼り付けシート（日別）'!O249+計算過程!$CJ$89*BU250+計算過程!$CJ$90</f>
        <v>0.89623312499999996</v>
      </c>
      <c r="BE250" s="26">
        <f>IF(7&lt;='貼り付けシート（日別）'!O249,1,1+(7-'貼り付けシート（日別）'!O249)*0.0205)</f>
        <v>1</v>
      </c>
      <c r="BF250" s="89">
        <f>IF($BN250&gt;0,バックデータ一覧!$S$4,バックデータ一覧!$T$4)</f>
        <v>-0.51375000000000004</v>
      </c>
      <c r="BG250" s="89">
        <f>IF($BN250&gt;0,バックデータ一覧!$S$5,バックデータ一覧!$T$5)</f>
        <v>-1.7819999999999999E-2</v>
      </c>
      <c r="BH250" s="89">
        <f>IF($BN250&gt;0,バックデータ一覧!$S$6,バックデータ一覧!$T$6)</f>
        <v>0.27639999999999998</v>
      </c>
      <c r="BI250" s="89">
        <f>IF($BN250&gt;0,バックデータ一覧!$S$7,バックデータ一覧!$T$7)</f>
        <v>9.4067100000000003</v>
      </c>
      <c r="BJ250" s="89">
        <f>IF($BN250&gt;0,バックデータ一覧!$S$12,バックデータ一覧!$T$12)</f>
        <v>-0.19841</v>
      </c>
      <c r="BK250" s="89">
        <f>IF($BN250&gt;0,バックデータ一覧!$S$13,バックデータ一覧!$T$13)</f>
        <v>1.10632</v>
      </c>
      <c r="BL250" s="89">
        <f>IF($BN250&gt;0,バックデータ一覧!$S$14,バックデータ一覧!$T$14)</f>
        <v>0.19306999999999999</v>
      </c>
      <c r="BM250" s="132">
        <f>IF($BN250&gt;0,バックデータ一覧!$S$15,バックデータ一覧!$T$15)</f>
        <v>-10.36669</v>
      </c>
      <c r="BN250" s="26">
        <f>SUMIF('貼り付けシート（時刻別）'!$A$6:$A$8765,$A250,'貼り付けシート（時刻別）'!$C$6:$C$8765)</f>
        <v>2400</v>
      </c>
      <c r="BO250" s="91">
        <f>'貼り付けシート（日別）'!B249</f>
        <v>3.0059042711576671</v>
      </c>
      <c r="BP250" s="91">
        <f>'貼り付けシート（日別）'!C249</f>
        <v>3.6806991075400006</v>
      </c>
      <c r="BQ250" s="91">
        <f>'貼り付けシート（日別）'!D249</f>
        <v>1.5949696132673337</v>
      </c>
      <c r="BR250" s="91">
        <f>'貼り付けシート（日別）'!E249</f>
        <v>0</v>
      </c>
      <c r="BS250" s="91">
        <f>'貼り付けシート（日別）'!F249</f>
        <v>5.5210486613100009</v>
      </c>
      <c r="BT250" s="91">
        <f>'貼り付けシート（日別）'!G249</f>
        <v>0</v>
      </c>
      <c r="BU250" s="91">
        <f>'貼り付けシート（日別）'!H249</f>
        <v>0.75218750000000001</v>
      </c>
      <c r="BV250" s="91">
        <f>'貼り付けシート（日別）'!I249</f>
        <v>49</v>
      </c>
      <c r="BW250" s="91">
        <f>'貼り付けシート（日別）'!J249</f>
        <v>60</v>
      </c>
      <c r="BX250" s="91">
        <f>'貼り付けシート（日別）'!K249</f>
        <v>26</v>
      </c>
      <c r="BY250" s="91">
        <f>'貼り付けシート（日別）'!L249</f>
        <v>0</v>
      </c>
      <c r="BZ250" s="91">
        <f>'貼り付けシート（日別）'!M249</f>
        <v>90</v>
      </c>
      <c r="CA250" s="91">
        <f>'貼り付けシート（日別）'!N249</f>
        <v>0</v>
      </c>
      <c r="CB250" s="91">
        <f>'貼り付けシート（日別）'!O249</f>
        <v>28.608333333333334</v>
      </c>
      <c r="CC250" s="91">
        <f>'貼り付けシート（日別）'!Q249</f>
        <v>0</v>
      </c>
      <c r="CD250" s="126"/>
    </row>
    <row r="251" spans="1:82" x14ac:dyDescent="0.15">
      <c r="A251" s="30">
        <v>41884</v>
      </c>
      <c r="B251" s="93">
        <f t="shared" si="96"/>
        <v>0.16209319386574073</v>
      </c>
      <c r="C251" s="93">
        <f t="shared" si="97"/>
        <v>0</v>
      </c>
      <c r="D251" s="93">
        <f t="shared" si="123"/>
        <v>24.574339642761259</v>
      </c>
      <c r="E251" s="96">
        <v>0</v>
      </c>
      <c r="F251" s="90">
        <f>IF(OR(計算過程!$CJ$4&lt;=4,計算過程!$CJ$4=8),G251+H251+I251,0)</f>
        <v>0.16209319386574073</v>
      </c>
      <c r="G251" s="90">
        <f>IF(AND($CJ$4&gt;4,$CJ$4&lt;&gt;8),0,((VLOOKUP(入力データと計算結果!$F$6,バックデータ一覧!$V$12:$AA$15,2)*CB251+VLOOKUP(入力データと計算結果!$F$6,バックデータ一覧!$V$12:$AA$15,3)*(BV251+BW251+BX251+BY251+CA251)+(VLOOKUP(入力データと計算結果!$F$6,バックデータ一覧!$V$12:$AA$15,4)))*10^3/3600))</f>
        <v>0.10281956018518519</v>
      </c>
      <c r="H251" s="90">
        <f>IF(AND(OR($CJ$4&gt;4,$CJ$4&lt;&gt;8),入力データと計算結果!$F$7&lt;&gt;バックデータ一覧!$A$20,BZ251&gt;0),0.07*10^3/3600,0)</f>
        <v>1.9444444444444445E-2</v>
      </c>
      <c r="I251" s="90">
        <f>IF(AND(OR($CJ$4&lt;=4),入力データと計算結果!$F$7=バックデータ一覧!$A$22,BU251&gt;0),(VLOOKUP(入力データと計算結果!$F$6,バックデータ一覧!$V$12:$AA$15,5,FALSE)*BU251+VLOOKUP(入力データと計算結果!$F$6,バックデータ一覧!$V$12:$AA$15,6,FALSE))*10^3/3600,0)</f>
        <v>3.9829189236111104E-2</v>
      </c>
      <c r="J251" s="90">
        <f>IF(OR(計算過程!$CJ$4&lt;=2,計算過程!$CJ$4=8),IF(入力データと計算結果!$F$7=バックデータ一覧!$A$20,BO251/L251+BP251/M251+BQ251/N251+BR251/O251+BT251/Q251,IF(入力データと計算結果!$F$7=バックデータ一覧!$A$21,BO251/L251+BP251/M251+BQ251/N251+BS251/P251+BT251/Q251,BO251/L251+BP251/M251+BQ251/N251+BS251/P251+BU251/R251)),0)</f>
        <v>0</v>
      </c>
      <c r="K251" s="90">
        <f>IF(OR(計算過程!$CJ$4=3,計算過程!$CJ$4=4),IF(入力データと計算結果!$F$7=バックデータ一覧!$A$20,BO251/L251+BP251/M251+BQ251/N251+BR251/O251+BT251/Q251,IF(入力データと計算結果!$F$7=バックデータ一覧!$A$21,BO251/L251+BP251/M251+BQ251/N251+BS251/P251+BT251/Q251,BO251/L251+BP251/M251+BQ251/N251+BS251/P251+BU251/R251)),0)</f>
        <v>24.574339642761259</v>
      </c>
      <c r="L251" s="167">
        <f>IFERROR(MIN(1,$CJ$6*CB251+計算過程!$CJ$13*(BO251+BQ251)+$CJ$20),"-")</f>
        <v>0.71109761836504826</v>
      </c>
      <c r="M251" s="167">
        <f t="shared" si="98"/>
        <v>0.83310949946080337</v>
      </c>
      <c r="N251" s="167">
        <f t="shared" si="99"/>
        <v>0.71109761836504826</v>
      </c>
      <c r="O251" s="134">
        <f t="shared" si="100"/>
        <v>0.90236153670854247</v>
      </c>
      <c r="P251" s="134">
        <f t="shared" si="101"/>
        <v>0.86180522894838696</v>
      </c>
      <c r="Q251" s="134">
        <f t="shared" si="102"/>
        <v>0.90236153670854247</v>
      </c>
      <c r="R251" s="134">
        <f t="shared" si="103"/>
        <v>0.6174205660281693</v>
      </c>
      <c r="S251" s="26">
        <f t="shared" si="104"/>
        <v>0</v>
      </c>
      <c r="T251" s="26">
        <f>'貼り付けシート（日別）'!P250</f>
        <v>26.4375</v>
      </c>
      <c r="U251" s="26">
        <f t="shared" si="124"/>
        <v>1</v>
      </c>
      <c r="V251" s="26">
        <f t="shared" si="125"/>
        <v>1</v>
      </c>
      <c r="W251" s="26">
        <f t="shared" si="118"/>
        <v>19.699728878720006</v>
      </c>
      <c r="X251" s="26">
        <f t="shared" si="105"/>
        <v>0</v>
      </c>
      <c r="Y251" s="26">
        <f>IF(AND(入力データと計算結果!$F$6=バックデータ一覧!$A$7,入力データと計算結果!$F$27="種類を選択することで評価する"),MAX((($CJ$44*CB251+$CJ$45*SUM(BO251:BQ251,BS251)+$CJ$46)*Z251+(0.01723*BU251+0.06099))*10^3/3600,0),0)</f>
        <v>0</v>
      </c>
      <c r="Z251" s="26">
        <f t="shared" si="119"/>
        <v>1</v>
      </c>
      <c r="AA251" s="26">
        <f>IF(AND(入力データと計算結果!$F$6=バックデータ一覧!$A$7,入力データと計算結果!$F$27="種類を選択することで評価する"),MAX(($CJ$47*CB251+$CJ$48*SUM(BO251:BQ251,BS251)+$CJ$49)*AC251+BU251/AB251,0),0)</f>
        <v>0</v>
      </c>
      <c r="AB251" s="26">
        <f t="shared" si="106"/>
        <v>0.90172312499999996</v>
      </c>
      <c r="AC251" s="26">
        <f t="shared" si="120"/>
        <v>1</v>
      </c>
      <c r="AD251" s="91">
        <f>IF(AND(入力データと計算結果!$F$6=バックデータ一覧!$A$7,入力データと計算結果!$F$27="仕様を入力することで評価する"),AE251+AF251+AG251,0)</f>
        <v>0</v>
      </c>
      <c r="AE251" s="91">
        <f t="shared" si="121"/>
        <v>1.0045769223544576</v>
      </c>
      <c r="AF251" s="91">
        <f t="shared" si="107"/>
        <v>7.4592116181153675E-2</v>
      </c>
      <c r="AG251" s="190">
        <f>IF(AND(入力データと計算結果!$F$7&lt;&gt;バックデータ一覧!$A$22,CA251&gt;0),(0.000393*計算過程!CA251)*10^3/3600,IF(AND(入力データと計算結果!$F$7=バックデータ一覧!$A$22,AX251&gt;0),(0.01723*計算過程!AX251+0.06099)*10^3/3600,0))</f>
        <v>2.0326344618055554E-2</v>
      </c>
      <c r="AH251" s="91">
        <f>IF(OR(入力データと計算結果!$F$6&lt;&gt;バックデータ一覧!$A$7,入力データと計算結果!$F$27&lt;&gt;"仕様を入力することで評価する"),0,IF(入力データと計算結果!$F$7=バックデータ一覧!$A$20,計算過程!AR251/計算過程!AI251+計算過程!AS251/計算過程!AJ251+計算過程!AT251/計算過程!AK251+計算過程!AU251/計算過程!AL251+計算過程!AW251/計算過程!AN251,IF(入力データと計算結果!$F$7=バックデータ一覧!$A$21,計算過程!AR251/計算過程!AI251+計算過程!AS251/計算過程!AJ251+計算過程!AT251/計算過程!AK251+計算過程!AV251/計算過程!AM251+計算過程!AW251/計算過程!AN251,計算過程!AR251/計算過程!AI251+計算過程!AS251/計算過程!AJ251+計算過程!AT251/計算過程!AK251+計算過程!AV251/計算過程!AM251+計算過程!AX251/計算過程!AO251)))</f>
        <v>0</v>
      </c>
      <c r="AI251" s="191" t="str">
        <f>IF(AND(入力データと計算結果!$F$6=バックデータ一覧!$A$7,入力データと計算結果!$F$27="仕様を入力することで評価する"),$CJ$65*CB251+$CJ$72*(AR251+AT251)+$CJ$79,"-")</f>
        <v>-</v>
      </c>
      <c r="AJ251" s="191" t="str">
        <f>IF(AND(入力データと計算結果!$F$6=バックデータ一覧!$A$7,入力データと計算結果!$F$27="仕様を入力することで評価する"),$CJ$66*CB251+$CJ$73*AS251+$CJ$80,"-")</f>
        <v>-</v>
      </c>
      <c r="AK251" s="191" t="str">
        <f>IF(AND(入力データと計算結果!$F$6=バックデータ一覧!$A$7,入力データと計算結果!$F$27="仕様を入力することで評価する"),$CJ$67*CB251+$CJ$74*(AR251+AT251)+$CJ$81,"-")</f>
        <v>-</v>
      </c>
      <c r="AL251" s="191" t="str">
        <f>IF(AND(入力データと計算結果!$F$6=バックデータ一覧!$A$7,入力データと計算結果!$F$27="仕様を入力することで評価する"),$CJ$68*CB251+$CJ$75*AU251+$CJ$82,"-")</f>
        <v>-</v>
      </c>
      <c r="AM251" s="191" t="str">
        <f>IF(AND(入力データと計算結果!$F$6=バックデータ一覧!$A$7,入力データと計算結果!$F$27="仕様を入力することで評価する"),$CJ$69*CB251+$CJ$76*AV251+$CJ$83,"-")</f>
        <v>-</v>
      </c>
      <c r="AN251" s="191" t="str">
        <f>IF(AND(入力データと計算結果!$F$6=バックデータ一覧!$A$7,入力データと計算結果!$F$27="仕様を入力することで評価する"),$CJ$70*CB251+$CJ$77*AW251+$CJ$84,"-")</f>
        <v>-</v>
      </c>
      <c r="AO251" s="191" t="str">
        <f>IF(AND(入力データと計算結果!$F$6=バックデータ一覧!$A$7,入力データと計算結果!$F$27="仕様を入力することで評価する"),$CJ$71*CB251+$CJ$78*AX251+$CJ$85,"-")</f>
        <v>-</v>
      </c>
      <c r="AP251" s="91">
        <f t="shared" si="108"/>
        <v>21.97209488497845</v>
      </c>
      <c r="AQ251" s="91">
        <f t="shared" si="109"/>
        <v>6.075552358864825</v>
      </c>
      <c r="AR251" s="91">
        <f t="shared" si="110"/>
        <v>0</v>
      </c>
      <c r="AS251" s="91">
        <f t="shared" si="111"/>
        <v>0</v>
      </c>
      <c r="AT251" s="91">
        <f t="shared" si="112"/>
        <v>0</v>
      </c>
      <c r="AU251" s="91">
        <f t="shared" si="113"/>
        <v>0</v>
      </c>
      <c r="AV251" s="91">
        <f t="shared" si="114"/>
        <v>0</v>
      </c>
      <c r="AW251" s="91">
        <f t="shared" si="115"/>
        <v>0</v>
      </c>
      <c r="AX251" s="91">
        <f t="shared" si="116"/>
        <v>0.70718749999999997</v>
      </c>
      <c r="AY251" s="158">
        <f t="shared" si="117"/>
        <v>18.992541378720006</v>
      </c>
      <c r="AZ251" s="91">
        <f t="shared" si="122"/>
        <v>18.992541378720006</v>
      </c>
      <c r="BA251" s="26">
        <f>IF(計算過程!$CJ$4=9,((BF251*CB251+BG251*(BO251+BP251+BQ251+BS251)+BH251*BN251+BI251)*BB251+(0.01723*BU251+0.06099))*10^3/3600,0)</f>
        <v>0</v>
      </c>
      <c r="BB251" s="26">
        <f>IF(7&lt;='貼り付けシート（日別）'!O250,1,1+(7-'貼り付けシート（日別）'!O250)*0.0091)</f>
        <v>1</v>
      </c>
      <c r="BC251" s="26">
        <f>IF(計算過程!$CJ$4=9,((BJ251*計算過程!CB251+BK251*(BO251+BP251+BQ251+BS251)+BL251*BN251+BM251)*BE251+BU251/BD251),0)</f>
        <v>0</v>
      </c>
      <c r="BD251" s="26">
        <f>計算過程!$CJ$88*'貼り付けシート（日別）'!O250+計算過程!$CJ$89*BU251+計算過程!$CJ$90</f>
        <v>0.90172312499999996</v>
      </c>
      <c r="BE251" s="26">
        <f>IF(7&lt;='貼り付けシート（日別）'!O250,1,1+(7-'貼り付けシート（日別）'!O250)*0.0205)</f>
        <v>1</v>
      </c>
      <c r="BF251" s="89">
        <f>IF($BN251&gt;0,バックデータ一覧!$S$4,バックデータ一覧!$T$4)</f>
        <v>-0.51375000000000004</v>
      </c>
      <c r="BG251" s="89">
        <f>IF($BN251&gt;0,バックデータ一覧!$S$5,バックデータ一覧!$T$5)</f>
        <v>-1.7819999999999999E-2</v>
      </c>
      <c r="BH251" s="89">
        <f>IF($BN251&gt;0,バックデータ一覧!$S$6,バックデータ一覧!$T$6)</f>
        <v>0.27639999999999998</v>
      </c>
      <c r="BI251" s="89">
        <f>IF($BN251&gt;0,バックデータ一覧!$S$7,バックデータ一覧!$T$7)</f>
        <v>9.4067100000000003</v>
      </c>
      <c r="BJ251" s="89">
        <f>IF($BN251&gt;0,バックデータ一覧!$S$12,バックデータ一覧!$T$12)</f>
        <v>-0.19841</v>
      </c>
      <c r="BK251" s="89">
        <f>IF($BN251&gt;0,バックデータ一覧!$S$13,バックデータ一覧!$T$13)</f>
        <v>1.10632</v>
      </c>
      <c r="BL251" s="89">
        <f>IF($BN251&gt;0,バックデータ一覧!$S$14,バックデータ一覧!$T$14)</f>
        <v>0.19306999999999999</v>
      </c>
      <c r="BM251" s="132">
        <f>IF($BN251&gt;0,バックデータ一覧!$S$15,バックデータ一覧!$T$15)</f>
        <v>-10.36669</v>
      </c>
      <c r="BN251" s="26">
        <f>SUMIF('貼り付けシート（時刻別）'!$A$6:$A$8765,$A251,'貼り付けシート（時刻別）'!$C$6:$C$8765)</f>
        <v>2400</v>
      </c>
      <c r="BO251" s="91">
        <f>'貼り付けシート（日別）'!B250</f>
        <v>3.7372420132320014</v>
      </c>
      <c r="BP251" s="91">
        <f>'貼り付けシート（日別）'!C250</f>
        <v>2.7569818130400003</v>
      </c>
      <c r="BQ251" s="91">
        <f>'貼り付けシート（日別）'!D250</f>
        <v>1.4703903002880006</v>
      </c>
      <c r="BR251" s="91">
        <f>'貼り付けシート（日別）'!E250</f>
        <v>0</v>
      </c>
      <c r="BS251" s="91">
        <f>'貼り付けシート（日別）'!F250</f>
        <v>11.027927252160003</v>
      </c>
      <c r="BT251" s="91">
        <f>'貼り付けシート（日別）'!G250</f>
        <v>0</v>
      </c>
      <c r="BU251" s="91">
        <f>'貼り付けシート（日別）'!H250</f>
        <v>0.70718749999999997</v>
      </c>
      <c r="BV251" s="91">
        <f>'貼り付けシート（日別）'!I250</f>
        <v>61</v>
      </c>
      <c r="BW251" s="91">
        <f>'貼り付けシート（日別）'!J250</f>
        <v>45</v>
      </c>
      <c r="BX251" s="91">
        <f>'貼り付けシート（日別）'!K250</f>
        <v>24</v>
      </c>
      <c r="BY251" s="91">
        <f>'貼り付けシート（日別）'!L250</f>
        <v>0</v>
      </c>
      <c r="BZ251" s="91">
        <f>'貼り付けシート（日別）'!M250</f>
        <v>180</v>
      </c>
      <c r="CA251" s="91">
        <f>'貼り付けシート（日別）'!N250</f>
        <v>0</v>
      </c>
      <c r="CB251" s="91">
        <f>'貼り付けシート（日別）'!O250</f>
        <v>29.808333333333334</v>
      </c>
      <c r="CC251" s="91">
        <f>'貼り付けシート（日別）'!Q250</f>
        <v>0</v>
      </c>
      <c r="CD251" s="126"/>
    </row>
    <row r="252" spans="1:82" x14ac:dyDescent="0.15">
      <c r="A252" s="30">
        <v>41885</v>
      </c>
      <c r="B252" s="93">
        <f t="shared" si="96"/>
        <v>8.622685185185186E-2</v>
      </c>
      <c r="C252" s="93">
        <f t="shared" si="97"/>
        <v>0</v>
      </c>
      <c r="D252" s="93">
        <f t="shared" si="123"/>
        <v>4.5135421245556548</v>
      </c>
      <c r="E252" s="96">
        <v>0</v>
      </c>
      <c r="F252" s="90">
        <f>IF(OR(計算過程!$CJ$4&lt;=4,計算過程!$CJ$4=8),G252+H252+I252,0)</f>
        <v>8.622685185185186E-2</v>
      </c>
      <c r="G252" s="90">
        <f>IF(AND($CJ$4&gt;4,$CJ$4&lt;&gt;8),0,((VLOOKUP(入力データと計算結果!$F$6,バックデータ一覧!$V$12:$AA$15,2)*CB252+VLOOKUP(入力データと計算結果!$F$6,バックデータ一覧!$V$12:$AA$15,3)*(BV252+BW252+BX252+BY252+CA252)+(VLOOKUP(入力データと計算結果!$F$6,バックデータ一覧!$V$12:$AA$15,4)))*10^3/3600))</f>
        <v>8.622685185185186E-2</v>
      </c>
      <c r="H252" s="90">
        <f>IF(AND(OR($CJ$4&gt;4,$CJ$4&lt;&gt;8),入力データと計算結果!$F$7&lt;&gt;バックデータ一覧!$A$20,BZ252&gt;0),0.07*10^3/3600,0)</f>
        <v>0</v>
      </c>
      <c r="I252" s="90">
        <f>IF(AND(OR($CJ$4&lt;=4),入力データと計算結果!$F$7=バックデータ一覧!$A$22,BU252&gt;0),(VLOOKUP(入力データと計算結果!$F$6,バックデータ一覧!$V$12:$AA$15,5,FALSE)*BU252+VLOOKUP(入力データと計算結果!$F$6,バックデータ一覧!$V$12:$AA$15,6,FALSE))*10^3/3600,0)</f>
        <v>0</v>
      </c>
      <c r="J252" s="90">
        <f>IF(OR(計算過程!$CJ$4&lt;=2,計算過程!$CJ$4=8),IF(入力データと計算結果!$F$7=バックデータ一覧!$A$20,BO252/L252+BP252/M252+BQ252/N252+BR252/O252+BT252/Q252,IF(入力データと計算結果!$F$7=バックデータ一覧!$A$21,BO252/L252+BP252/M252+BQ252/N252+BS252/P252+BT252/Q252,BO252/L252+BP252/M252+BQ252/N252+BS252/P252+BU252/R252)),0)</f>
        <v>0</v>
      </c>
      <c r="K252" s="90">
        <f>IF(OR(計算過程!$CJ$4=3,計算過程!$CJ$4=4),IF(入力データと計算結果!$F$7=バックデータ一覧!$A$20,BO252/L252+BP252/M252+BQ252/N252+BR252/O252+BT252/Q252,IF(入力データと計算結果!$F$7=バックデータ一覧!$A$21,BO252/L252+BP252/M252+BQ252/N252+BS252/P252+BT252/Q252,BO252/L252+BP252/M252+BQ252/N252+BS252/P252+BU252/R252)),0)</f>
        <v>4.5135421245556548</v>
      </c>
      <c r="L252" s="167">
        <f>IFERROR(MIN(1,$CJ$6*CB252+計算過程!$CJ$13*(BO252+BQ252)+$CJ$20),"-")</f>
        <v>0.70276917621579316</v>
      </c>
      <c r="M252" s="167">
        <f t="shared" si="98"/>
        <v>0.8311467395178237</v>
      </c>
      <c r="N252" s="167">
        <f t="shared" si="99"/>
        <v>0.70276917621579316</v>
      </c>
      <c r="O252" s="134">
        <f t="shared" si="100"/>
        <v>0.90236153670854247</v>
      </c>
      <c r="P252" s="134">
        <f t="shared" si="101"/>
        <v>0.88826526187185906</v>
      </c>
      <c r="Q252" s="134">
        <f t="shared" si="102"/>
        <v>0.90236153670854247</v>
      </c>
      <c r="R252" s="134">
        <f t="shared" si="103"/>
        <v>0.58801127539782239</v>
      </c>
      <c r="S252" s="26">
        <f t="shared" si="104"/>
        <v>0</v>
      </c>
      <c r="T252" s="26">
        <f>'貼り付けシート（日別）'!P251</f>
        <v>26.825000000000003</v>
      </c>
      <c r="U252" s="26">
        <f t="shared" si="124"/>
        <v>1</v>
      </c>
      <c r="V252" s="26">
        <f t="shared" si="125"/>
        <v>1</v>
      </c>
      <c r="W252" s="26">
        <f t="shared" si="118"/>
        <v>3.3607398708216674</v>
      </c>
      <c r="X252" s="26">
        <f t="shared" si="105"/>
        <v>0</v>
      </c>
      <c r="Y252" s="26">
        <f>IF(AND(入力データと計算結果!$F$6=バックデータ一覧!$A$7,入力データと計算結果!$F$27="種類を選択することで評価する"),MAX((($CJ$44*CB252+$CJ$45*SUM(BO252:BQ252,BS252)+$CJ$46)*Z252+(0.01723*BU252+0.06099))*10^3/3600,0),0)</f>
        <v>0</v>
      </c>
      <c r="Z252" s="26">
        <f t="shared" si="119"/>
        <v>1</v>
      </c>
      <c r="AA252" s="26">
        <f>IF(AND(入力データと計算結果!$F$6=バックデータ一覧!$A$7,入力データと計算結果!$F$27="種類を選択することで評価する"),MAX(($CJ$47*CB252+$CJ$48*SUM(BO252:BQ252,BS252)+$CJ$49)*AC252+BU252/AB252,0),0)</f>
        <v>0</v>
      </c>
      <c r="AB252" s="26">
        <f t="shared" si="106"/>
        <v>0.89999999999999991</v>
      </c>
      <c r="AC252" s="26">
        <f t="shared" si="120"/>
        <v>1</v>
      </c>
      <c r="AD252" s="91">
        <f>IF(AND(入力データと計算結果!$F$6=バックデータ一覧!$A$7,入力データと計算結果!$F$27="仕様を入力することで評価する"),AE252+AF252+AG252,0)</f>
        <v>0</v>
      </c>
      <c r="AE252" s="91">
        <f t="shared" si="121"/>
        <v>0.17776039809220523</v>
      </c>
      <c r="AF252" s="91">
        <f t="shared" si="107"/>
        <v>6.1596622622397311E-2</v>
      </c>
      <c r="AG252" s="190">
        <f>IF(AND(入力データと計算結果!$F$7&lt;&gt;バックデータ一覧!$A$22,CA252&gt;0),(0.000393*計算過程!CA252)*10^3/3600,IF(AND(入力データと計算結果!$F$7=バックデータ一覧!$A$22,AX252&gt;0),(0.01723*計算過程!AX252+0.06099)*10^3/3600,0))</f>
        <v>0</v>
      </c>
      <c r="AH252" s="91">
        <f>IF(OR(入力データと計算結果!$F$6&lt;&gt;バックデータ一覧!$A$7,入力データと計算結果!$F$27&lt;&gt;"仕様を入力することで評価する"),0,IF(入力データと計算結果!$F$7=バックデータ一覧!$A$20,計算過程!AR252/計算過程!AI252+計算過程!AS252/計算過程!AJ252+計算過程!AT252/計算過程!AK252+計算過程!AU252/計算過程!AL252+計算過程!AW252/計算過程!AN252,IF(入力データと計算結果!$F$7=バックデータ一覧!$A$21,計算過程!AR252/計算過程!AI252+計算過程!AS252/計算過程!AJ252+計算過程!AT252/計算過程!AK252+計算過程!AV252/計算過程!AM252+計算過程!AW252/計算過程!AN252,計算過程!AR252/計算過程!AI252+計算過程!AS252/計算過程!AJ252+計算過程!AT252/計算過程!AK252+計算過程!AV252/計算過程!AM252+計算過程!AX252/計算過程!AO252)))</f>
        <v>0</v>
      </c>
      <c r="AI252" s="191" t="str">
        <f>IF(AND(入力データと計算結果!$F$6=バックデータ一覧!$A$7,入力データと計算結果!$F$27="仕様を入力することで評価する"),$CJ$65*CB252+$CJ$72*(AR252+AT252)+$CJ$79,"-")</f>
        <v>-</v>
      </c>
      <c r="AJ252" s="191" t="str">
        <f>IF(AND(入力データと計算結果!$F$6=バックデータ一覧!$A$7,入力データと計算結果!$F$27="仕様を入力することで評価する"),$CJ$66*CB252+$CJ$73*AS252+$CJ$80,"-")</f>
        <v>-</v>
      </c>
      <c r="AK252" s="191" t="str">
        <f>IF(AND(入力データと計算結果!$F$6=バックデータ一覧!$A$7,入力データと計算結果!$F$27="仕様を入力することで評価する"),$CJ$67*CB252+$CJ$74*(AR252+AT252)+$CJ$81,"-")</f>
        <v>-</v>
      </c>
      <c r="AL252" s="191" t="str">
        <f>IF(AND(入力データと計算結果!$F$6=バックデータ一覧!$A$7,入力データと計算結果!$F$27="仕様を入力することで評価する"),$CJ$68*CB252+$CJ$75*AU252+$CJ$82,"-")</f>
        <v>-</v>
      </c>
      <c r="AM252" s="191" t="str">
        <f>IF(AND(入力データと計算結果!$F$6=バックデータ一覧!$A$7,入力データと計算結果!$F$27="仕様を入力することで評価する"),$CJ$69*CB252+$CJ$76*AV252+$CJ$83,"-")</f>
        <v>-</v>
      </c>
      <c r="AN252" s="191" t="str">
        <f>IF(AND(入力データと計算結果!$F$6=バックデータ一覧!$A$7,入力データと計算結果!$F$27="仕様を入力することで評価する"),$CJ$70*CB252+$CJ$77*AW252+$CJ$84,"-")</f>
        <v>-</v>
      </c>
      <c r="AO252" s="191" t="str">
        <f>IF(AND(入力データと計算結果!$F$6=バックデータ一覧!$A$7,入力データと計算結果!$F$27="仕様を入力することで評価する"),$CJ$71*CB252+$CJ$78*AX252+$CJ$85,"-")</f>
        <v>-</v>
      </c>
      <c r="AP252" s="91">
        <f t="shared" si="108"/>
        <v>3.8879733813906521</v>
      </c>
      <c r="AQ252" s="91">
        <f t="shared" si="109"/>
        <v>6.075552358864825</v>
      </c>
      <c r="AR252" s="91">
        <f t="shared" si="110"/>
        <v>0</v>
      </c>
      <c r="AS252" s="91">
        <f t="shared" si="111"/>
        <v>0</v>
      </c>
      <c r="AT252" s="91">
        <f t="shared" si="112"/>
        <v>0</v>
      </c>
      <c r="AU252" s="91">
        <f t="shared" si="113"/>
        <v>0</v>
      </c>
      <c r="AV252" s="91">
        <f t="shared" si="114"/>
        <v>0</v>
      </c>
      <c r="AW252" s="91">
        <f t="shared" si="115"/>
        <v>0</v>
      </c>
      <c r="AX252" s="91">
        <f t="shared" si="116"/>
        <v>0</v>
      </c>
      <c r="AY252" s="158">
        <f t="shared" si="117"/>
        <v>3.3607398708216674</v>
      </c>
      <c r="AZ252" s="91">
        <f t="shared" si="122"/>
        <v>3.3607398708216674</v>
      </c>
      <c r="BA252" s="26">
        <f>IF(計算過程!$CJ$4=9,((BF252*CB252+BG252*(BO252+BP252+BQ252+BS252)+BH252*BN252+BI252)*BB252+(0.01723*BU252+0.06099))*10^3/3600,0)</f>
        <v>0</v>
      </c>
      <c r="BB252" s="26">
        <f>IF(7&lt;='貼り付けシート（日別）'!O251,1,1+(7-'貼り付けシート（日別）'!O251)*0.0091)</f>
        <v>1</v>
      </c>
      <c r="BC252" s="26">
        <f>IF(計算過程!$CJ$4=9,((BJ252*計算過程!CB252+BK252*(BO252+BP252+BQ252+BS252)+BL252*BN252+BM252)*BE252+BU252/BD252),0)</f>
        <v>0</v>
      </c>
      <c r="BD252" s="26">
        <f>計算過程!$CJ$88*'貼り付けシート（日別）'!O251+計算過程!$CJ$89*BU252+計算過程!$CJ$90</f>
        <v>0.89999999999999991</v>
      </c>
      <c r="BE252" s="26">
        <f>IF(7&lt;='貼り付けシート（日別）'!O251,1,1+(7-'貼り付けシート（日別）'!O251)*0.0205)</f>
        <v>1</v>
      </c>
      <c r="BF252" s="89">
        <f>IF($BN252&gt;0,バックデータ一覧!$S$4,バックデータ一覧!$T$4)</f>
        <v>-0.51375000000000004</v>
      </c>
      <c r="BG252" s="89">
        <f>IF($BN252&gt;0,バックデータ一覧!$S$5,バックデータ一覧!$T$5)</f>
        <v>-1.7819999999999999E-2</v>
      </c>
      <c r="BH252" s="89">
        <f>IF($BN252&gt;0,バックデータ一覧!$S$6,バックデータ一覧!$T$6)</f>
        <v>0.27639999999999998</v>
      </c>
      <c r="BI252" s="89">
        <f>IF($BN252&gt;0,バックデータ一覧!$S$7,バックデータ一覧!$T$7)</f>
        <v>9.4067100000000003</v>
      </c>
      <c r="BJ252" s="89">
        <f>IF($BN252&gt;0,バックデータ一覧!$S$12,バックデータ一覧!$T$12)</f>
        <v>-0.19841</v>
      </c>
      <c r="BK252" s="89">
        <f>IF($BN252&gt;0,バックデータ一覧!$S$13,バックデータ一覧!$T$13)</f>
        <v>1.10632</v>
      </c>
      <c r="BL252" s="89">
        <f>IF($BN252&gt;0,バックデータ一覧!$S$14,バックデータ一覧!$T$14)</f>
        <v>0.19306999999999999</v>
      </c>
      <c r="BM252" s="132">
        <f>IF($BN252&gt;0,バックデータ一覧!$S$15,バックデータ一覧!$T$15)</f>
        <v>-10.36669</v>
      </c>
      <c r="BN252" s="26">
        <f>SUMIF('貼り付けシート（時刻別）'!$A$6:$A$8765,$A252,'貼り付けシート（時刻別）'!$C$6:$C$8765)</f>
        <v>2400</v>
      </c>
      <c r="BO252" s="91">
        <f>'貼り付けシート（日別）'!B251</f>
        <v>1.4054003096163337</v>
      </c>
      <c r="BP252" s="91">
        <f>'貼り付けシート（日別）'!C251</f>
        <v>1.2220872257533337</v>
      </c>
      <c r="BQ252" s="91">
        <f>'貼り付けシート（日別）'!D251</f>
        <v>0.73325233545200019</v>
      </c>
      <c r="BR252" s="91">
        <f>'貼り付けシート（日別）'!E251</f>
        <v>0</v>
      </c>
      <c r="BS252" s="91">
        <f>'貼り付けシート（日別）'!F251</f>
        <v>0</v>
      </c>
      <c r="BT252" s="91">
        <f>'貼り付けシート（日別）'!G251</f>
        <v>0</v>
      </c>
      <c r="BU252" s="91">
        <f>'貼り付けシート（日別）'!H251</f>
        <v>0</v>
      </c>
      <c r="BV252" s="91">
        <f>'貼り付けシート（日別）'!I251</f>
        <v>23</v>
      </c>
      <c r="BW252" s="91">
        <f>'貼り付けシート（日別）'!J251</f>
        <v>20</v>
      </c>
      <c r="BX252" s="91">
        <f>'貼り付けシート（日別）'!K251</f>
        <v>12</v>
      </c>
      <c r="BY252" s="91">
        <f>'貼り付けシート（日別）'!L251</f>
        <v>0</v>
      </c>
      <c r="BZ252" s="91">
        <f>'貼り付けシート（日別）'!M251</f>
        <v>0</v>
      </c>
      <c r="CA252" s="91">
        <f>'貼り付けシート（日別）'!N251</f>
        <v>0</v>
      </c>
      <c r="CB252" s="91">
        <f>'貼り付けシート（日別）'!O251</f>
        <v>30.333333333333332</v>
      </c>
      <c r="CC252" s="91">
        <f>'貼り付けシート（日別）'!Q251</f>
        <v>0</v>
      </c>
      <c r="CD252" s="126"/>
    </row>
    <row r="253" spans="1:82" x14ac:dyDescent="0.15">
      <c r="A253" s="30">
        <v>41886</v>
      </c>
      <c r="B253" s="93">
        <f t="shared" si="96"/>
        <v>0.16517425578703704</v>
      </c>
      <c r="C253" s="93">
        <f t="shared" si="97"/>
        <v>0</v>
      </c>
      <c r="D253" s="93">
        <f t="shared" si="123"/>
        <v>18.185787282742211</v>
      </c>
      <c r="E253" s="96">
        <v>0</v>
      </c>
      <c r="F253" s="90">
        <f>IF(OR(計算過程!$CJ$4&lt;=4,計算過程!$CJ$4=8),G253+H253+I253,0)</f>
        <v>0.16517425578703704</v>
      </c>
      <c r="G253" s="90">
        <f>IF(AND($CJ$4&gt;4,$CJ$4&lt;&gt;8),0,((VLOOKUP(入力データと計算結果!$F$6,バックデータ一覧!$V$12:$AA$15,2)*CB253+VLOOKUP(入力データと計算結果!$F$6,バックデータ一覧!$V$12:$AA$15,3)*(BV253+BW253+BX253+BY253+CA253)+(VLOOKUP(入力データと計算結果!$F$6,バックデータ一覧!$V$12:$AA$15,4)))*10^3/3600))</f>
        <v>0.10539884259259258</v>
      </c>
      <c r="H253" s="90">
        <f>IF(AND(OR($CJ$4&gt;4,$CJ$4&lt;&gt;8),入力データと計算結果!$F$7&lt;&gt;バックデータ一覧!$A$20,BZ253&gt;0),0.07*10^3/3600,0)</f>
        <v>1.9444444444444445E-2</v>
      </c>
      <c r="I253" s="90">
        <f>IF(AND(OR($CJ$4&lt;=4),入力データと計算結果!$F$7=バックデータ一覧!$A$22,BU253&gt;0),(VLOOKUP(入力データと計算結果!$F$6,バックデータ一覧!$V$12:$AA$15,5,FALSE)*BU253+VLOOKUP(入力データと計算結果!$F$6,バックデータ一覧!$V$12:$AA$15,6,FALSE))*10^3/3600,0)</f>
        <v>4.0330968750000001E-2</v>
      </c>
      <c r="J253" s="90">
        <f>IF(OR(計算過程!$CJ$4&lt;=2,計算過程!$CJ$4=8),IF(入力データと計算結果!$F$7=バックデータ一覧!$A$20,BO253/L253+BP253/M253+BQ253/N253+BR253/O253+BT253/Q253,IF(入力データと計算結果!$F$7=バックデータ一覧!$A$21,BO253/L253+BP253/M253+BQ253/N253+BS253/P253+BT253/Q253,BO253/L253+BP253/M253+BQ253/N253+BS253/P253+BU253/R253)),0)</f>
        <v>0</v>
      </c>
      <c r="K253" s="90">
        <f>IF(OR(計算過程!$CJ$4=3,計算過程!$CJ$4=4),IF(入力データと計算結果!$F$7=バックデータ一覧!$A$20,BO253/L253+BP253/M253+BQ253/N253+BR253/O253+BT253/Q253,IF(入力データと計算結果!$F$7=バックデータ一覧!$A$21,BO253/L253+BP253/M253+BQ253/N253+BS253/P253+BT253/Q253,BO253/L253+BP253/M253+BQ253/N253+BS253/P253+BU253/R253)),0)</f>
        <v>18.185787282742211</v>
      </c>
      <c r="L253" s="167">
        <f>IFERROR(MIN(1,$CJ$6*CB253+計算過程!$CJ$13*(BO253+BQ253)+$CJ$20),"-")</f>
        <v>0.70798137896906921</v>
      </c>
      <c r="M253" s="167">
        <f t="shared" si="98"/>
        <v>0.82938690594739628</v>
      </c>
      <c r="N253" s="167">
        <f t="shared" si="99"/>
        <v>0.70798137896906921</v>
      </c>
      <c r="O253" s="134">
        <f t="shared" si="100"/>
        <v>0.90236153670854247</v>
      </c>
      <c r="P253" s="134">
        <f t="shared" si="101"/>
        <v>0.8752982579677796</v>
      </c>
      <c r="Q253" s="134">
        <f t="shared" si="102"/>
        <v>0.90236153670854247</v>
      </c>
      <c r="R253" s="134">
        <f t="shared" si="103"/>
        <v>0.60718525003878232</v>
      </c>
      <c r="S253" s="26">
        <f t="shared" si="104"/>
        <v>0</v>
      </c>
      <c r="T253" s="26">
        <f>'貼り付けシート（日別）'!P252</f>
        <v>28.287499999999998</v>
      </c>
      <c r="U253" s="26">
        <f t="shared" si="124"/>
        <v>1</v>
      </c>
      <c r="V253" s="26">
        <f t="shared" si="125"/>
        <v>1</v>
      </c>
      <c r="W253" s="26">
        <f t="shared" si="118"/>
        <v>14.3039902497</v>
      </c>
      <c r="X253" s="26">
        <f t="shared" si="105"/>
        <v>0</v>
      </c>
      <c r="Y253" s="26">
        <f>IF(AND(入力データと計算結果!$F$6=バックデータ一覧!$A$7,入力データと計算結果!$F$27="種類を選択することで評価する"),MAX((($CJ$44*CB253+$CJ$45*SUM(BO253:BQ253,BS253)+$CJ$46)*Z253+(0.01723*BU253+0.06099))*10^3/3600,0),0)</f>
        <v>0</v>
      </c>
      <c r="Z253" s="26">
        <f t="shared" si="119"/>
        <v>1</v>
      </c>
      <c r="AA253" s="26">
        <f>IF(AND(入力データと計算結果!$F$6=バックデータ一覧!$A$7,入力データと計算結果!$F$27="種類を選択することで評価する"),MAX(($CJ$47*CB253+$CJ$48*SUM(BO253:BQ253,BS253)+$CJ$49)*AC253+BU253/AB253,0),0)</f>
        <v>0</v>
      </c>
      <c r="AB253" s="26">
        <f t="shared" si="106"/>
        <v>0.89123874999999997</v>
      </c>
      <c r="AC253" s="26">
        <f t="shared" si="120"/>
        <v>1</v>
      </c>
      <c r="AD253" s="91">
        <f>IF(AND(入力データと計算結果!$F$6=バックデータ一覧!$A$7,入力データと計算結果!$F$27="仕様を入力することで評価する"),AE253+AF253+AG253,0)</f>
        <v>0</v>
      </c>
      <c r="AE253" s="91">
        <f t="shared" si="121"/>
        <v>0.71463334791503008</v>
      </c>
      <c r="AF253" s="91">
        <f t="shared" si="107"/>
        <v>7.003492635310514E-2</v>
      </c>
      <c r="AG253" s="190">
        <f>IF(AND(入力データと計算結果!$F$7&lt;&gt;バックデータ一覧!$A$22,CA253&gt;0),(0.000393*計算過程!CA253)*10^3/3600,IF(AND(入力データと計算結果!$F$7=バックデータ一覧!$A$22,AX253&gt;0),(0.01723*計算過程!AX253+0.06099)*10^3/3600,0))</f>
        <v>2.0737651041666666E-2</v>
      </c>
      <c r="AH253" s="91">
        <f>IF(OR(入力データと計算結果!$F$6&lt;&gt;バックデータ一覧!$A$7,入力データと計算結果!$F$27&lt;&gt;"仕様を入力することで評価する"),0,IF(入力データと計算結果!$F$7=バックデータ一覧!$A$20,計算過程!AR253/計算過程!AI253+計算過程!AS253/計算過程!AJ253+計算過程!AT253/計算過程!AK253+計算過程!AU253/計算過程!AL253+計算過程!AW253/計算過程!AN253,IF(入力データと計算結果!$F$7=バックデータ一覧!$A$21,計算過程!AR253/計算過程!AI253+計算過程!AS253/計算過程!AJ253+計算過程!AT253/計算過程!AK253+計算過程!AV253/計算過程!AM253+計算過程!AW253/計算過程!AN253,計算過程!AR253/計算過程!AI253+計算過程!AS253/計算過程!AJ253+計算過程!AT253/計算過程!AK253+計算過程!AV253/計算過程!AM253+計算過程!AX253/計算過程!AO253)))</f>
        <v>0</v>
      </c>
      <c r="AI253" s="191" t="str">
        <f>IF(AND(入力データと計算結果!$F$6=バックデータ一覧!$A$7,入力データと計算結果!$F$27="仕様を入力することで評価する"),$CJ$65*CB253+$CJ$72*(AR253+AT253)+$CJ$79,"-")</f>
        <v>-</v>
      </c>
      <c r="AJ253" s="191" t="str">
        <f>IF(AND(入力データと計算結果!$F$6=バックデータ一覧!$A$7,入力データと計算結果!$F$27="仕様を入力することで評価する"),$CJ$66*CB253+$CJ$73*AS253+$CJ$80,"-")</f>
        <v>-</v>
      </c>
      <c r="AK253" s="191" t="str">
        <f>IF(AND(入力データと計算結果!$F$6=バックデータ一覧!$A$7,入力データと計算結果!$F$27="仕様を入力することで評価する"),$CJ$67*CB253+$CJ$74*(AR253+AT253)+$CJ$81,"-")</f>
        <v>-</v>
      </c>
      <c r="AL253" s="191" t="str">
        <f>IF(AND(入力データと計算結果!$F$6=バックデータ一覧!$A$7,入力データと計算結果!$F$27="仕様を入力することで評価する"),$CJ$68*CB253+$CJ$75*AU253+$CJ$82,"-")</f>
        <v>-</v>
      </c>
      <c r="AM253" s="191" t="str">
        <f>IF(AND(入力データと計算結果!$F$6=バックデータ一覧!$A$7,入力データと計算結果!$F$27="仕様を入力することで評価する"),$CJ$69*CB253+$CJ$76*AV253+$CJ$83,"-")</f>
        <v>-</v>
      </c>
      <c r="AN253" s="191" t="str">
        <f>IF(AND(入力データと計算結果!$F$6=バックデータ一覧!$A$7,入力データと計算結果!$F$27="仕様を入力することで評価する"),$CJ$70*CB253+$CJ$77*AW253+$CJ$84,"-")</f>
        <v>-</v>
      </c>
      <c r="AO253" s="191" t="str">
        <f>IF(AND(入力データと計算結果!$F$6=バックデータ一覧!$A$7,入力データと計算結果!$F$27="仕様を入力することで評価する"),$CJ$71*CB253+$CJ$78*AX253+$CJ$85,"-")</f>
        <v>-</v>
      </c>
      <c r="AP253" s="91">
        <f t="shared" si="108"/>
        <v>15.630452361535061</v>
      </c>
      <c r="AQ253" s="91">
        <f t="shared" si="109"/>
        <v>6.075552358864825</v>
      </c>
      <c r="AR253" s="91">
        <f t="shared" si="110"/>
        <v>0</v>
      </c>
      <c r="AS253" s="91">
        <f t="shared" si="111"/>
        <v>0</v>
      </c>
      <c r="AT253" s="91">
        <f t="shared" si="112"/>
        <v>0</v>
      </c>
      <c r="AU253" s="91">
        <f t="shared" si="113"/>
        <v>0</v>
      </c>
      <c r="AV253" s="91">
        <f t="shared" si="114"/>
        <v>0</v>
      </c>
      <c r="AW253" s="91">
        <f t="shared" si="115"/>
        <v>0</v>
      </c>
      <c r="AX253" s="91">
        <f t="shared" si="116"/>
        <v>0.79312500000000008</v>
      </c>
      <c r="AY253" s="158">
        <f t="shared" si="117"/>
        <v>13.5108652497</v>
      </c>
      <c r="AZ253" s="91">
        <f t="shared" si="122"/>
        <v>13.5108652497</v>
      </c>
      <c r="BA253" s="26">
        <f>IF(計算過程!$CJ$4=9,((BF253*CB253+BG253*(BO253+BP253+BQ253+BS253)+BH253*BN253+BI253)*BB253+(0.01723*BU253+0.06099))*10^3/3600,0)</f>
        <v>0</v>
      </c>
      <c r="BB253" s="26">
        <f>IF(7&lt;='貼り付けシート（日別）'!O252,1,1+(7-'貼り付けシート（日別）'!O252)*0.0091)</f>
        <v>1</v>
      </c>
      <c r="BC253" s="26">
        <f>IF(計算過程!$CJ$4=9,((BJ253*計算過程!CB253+BK253*(BO253+BP253+BQ253+BS253)+BL253*BN253+BM253)*BE253+BU253/BD253),0)</f>
        <v>0</v>
      </c>
      <c r="BD253" s="26">
        <f>計算過程!$CJ$88*'貼り付けシート（日別）'!O252+計算過程!$CJ$89*BU253+計算過程!$CJ$90</f>
        <v>0.89123874999999997</v>
      </c>
      <c r="BE253" s="26">
        <f>IF(7&lt;='貼り付けシート（日別）'!O252,1,1+(7-'貼り付けシート（日別）'!O252)*0.0205)</f>
        <v>1</v>
      </c>
      <c r="BF253" s="89">
        <f>IF($BN253&gt;0,バックデータ一覧!$S$4,バックデータ一覧!$T$4)</f>
        <v>-0.51375000000000004</v>
      </c>
      <c r="BG253" s="89">
        <f>IF($BN253&gt;0,バックデータ一覧!$S$5,バックデータ一覧!$T$5)</f>
        <v>-1.7819999999999999E-2</v>
      </c>
      <c r="BH253" s="89">
        <f>IF($BN253&gt;0,バックデータ一覧!$S$6,バックデータ一覧!$T$6)</f>
        <v>0.27639999999999998</v>
      </c>
      <c r="BI253" s="89">
        <f>IF($BN253&gt;0,バックデータ一覧!$S$7,バックデータ一覧!$T$7)</f>
        <v>9.4067100000000003</v>
      </c>
      <c r="BJ253" s="89">
        <f>IF($BN253&gt;0,バックデータ一覧!$S$12,バックデータ一覧!$T$12)</f>
        <v>-0.19841</v>
      </c>
      <c r="BK253" s="89">
        <f>IF($BN253&gt;0,バックデータ一覧!$S$13,バックデータ一覧!$T$13)</f>
        <v>1.10632</v>
      </c>
      <c r="BL253" s="89">
        <f>IF($BN253&gt;0,バックデータ一覧!$S$14,バックデータ一覧!$T$14)</f>
        <v>0.19306999999999999</v>
      </c>
      <c r="BM253" s="132">
        <f>IF($BN253&gt;0,バックデータ一覧!$S$15,バックデータ一覧!$T$15)</f>
        <v>-10.36669</v>
      </c>
      <c r="BN253" s="26">
        <f>SUMIF('貼り付けシート（時刻別）'!$A$6:$A$8765,$A253,'貼り付けシート（時刻別）'!$C$6:$C$8765)</f>
        <v>2400</v>
      </c>
      <c r="BO253" s="91">
        <f>'貼り付けシート（日別）'!B252</f>
        <v>2.9423662099346672</v>
      </c>
      <c r="BP253" s="91">
        <f>'貼り付けシート（日別）'!C252</f>
        <v>3.6028973999200002</v>
      </c>
      <c r="BQ253" s="91">
        <f>'貼り付けシート（日別）'!D252</f>
        <v>1.5612555399653334</v>
      </c>
      <c r="BR253" s="91">
        <f>'貼り付けシート（日別）'!E252</f>
        <v>0</v>
      </c>
      <c r="BS253" s="91">
        <f>'貼り付けシート（日別）'!F252</f>
        <v>5.4043460998800006</v>
      </c>
      <c r="BT253" s="91">
        <f>'貼り付けシート（日別）'!G252</f>
        <v>0</v>
      </c>
      <c r="BU253" s="91">
        <f>'貼り付けシート（日別）'!H252</f>
        <v>0.79312500000000008</v>
      </c>
      <c r="BV253" s="91">
        <f>'貼り付けシート（日別）'!I252</f>
        <v>49</v>
      </c>
      <c r="BW253" s="91">
        <f>'貼り付けシート（日別）'!J252</f>
        <v>60</v>
      </c>
      <c r="BX253" s="91">
        <f>'貼り付けシート（日別）'!K252</f>
        <v>26</v>
      </c>
      <c r="BY253" s="91">
        <f>'貼り付けシート（日別）'!L252</f>
        <v>0</v>
      </c>
      <c r="BZ253" s="91">
        <f>'貼り付けシート（日別）'!M252</f>
        <v>90</v>
      </c>
      <c r="CA253" s="91">
        <f>'貼り付けシート（日別）'!N252</f>
        <v>0</v>
      </c>
      <c r="CB253" s="91">
        <f>'貼り付けシート（日別）'!O252</f>
        <v>27.516666666666666</v>
      </c>
      <c r="CC253" s="91">
        <f>'貼り付けシート（日別）'!Q252</f>
        <v>0</v>
      </c>
      <c r="CD253" s="126"/>
    </row>
    <row r="254" spans="1:82" x14ac:dyDescent="0.15">
      <c r="A254" s="30">
        <v>41887</v>
      </c>
      <c r="B254" s="93">
        <f t="shared" si="96"/>
        <v>0.10887841435185183</v>
      </c>
      <c r="C254" s="93">
        <f t="shared" si="97"/>
        <v>0</v>
      </c>
      <c r="D254" s="93">
        <f t="shared" si="123"/>
        <v>10.815640071458235</v>
      </c>
      <c r="E254" s="96">
        <v>0</v>
      </c>
      <c r="F254" s="90">
        <f>IF(OR(計算過程!$CJ$4&lt;=4,計算過程!$CJ$4=8),G254+H254+I254,0)</f>
        <v>0.10887841435185183</v>
      </c>
      <c r="G254" s="90">
        <f>IF(AND($CJ$4&gt;4,$CJ$4&lt;&gt;8),0,((VLOOKUP(入力データと計算結果!$F$6,バックデータ一覧!$V$12:$AA$15,2)*CB254+VLOOKUP(入力データと計算結果!$F$6,バックデータ一覧!$V$12:$AA$15,3)*(BV254+BW254+BX254+BY254+CA254)+(VLOOKUP(入力データと計算結果!$F$6,バックデータ一覧!$V$12:$AA$15,4)))*10^3/3600))</f>
        <v>0.10887841435185183</v>
      </c>
      <c r="H254" s="90">
        <f>IF(AND(OR($CJ$4&gt;4,$CJ$4&lt;&gt;8),入力データと計算結果!$F$7&lt;&gt;バックデータ一覧!$A$20,BZ254&gt;0),0.07*10^3/3600,0)</f>
        <v>0</v>
      </c>
      <c r="I254" s="90">
        <f>IF(AND(OR($CJ$4&lt;=4),入力データと計算結果!$F$7=バックデータ一覧!$A$22,BU254&gt;0),(VLOOKUP(入力データと計算結果!$F$6,バックデータ一覧!$V$12:$AA$15,5,FALSE)*BU254+VLOOKUP(入力データと計算結果!$F$6,バックデータ一覧!$V$12:$AA$15,6,FALSE))*10^3/3600,0)</f>
        <v>0</v>
      </c>
      <c r="J254" s="90">
        <f>IF(OR(計算過程!$CJ$4&lt;=2,計算過程!$CJ$4=8),IF(入力データと計算結果!$F$7=バックデータ一覧!$A$20,BO254/L254+BP254/M254+BQ254/N254+BR254/O254+BT254/Q254,IF(入力データと計算結果!$F$7=バックデータ一覧!$A$21,BO254/L254+BP254/M254+BQ254/N254+BS254/P254+BT254/Q254,BO254/L254+BP254/M254+BQ254/N254+BS254/P254+BU254/R254)),0)</f>
        <v>0</v>
      </c>
      <c r="K254" s="90">
        <f>IF(OR(計算過程!$CJ$4=3,計算過程!$CJ$4=4),IF(入力データと計算結果!$F$7=バックデータ一覧!$A$20,BO254/L254+BP254/M254+BQ254/N254+BR254/O254+BT254/Q254,IF(入力データと計算結果!$F$7=バックデータ一覧!$A$21,BO254/L254+BP254/M254+BQ254/N254+BS254/P254+BT254/Q254,BO254/L254+BP254/M254+BQ254/N254+BS254/P254+BU254/R254)),0)</f>
        <v>10.815640071458235</v>
      </c>
      <c r="L254" s="167">
        <f>IFERROR(MIN(1,$CJ$6*CB254+計算過程!$CJ$13*(BO254+BQ254)+$CJ$20),"-")</f>
        <v>0.70271579848032695</v>
      </c>
      <c r="M254" s="167">
        <f t="shared" si="98"/>
        <v>0.8236511522575799</v>
      </c>
      <c r="N254" s="167">
        <f t="shared" si="99"/>
        <v>0.70271579848032695</v>
      </c>
      <c r="O254" s="134">
        <f t="shared" si="100"/>
        <v>0.90236153670854247</v>
      </c>
      <c r="P254" s="134">
        <f t="shared" si="101"/>
        <v>0.88826526187185906</v>
      </c>
      <c r="Q254" s="134">
        <f t="shared" si="102"/>
        <v>0.90236153670854247</v>
      </c>
      <c r="R254" s="134">
        <f t="shared" si="103"/>
        <v>0.54779940202062383</v>
      </c>
      <c r="S254" s="26">
        <f t="shared" si="104"/>
        <v>0</v>
      </c>
      <c r="T254" s="26">
        <f>'貼り付けシート（日別）'!P253</f>
        <v>21.85</v>
      </c>
      <c r="U254" s="26">
        <f t="shared" si="124"/>
        <v>1</v>
      </c>
      <c r="V254" s="26">
        <f t="shared" si="125"/>
        <v>1</v>
      </c>
      <c r="W254" s="26">
        <f t="shared" si="118"/>
        <v>8.3441686952866654</v>
      </c>
      <c r="X254" s="26">
        <f t="shared" si="105"/>
        <v>0</v>
      </c>
      <c r="Y254" s="26">
        <f>IF(AND(入力データと計算結果!$F$6=バックデータ一覧!$A$7,入力データと計算結果!$F$27="種類を選択することで評価する"),MAX((($CJ$44*CB254+$CJ$45*SUM(BO254:BQ254,BS254)+$CJ$46)*Z254+(0.01723*BU254+0.06099))*10^3/3600,0),0)</f>
        <v>0</v>
      </c>
      <c r="Z254" s="26">
        <f t="shared" si="119"/>
        <v>1</v>
      </c>
      <c r="AA254" s="26">
        <f>IF(AND(入力データと計算結果!$F$6=バックデータ一覧!$A$7,入力データと計算結果!$F$27="種類を選択することで評価する"),MAX(($CJ$47*CB254+$CJ$48*SUM(BO254:BQ254,BS254)+$CJ$49)*AC254+BU254/AB254,0),0)</f>
        <v>0</v>
      </c>
      <c r="AB254" s="26">
        <f t="shared" si="106"/>
        <v>0.86885999999999997</v>
      </c>
      <c r="AC254" s="26">
        <f t="shared" si="120"/>
        <v>1</v>
      </c>
      <c r="AD254" s="91">
        <f>IF(AND(入力データと計算結果!$F$6=バックデータ一覧!$A$7,入力データと計算結果!$F$27="仕様を入力することで評価する"),AE254+AF254+AG254,0)</f>
        <v>0</v>
      </c>
      <c r="AE254" s="91">
        <f t="shared" si="121"/>
        <v>0.44884246304629516</v>
      </c>
      <c r="AF254" s="91">
        <f t="shared" si="107"/>
        <v>6.5739594701215806E-2</v>
      </c>
      <c r="AG254" s="190">
        <f>IF(AND(入力データと計算結果!$F$7&lt;&gt;バックデータ一覧!$A$22,CA254&gt;0),(0.000393*計算過程!CA254)*10^3/3600,IF(AND(入力データと計算結果!$F$7=バックデータ一覧!$A$22,AX254&gt;0),(0.01723*計算過程!AX254+0.06099)*10^3/3600,0))</f>
        <v>0</v>
      </c>
      <c r="AH254" s="91">
        <f>IF(OR(入力データと計算結果!$F$6&lt;&gt;バックデータ一覧!$A$7,入力データと計算結果!$F$27&lt;&gt;"仕様を入力することで評価する"),0,IF(入力データと計算結果!$F$7=バックデータ一覧!$A$20,計算過程!AR254/計算過程!AI254+計算過程!AS254/計算過程!AJ254+計算過程!AT254/計算過程!AK254+計算過程!AU254/計算過程!AL254+計算過程!AW254/計算過程!AN254,IF(入力データと計算結果!$F$7=バックデータ一覧!$A$21,計算過程!AR254/計算過程!AI254+計算過程!AS254/計算過程!AJ254+計算過程!AT254/計算過程!AK254+計算過程!AV254/計算過程!AM254+計算過程!AW254/計算過程!AN254,計算過程!AR254/計算過程!AI254+計算過程!AS254/計算過程!AJ254+計算過程!AT254/計算過程!AK254+計算過程!AV254/計算過程!AM254+計算過程!AX254/計算過程!AO254)))</f>
        <v>0</v>
      </c>
      <c r="AI254" s="191" t="str">
        <f>IF(AND(入力データと計算結果!$F$6=バックデータ一覧!$A$7,入力データと計算結果!$F$27="仕様を入力することで評価する"),$CJ$65*CB254+$CJ$72*(AR254+AT254)+$CJ$79,"-")</f>
        <v>-</v>
      </c>
      <c r="AJ254" s="191" t="str">
        <f>IF(AND(入力データと計算結果!$F$6=バックデータ一覧!$A$7,入力データと計算結果!$F$27="仕様を入力することで評価する"),$CJ$66*CB254+$CJ$73*AS254+$CJ$80,"-")</f>
        <v>-</v>
      </c>
      <c r="AK254" s="191" t="str">
        <f>IF(AND(入力データと計算結果!$F$6=バックデータ一覧!$A$7,入力データと計算結果!$F$27="仕様を入力することで評価する"),$CJ$67*CB254+$CJ$74*(AR254+AT254)+$CJ$81,"-")</f>
        <v>-</v>
      </c>
      <c r="AL254" s="191" t="str">
        <f>IF(AND(入力データと計算結果!$F$6=バックデータ一覧!$A$7,入力データと計算結果!$F$27="仕様を入力することで評価する"),$CJ$68*CB254+$CJ$75*AU254+$CJ$82,"-")</f>
        <v>-</v>
      </c>
      <c r="AM254" s="191" t="str">
        <f>IF(AND(入力データと計算結果!$F$6=バックデータ一覧!$A$7,入力データと計算結果!$F$27="仕様を入力することで評価する"),$CJ$69*CB254+$CJ$76*AV254+$CJ$83,"-")</f>
        <v>-</v>
      </c>
      <c r="AN254" s="191" t="str">
        <f>IF(AND(入力データと計算結果!$F$6=バックデータ一覧!$A$7,入力データと計算結果!$F$27="仕様を入力することで評価する"),$CJ$70*CB254+$CJ$77*AW254+$CJ$84,"-")</f>
        <v>-</v>
      </c>
      <c r="AO254" s="191" t="str">
        <f>IF(AND(入力データと計算結果!$F$6=バックデータ一覧!$A$7,入力データと計算結果!$F$27="仕様を入力することで評価する"),$CJ$71*CB254+$CJ$78*AX254+$CJ$85,"-")</f>
        <v>-</v>
      </c>
      <c r="AP254" s="91">
        <f t="shared" si="108"/>
        <v>9.6532034683112808</v>
      </c>
      <c r="AQ254" s="91">
        <f t="shared" si="109"/>
        <v>5.9741348660847873</v>
      </c>
      <c r="AR254" s="91">
        <f t="shared" si="110"/>
        <v>0</v>
      </c>
      <c r="AS254" s="91">
        <f t="shared" si="111"/>
        <v>0</v>
      </c>
      <c r="AT254" s="91">
        <f t="shared" si="112"/>
        <v>0</v>
      </c>
      <c r="AU254" s="91">
        <f t="shared" si="113"/>
        <v>0</v>
      </c>
      <c r="AV254" s="91">
        <f t="shared" si="114"/>
        <v>0</v>
      </c>
      <c r="AW254" s="91">
        <f t="shared" si="115"/>
        <v>0</v>
      </c>
      <c r="AX254" s="91">
        <f t="shared" si="116"/>
        <v>0</v>
      </c>
      <c r="AY254" s="158">
        <f t="shared" si="117"/>
        <v>8.3441686952866654</v>
      </c>
      <c r="AZ254" s="91">
        <f t="shared" si="122"/>
        <v>8.3441686952866654</v>
      </c>
      <c r="BA254" s="26">
        <f>IF(計算過程!$CJ$4=9,((BF254*CB254+BG254*(BO254+BP254+BQ254+BS254)+BH254*BN254+BI254)*BB254+(0.01723*BU254+0.06099))*10^3/3600,0)</f>
        <v>0</v>
      </c>
      <c r="BB254" s="26">
        <f>IF(7&lt;='貼り付けシート（日別）'!O253,1,1+(7-'貼り付けシート（日別）'!O253)*0.0091)</f>
        <v>1</v>
      </c>
      <c r="BC254" s="26">
        <f>IF(計算過程!$CJ$4=9,((BJ254*計算過程!CB254+BK254*(BO254+BP254+BQ254+BS254)+BL254*BN254+BM254)*BE254+BU254/BD254),0)</f>
        <v>0</v>
      </c>
      <c r="BD254" s="26">
        <f>計算過程!$CJ$88*'貼り付けシート（日別）'!O253+計算過程!$CJ$89*BU254+計算過程!$CJ$90</f>
        <v>0.86885999999999997</v>
      </c>
      <c r="BE254" s="26">
        <f>IF(7&lt;='貼り付けシート（日別）'!O253,1,1+(7-'貼り付けシート（日別）'!O253)*0.0205)</f>
        <v>1</v>
      </c>
      <c r="BF254" s="89">
        <f>IF($BN254&gt;0,バックデータ一覧!$S$4,バックデータ一覧!$T$4)</f>
        <v>-0.51375000000000004</v>
      </c>
      <c r="BG254" s="89">
        <f>IF($BN254&gt;0,バックデータ一覧!$S$5,バックデータ一覧!$T$5)</f>
        <v>-1.7819999999999999E-2</v>
      </c>
      <c r="BH254" s="89">
        <f>IF($BN254&gt;0,バックデータ一覧!$S$6,バックデータ一覧!$T$6)</f>
        <v>0.27639999999999998</v>
      </c>
      <c r="BI254" s="89">
        <f>IF($BN254&gt;0,バックデータ一覧!$S$7,バックデータ一覧!$T$7)</f>
        <v>9.4067100000000003</v>
      </c>
      <c r="BJ254" s="89">
        <f>IF($BN254&gt;0,バックデータ一覧!$S$12,バックデータ一覧!$T$12)</f>
        <v>-0.19841</v>
      </c>
      <c r="BK254" s="89">
        <f>IF($BN254&gt;0,バックデータ一覧!$S$13,バックデータ一覧!$T$13)</f>
        <v>1.10632</v>
      </c>
      <c r="BL254" s="89">
        <f>IF($BN254&gt;0,バックデータ一覧!$S$14,バックデータ一覧!$T$14)</f>
        <v>0.19306999999999999</v>
      </c>
      <c r="BM254" s="132">
        <f>IF($BN254&gt;0,バックデータ一覧!$S$15,バックデータ一覧!$T$15)</f>
        <v>-10.36669</v>
      </c>
      <c r="BN254" s="26">
        <f>SUMIF('貼り付けシート（時刻別）'!$A$6:$A$8765,$A254,'貼り付けシート（時刻別）'!$C$6:$C$8765)</f>
        <v>2400</v>
      </c>
      <c r="BO254" s="91">
        <f>'貼り付けシート（日別）'!B253</f>
        <v>2.3244469936869994</v>
      </c>
      <c r="BP254" s="91">
        <f>'貼り付けシート（日別）'!C253</f>
        <v>5.0661024221383322</v>
      </c>
      <c r="BQ254" s="91">
        <f>'貼り付けシート（日別）'!D253</f>
        <v>0.95361927946133307</v>
      </c>
      <c r="BR254" s="91">
        <f>'貼り付けシート（日別）'!E253</f>
        <v>0</v>
      </c>
      <c r="BS254" s="91">
        <f>'貼り付けシート（日別）'!F253</f>
        <v>0</v>
      </c>
      <c r="BT254" s="91">
        <f>'貼り付けシート（日別）'!G253</f>
        <v>0</v>
      </c>
      <c r="BU254" s="91">
        <f>'貼り付けシート（日別）'!H253</f>
        <v>0</v>
      </c>
      <c r="BV254" s="91">
        <f>'貼り付けシート（日別）'!I253</f>
        <v>39</v>
      </c>
      <c r="BW254" s="91">
        <f>'貼り付けシート（日別）'!J253</f>
        <v>85</v>
      </c>
      <c r="BX254" s="91">
        <f>'貼り付けシート（日別）'!K253</f>
        <v>16</v>
      </c>
      <c r="BY254" s="91">
        <f>'貼り付けシート（日別）'!L253</f>
        <v>0</v>
      </c>
      <c r="BZ254" s="91">
        <f>'貼り付けシート（日別）'!M253</f>
        <v>0</v>
      </c>
      <c r="CA254" s="91">
        <f>'貼り付けシート（日別）'!N253</f>
        <v>0</v>
      </c>
      <c r="CB254" s="91">
        <f>'貼り付けシート（日別）'!O253</f>
        <v>23.845833333333335</v>
      </c>
      <c r="CC254" s="91">
        <f>'貼り付けシート（日別）'!Q253</f>
        <v>0</v>
      </c>
      <c r="CD254" s="126"/>
    </row>
    <row r="255" spans="1:82" x14ac:dyDescent="0.15">
      <c r="A255" s="30">
        <v>41888</v>
      </c>
      <c r="B255" s="93">
        <f t="shared" si="96"/>
        <v>0.16683891276041665</v>
      </c>
      <c r="C255" s="93">
        <f t="shared" si="97"/>
        <v>0</v>
      </c>
      <c r="D255" s="93">
        <f t="shared" si="123"/>
        <v>24.742078515864616</v>
      </c>
      <c r="E255" s="96">
        <v>0</v>
      </c>
      <c r="F255" s="90">
        <f>IF(OR(計算過程!$CJ$4&lt;=4,計算過程!$CJ$4=8),G255+H255+I255,0)</f>
        <v>0.16683891276041665</v>
      </c>
      <c r="G255" s="90">
        <f>IF(AND($CJ$4&gt;4,$CJ$4&lt;&gt;8),0,((VLOOKUP(入力データと計算結果!$F$6,バックデータ一覧!$V$12:$AA$15,2)*CB255+VLOOKUP(入力データと計算結果!$F$6,バックデータ一覧!$V$12:$AA$15,3)*(BV255+BW255+BX255+BY255+CA255)+(VLOOKUP(入力データと計算結果!$F$6,バックデータ一覧!$V$12:$AA$15,4)))*10^3/3600))</f>
        <v>0.1064615162037037</v>
      </c>
      <c r="H255" s="90">
        <f>IF(AND(OR($CJ$4&gt;4,$CJ$4&lt;&gt;8),入力データと計算結果!$F$7&lt;&gt;バックデータ一覧!$A$20,BZ255&gt;0),0.07*10^3/3600,0)</f>
        <v>1.9444444444444445E-2</v>
      </c>
      <c r="I255" s="90">
        <f>IF(AND(OR($CJ$4&lt;=4),入力データと計算結果!$F$7=バックデータ一覧!$A$22,BU255&gt;0),(VLOOKUP(入力データと計算結果!$F$6,バックデータ一覧!$V$12:$AA$15,5,FALSE)*BU255+VLOOKUP(入力データと計算結果!$F$6,バックデータ一覧!$V$12:$AA$15,6,FALSE))*10^3/3600,0)</f>
        <v>4.0932952112268516E-2</v>
      </c>
      <c r="J255" s="90">
        <f>IF(OR(計算過程!$CJ$4&lt;=2,計算過程!$CJ$4=8),IF(入力データと計算結果!$F$7=バックデータ一覧!$A$20,BO255/L255+BP255/M255+BQ255/N255+BR255/O255+BT255/Q255,IF(入力データと計算結果!$F$7=バックデータ一覧!$A$21,BO255/L255+BP255/M255+BQ255/N255+BS255/P255+BT255/Q255,BO255/L255+BP255/M255+BQ255/N255+BS255/P255+BU255/R255)),0)</f>
        <v>0</v>
      </c>
      <c r="K255" s="90">
        <f>IF(OR(計算過程!$CJ$4=3,計算過程!$CJ$4=4),IF(入力データと計算結果!$F$7=バックデータ一覧!$A$20,BO255/L255+BP255/M255+BQ255/N255+BR255/O255+BT255/Q255,IF(入力データと計算結果!$F$7=バックデータ一覧!$A$21,BO255/L255+BP255/M255+BQ255/N255+BS255/P255+BT255/Q255,BO255/L255+BP255/M255+BQ255/N255+BS255/P255+BU255/R255)),0)</f>
        <v>24.742078515864616</v>
      </c>
      <c r="L255" s="167">
        <f>IFERROR(MIN(1,$CJ$6*CB255+計算過程!$CJ$13*(BO255+BQ255)+$CJ$20),"-")</f>
        <v>0.70813383125708973</v>
      </c>
      <c r="M255" s="167">
        <f t="shared" si="98"/>
        <v>0.81965357526812355</v>
      </c>
      <c r="N255" s="167">
        <f t="shared" si="99"/>
        <v>0.70813383125708973</v>
      </c>
      <c r="O255" s="134">
        <f t="shared" si="100"/>
        <v>0.90236153670854247</v>
      </c>
      <c r="P255" s="134">
        <f t="shared" si="101"/>
        <v>0.86212276849970415</v>
      </c>
      <c r="Q255" s="134">
        <f t="shared" si="102"/>
        <v>0.90236153670854247</v>
      </c>
      <c r="R255" s="134">
        <f t="shared" si="103"/>
        <v>0.59157004847748174</v>
      </c>
      <c r="S255" s="26">
        <f t="shared" si="104"/>
        <v>0</v>
      </c>
      <c r="T255" s="26">
        <f>'貼り付けシート（日別）'!P254</f>
        <v>20.487500000000001</v>
      </c>
      <c r="U255" s="26">
        <f t="shared" si="124"/>
        <v>1</v>
      </c>
      <c r="V255" s="26">
        <f t="shared" si="125"/>
        <v>1</v>
      </c>
      <c r="W255" s="26">
        <f t="shared" si="118"/>
        <v>19.660841090503329</v>
      </c>
      <c r="X255" s="26">
        <f t="shared" si="105"/>
        <v>0</v>
      </c>
      <c r="Y255" s="26">
        <f>IF(AND(入力データと計算結果!$F$6=バックデータ一覧!$A$7,入力データと計算結果!$F$27="種類を選択することで評価する"),MAX((($CJ$44*CB255+$CJ$45*SUM(BO255:BQ255,BS255)+$CJ$46)*Z255+(0.01723*BU255+0.06099))*10^3/3600,0),0)</f>
        <v>0</v>
      </c>
      <c r="Z255" s="26">
        <f t="shared" si="119"/>
        <v>1</v>
      </c>
      <c r="AA255" s="26">
        <f>IF(AND(入力データと計算結果!$F$6=バックデータ一覧!$A$7,入力データと計算結果!$F$27="種類を選択することで評価する"),MAX(($CJ$47*CB255+$CJ$48*SUM(BO255:BQ255,BS255)+$CJ$49)*AC255+BU255/AB255,0),0)</f>
        <v>0</v>
      </c>
      <c r="AB255" s="26">
        <f t="shared" si="106"/>
        <v>0.8760773437499999</v>
      </c>
      <c r="AC255" s="26">
        <f t="shared" si="120"/>
        <v>1</v>
      </c>
      <c r="AD255" s="91">
        <f>IF(AND(入力データと計算結果!$F$6=バックデータ一覧!$A$7,入力データと計算結果!$F$27="仕様を入力することで評価する"),AE255+AF255+AG255,0)</f>
        <v>0</v>
      </c>
      <c r="AE255" s="91">
        <f t="shared" si="121"/>
        <v>1.0037112140578159</v>
      </c>
      <c r="AF255" s="91">
        <f t="shared" si="107"/>
        <v>7.4402631426218141E-2</v>
      </c>
      <c r="AG255" s="190">
        <f>IF(AND(入力データと計算結果!$F$7&lt;&gt;バックデータ一覧!$A$22,CA255&gt;0),(0.000393*計算過程!CA255)*10^3/3600,IF(AND(入力データと計算結果!$F$7=バックデータ一覧!$A$22,AX255&gt;0),(0.01723*計算過程!AX255+0.06099)*10^3/3600,0))</f>
        <v>2.1231094111689816E-2</v>
      </c>
      <c r="AH255" s="91">
        <f>IF(OR(入力データと計算結果!$F$6&lt;&gt;バックデータ一覧!$A$7,入力データと計算結果!$F$27&lt;&gt;"仕様を入力することで評価する"),0,IF(入力データと計算結果!$F$7=バックデータ一覧!$A$20,計算過程!AR255/計算過程!AI255+計算過程!AS255/計算過程!AJ255+計算過程!AT255/計算過程!AK255+計算過程!AU255/計算過程!AL255+計算過程!AW255/計算過程!AN255,IF(入力データと計算結果!$F$7=バックデータ一覧!$A$21,計算過程!AR255/計算過程!AI255+計算過程!AS255/計算過程!AJ255+計算過程!AT255/計算過程!AK255+計算過程!AV255/計算過程!AM255+計算過程!AW255/計算過程!AN255,計算過程!AR255/計算過程!AI255+計算過程!AS255/計算過程!AJ255+計算過程!AT255/計算過程!AK255+計算過程!AV255/計算過程!AM255+計算過程!AX255/計算過程!AO255)))</f>
        <v>0</v>
      </c>
      <c r="AI255" s="191" t="str">
        <f>IF(AND(入力データと計算結果!$F$6=バックデータ一覧!$A$7,入力データと計算結果!$F$27="仕様を入力することで評価する"),$CJ$65*CB255+$CJ$72*(AR255+AT255)+$CJ$79,"-")</f>
        <v>-</v>
      </c>
      <c r="AJ255" s="191" t="str">
        <f>IF(AND(入力データと計算結果!$F$6=バックデータ一覧!$A$7,入力データと計算結果!$F$27="仕様を入力することで評価する"),$CJ$66*CB255+$CJ$73*AS255+$CJ$80,"-")</f>
        <v>-</v>
      </c>
      <c r="AK255" s="191" t="str">
        <f>IF(AND(入力データと計算結果!$F$6=バックデータ一覧!$A$7,入力データと計算結果!$F$27="仕様を入力することで評価する"),$CJ$67*CB255+$CJ$74*(AR255+AT255)+$CJ$81,"-")</f>
        <v>-</v>
      </c>
      <c r="AL255" s="191" t="str">
        <f>IF(AND(入力データと計算結果!$F$6=バックデータ一覧!$A$7,入力データと計算結果!$F$27="仕様を入力することで評価する"),$CJ$68*CB255+$CJ$75*AU255+$CJ$82,"-")</f>
        <v>-</v>
      </c>
      <c r="AM255" s="191" t="str">
        <f>IF(AND(入力データと計算結果!$F$6=バックデータ一覧!$A$7,入力データと計算結果!$F$27="仕様を入力することで評価する"),$CJ$69*CB255+$CJ$76*AV255+$CJ$83,"-")</f>
        <v>-</v>
      </c>
      <c r="AN255" s="191" t="str">
        <f>IF(AND(入力データと計算結果!$F$6=バックデータ一覧!$A$7,入力データと計算結果!$F$27="仕様を入力することで評価する"),$CJ$70*CB255+$CJ$77*AW255+$CJ$84,"-")</f>
        <v>-</v>
      </c>
      <c r="AO255" s="191" t="str">
        <f>IF(AND(入力データと計算結果!$F$6=バックデータ一覧!$A$7,入力データと計算結果!$F$27="仕様を入力することで評価する"),$CJ$71*CB255+$CJ$78*AX255+$CJ$85,"-")</f>
        <v>-</v>
      </c>
      <c r="AP255" s="91">
        <f t="shared" si="108"/>
        <v>21.708413839249879</v>
      </c>
      <c r="AQ255" s="91">
        <f t="shared" si="109"/>
        <v>6.0078186543005394</v>
      </c>
      <c r="AR255" s="91">
        <f t="shared" si="110"/>
        <v>0</v>
      </c>
      <c r="AS255" s="91">
        <f t="shared" si="111"/>
        <v>0</v>
      </c>
      <c r="AT255" s="91">
        <f t="shared" si="112"/>
        <v>0</v>
      </c>
      <c r="AU255" s="91">
        <f t="shared" si="113"/>
        <v>0</v>
      </c>
      <c r="AV255" s="91">
        <f t="shared" si="114"/>
        <v>0</v>
      </c>
      <c r="AW255" s="91">
        <f t="shared" si="115"/>
        <v>0</v>
      </c>
      <c r="AX255" s="91">
        <f t="shared" si="116"/>
        <v>0.89622395833333335</v>
      </c>
      <c r="AY255" s="158">
        <f t="shared" si="117"/>
        <v>18.764617132169995</v>
      </c>
      <c r="AZ255" s="91">
        <f t="shared" si="122"/>
        <v>18.764617132169995</v>
      </c>
      <c r="BA255" s="26">
        <f>IF(計算過程!$CJ$4=9,((BF255*CB255+BG255*(BO255+BP255+BQ255+BS255)+BH255*BN255+BI255)*BB255+(0.01723*BU255+0.06099))*10^3/3600,0)</f>
        <v>0</v>
      </c>
      <c r="BB255" s="26">
        <f>IF(7&lt;='貼り付けシート（日別）'!O254,1,1+(7-'貼り付けシート（日別）'!O254)*0.0091)</f>
        <v>1</v>
      </c>
      <c r="BC255" s="26">
        <f>IF(計算過程!$CJ$4=9,((BJ255*計算過程!CB255+BK255*(BO255+BP255+BQ255+BS255)+BL255*BN255+BM255)*BE255+BU255/BD255),0)</f>
        <v>0</v>
      </c>
      <c r="BD255" s="26">
        <f>計算過程!$CJ$88*'貼り付けシート（日別）'!O254+計算過程!$CJ$89*BU255+計算過程!$CJ$90</f>
        <v>0.8760773437499999</v>
      </c>
      <c r="BE255" s="26">
        <f>IF(7&lt;='貼り付けシート（日別）'!O254,1,1+(7-'貼り付けシート（日別）'!O254)*0.0205)</f>
        <v>1</v>
      </c>
      <c r="BF255" s="89">
        <f>IF($BN255&gt;0,バックデータ一覧!$S$4,バックデータ一覧!$T$4)</f>
        <v>-0.51375000000000004</v>
      </c>
      <c r="BG255" s="89">
        <f>IF($BN255&gt;0,バックデータ一覧!$S$5,バックデータ一覧!$T$5)</f>
        <v>-1.7819999999999999E-2</v>
      </c>
      <c r="BH255" s="89">
        <f>IF($BN255&gt;0,バックデータ一覧!$S$6,バックデータ一覧!$T$6)</f>
        <v>0.27639999999999998</v>
      </c>
      <c r="BI255" s="89">
        <f>IF($BN255&gt;0,バックデータ一覧!$S$7,バックデータ一覧!$T$7)</f>
        <v>9.4067100000000003</v>
      </c>
      <c r="BJ255" s="89">
        <f>IF($BN255&gt;0,バックデータ一覧!$S$12,バックデータ一覧!$T$12)</f>
        <v>-0.19841</v>
      </c>
      <c r="BK255" s="89">
        <f>IF($BN255&gt;0,バックデータ一覧!$S$13,バックデータ一覧!$T$13)</f>
        <v>1.10632</v>
      </c>
      <c r="BL255" s="89">
        <f>IF($BN255&gt;0,バックデータ一覧!$S$14,バックデータ一覧!$T$14)</f>
        <v>0.19306999999999999</v>
      </c>
      <c r="BM255" s="132">
        <f>IF($BN255&gt;0,バックデータ一覧!$S$15,バックデータ一覧!$T$15)</f>
        <v>-10.36669</v>
      </c>
      <c r="BN255" s="26">
        <f>SUMIF('貼り付けシート（時刻別）'!$A$6:$A$8765,$A255,'貼り付けシート（時刻別）'!$C$6:$C$8765)</f>
        <v>2400</v>
      </c>
      <c r="BO255" s="91">
        <f>'貼り付けシート（日別）'!B254</f>
        <v>3.6923924034269993</v>
      </c>
      <c r="BP255" s="91">
        <f>'貼り付けシート（日別）'!C254</f>
        <v>2.7238960353149992</v>
      </c>
      <c r="BQ255" s="91">
        <f>'貼り付けシート（日別）'!D254</f>
        <v>1.4527445521679998</v>
      </c>
      <c r="BR255" s="91">
        <f>'貼り付けシート（日別）'!E254</f>
        <v>0</v>
      </c>
      <c r="BS255" s="91">
        <f>'貼り付けシート（日別）'!F254</f>
        <v>10.895584141259997</v>
      </c>
      <c r="BT255" s="91">
        <f>'貼り付けシート（日別）'!G254</f>
        <v>0</v>
      </c>
      <c r="BU255" s="91">
        <f>'貼り付けシート（日別）'!H254</f>
        <v>0.89622395833333335</v>
      </c>
      <c r="BV255" s="91">
        <f>'貼り付けシート（日別）'!I254</f>
        <v>61</v>
      </c>
      <c r="BW255" s="91">
        <f>'貼り付けシート（日別）'!J254</f>
        <v>45</v>
      </c>
      <c r="BX255" s="91">
        <f>'貼り付けシート（日別）'!K254</f>
        <v>24</v>
      </c>
      <c r="BY255" s="91">
        <f>'貼り付けシート（日別）'!L254</f>
        <v>0</v>
      </c>
      <c r="BZ255" s="91">
        <f>'貼り付けシート（日別）'!M254</f>
        <v>180</v>
      </c>
      <c r="CA255" s="91">
        <f>'貼り付けシート（日別）'!N254</f>
        <v>0</v>
      </c>
      <c r="CB255" s="91">
        <f>'貼り付けシート（日別）'!O254</f>
        <v>24.229166666666661</v>
      </c>
      <c r="CC255" s="91">
        <f>'貼り付けシート（日別）'!Q254</f>
        <v>0</v>
      </c>
      <c r="CD255" s="126"/>
    </row>
    <row r="256" spans="1:82" x14ac:dyDescent="0.15">
      <c r="A256" s="30">
        <v>41889</v>
      </c>
      <c r="B256" s="93">
        <f t="shared" si="96"/>
        <v>0.10922112268518518</v>
      </c>
      <c r="C256" s="93">
        <f t="shared" si="97"/>
        <v>0</v>
      </c>
      <c r="D256" s="93">
        <f t="shared" si="123"/>
        <v>11.130820049822676</v>
      </c>
      <c r="E256" s="96">
        <v>0</v>
      </c>
      <c r="F256" s="90">
        <f>IF(OR(計算過程!$CJ$4&lt;=4,計算過程!$CJ$4=8),G256+H256+I256,0)</f>
        <v>0.10922112268518518</v>
      </c>
      <c r="G256" s="90">
        <f>IF(AND($CJ$4&gt;4,$CJ$4&lt;&gt;8),0,((VLOOKUP(入力データと計算結果!$F$6,バックデータ一覧!$V$12:$AA$15,2)*CB256+VLOOKUP(入力データと計算結果!$F$6,バックデータ一覧!$V$12:$AA$15,3)*(BV256+BW256+BX256+BY256+CA256)+(VLOOKUP(入力データと計算結果!$F$6,バックデータ一覧!$V$12:$AA$15,4)))*10^3/3600))</f>
        <v>0.10922112268518518</v>
      </c>
      <c r="H256" s="90">
        <f>IF(AND(OR($CJ$4&gt;4,$CJ$4&lt;&gt;8),入力データと計算結果!$F$7&lt;&gt;バックデータ一覧!$A$20,BZ256&gt;0),0.07*10^3/3600,0)</f>
        <v>0</v>
      </c>
      <c r="I256" s="90">
        <f>IF(AND(OR($CJ$4&lt;=4),入力データと計算結果!$F$7=バックデータ一覧!$A$22,BU256&gt;0),(VLOOKUP(入力データと計算結果!$F$6,バックデータ一覧!$V$12:$AA$15,5,FALSE)*BU256+VLOOKUP(入力データと計算結果!$F$6,バックデータ一覧!$V$12:$AA$15,6,FALSE))*10^3/3600,0)</f>
        <v>0</v>
      </c>
      <c r="J256" s="90">
        <f>IF(OR(計算過程!$CJ$4&lt;=2,計算過程!$CJ$4=8),IF(入力データと計算結果!$F$7=バックデータ一覧!$A$20,BO256/L256+BP256/M256+BQ256/N256+BR256/O256+BT256/Q256,IF(入力データと計算結果!$F$7=バックデータ一覧!$A$21,BO256/L256+BP256/M256+BQ256/N256+BS256/P256+BT256/Q256,BO256/L256+BP256/M256+BQ256/N256+BS256/P256+BU256/R256)),0)</f>
        <v>0</v>
      </c>
      <c r="K256" s="90">
        <f>IF(OR(計算過程!$CJ$4=3,計算過程!$CJ$4=4),IF(入力データと計算結果!$F$7=バックデータ一覧!$A$20,BO256/L256+BP256/M256+BQ256/N256+BR256/O256+BT256/Q256,IF(入力データと計算結果!$F$7=バックデータ一覧!$A$21,BO256/L256+BP256/M256+BQ256/N256+BS256/P256+BT256/Q256,BO256/L256+BP256/M256+BQ256/N256+BS256/P256+BU256/R256)),0)</f>
        <v>11.130820049822676</v>
      </c>
      <c r="L256" s="167">
        <f>IFERROR(MIN(1,$CJ$6*CB256+計算過程!$CJ$13*(BO256+BQ256)+$CJ$20),"-")</f>
        <v>0.70271452124465539</v>
      </c>
      <c r="M256" s="167">
        <f t="shared" si="98"/>
        <v>0.82269418569126618</v>
      </c>
      <c r="N256" s="167">
        <f t="shared" si="99"/>
        <v>0.70271452124465539</v>
      </c>
      <c r="O256" s="134">
        <f t="shared" si="100"/>
        <v>0.90236153670854247</v>
      </c>
      <c r="P256" s="134">
        <f t="shared" si="101"/>
        <v>0.88826526187185906</v>
      </c>
      <c r="Q256" s="134">
        <f t="shared" si="102"/>
        <v>0.90236153670854247</v>
      </c>
      <c r="R256" s="134">
        <f t="shared" si="103"/>
        <v>0.54454526197853848</v>
      </c>
      <c r="S256" s="26">
        <f t="shared" si="104"/>
        <v>0</v>
      </c>
      <c r="T256" s="26">
        <f>'貼り付けシート（日別）'!P255</f>
        <v>21.2</v>
      </c>
      <c r="U256" s="26">
        <f t="shared" si="124"/>
        <v>1</v>
      </c>
      <c r="V256" s="26">
        <f t="shared" si="125"/>
        <v>1</v>
      </c>
      <c r="W256" s="26">
        <f t="shared" si="118"/>
        <v>8.581643628740002</v>
      </c>
      <c r="X256" s="26">
        <f t="shared" si="105"/>
        <v>0</v>
      </c>
      <c r="Y256" s="26">
        <f>IF(AND(入力データと計算結果!$F$6=バックデータ一覧!$A$7,入力データと計算結果!$F$27="種類を選択することで評価する"),MAX((($CJ$44*CB256+$CJ$45*SUM(BO256:BQ256,BS256)+$CJ$46)*Z256+(0.01723*BU256+0.06099))*10^3/3600,0),0)</f>
        <v>0</v>
      </c>
      <c r="Z256" s="26">
        <f t="shared" si="119"/>
        <v>1</v>
      </c>
      <c r="AA256" s="26">
        <f>IF(AND(入力データと計算結果!$F$6=バックデータ一覧!$A$7,入力データと計算結果!$F$27="種類を選択することで評価する"),MAX(($CJ$47*CB256+$CJ$48*SUM(BO256:BQ256,BS256)+$CJ$49)*AC256+BU256/AB256,0),0)</f>
        <v>0</v>
      </c>
      <c r="AB256" s="26">
        <f t="shared" si="106"/>
        <v>0.86634</v>
      </c>
      <c r="AC256" s="26">
        <f t="shared" si="120"/>
        <v>1</v>
      </c>
      <c r="AD256" s="91">
        <f>IF(AND(入力データと計算結果!$F$6=バックデータ一覧!$A$7,入力データと計算結果!$F$27="仕様を入力することで評価する"),AE256+AF256+AG256,0)</f>
        <v>0</v>
      </c>
      <c r="AE256" s="91">
        <f t="shared" si="121"/>
        <v>0.46520884675967167</v>
      </c>
      <c r="AF256" s="91">
        <f t="shared" si="107"/>
        <v>6.593701941688275E-2</v>
      </c>
      <c r="AG256" s="190">
        <f>IF(AND(入力データと計算結果!$F$7&lt;&gt;バックデータ一覧!$A$22,CA256&gt;0),(0.000393*計算過程!CA256)*10^3/3600,IF(AND(入力データと計算結果!$F$7=バックデータ一覧!$A$22,AX256&gt;0),(0.01723*計算過程!AX256+0.06099)*10^3/3600,0))</f>
        <v>0</v>
      </c>
      <c r="AH256" s="91">
        <f>IF(OR(入力データと計算結果!$F$6&lt;&gt;バックデータ一覧!$A$7,入力データと計算結果!$F$27&lt;&gt;"仕様を入力することで評価する"),0,IF(入力データと計算結果!$F$7=バックデータ一覧!$A$20,計算過程!AR256/計算過程!AI256+計算過程!AS256/計算過程!AJ256+計算過程!AT256/計算過程!AK256+計算過程!AU256/計算過程!AL256+計算過程!AW256/計算過程!AN256,IF(入力データと計算結果!$F$7=バックデータ一覧!$A$21,計算過程!AR256/計算過程!AI256+計算過程!AS256/計算過程!AJ256+計算過程!AT256/計算過程!AK256+計算過程!AV256/計算過程!AM256+計算過程!AW256/計算過程!AN256,計算過程!AR256/計算過程!AI256+計算過程!AS256/計算過程!AJ256+計算過程!AT256/計算過程!AK256+計算過程!AV256/計算過程!AM256+計算過程!AX256/計算過程!AO256)))</f>
        <v>0</v>
      </c>
      <c r="AI256" s="191" t="str">
        <f>IF(AND(入力データと計算結果!$F$6=バックデータ一覧!$A$7,入力データと計算結果!$F$27="仕様を入力することで評価する"),$CJ$65*CB256+$CJ$72*(AR256+AT256)+$CJ$79,"-")</f>
        <v>-</v>
      </c>
      <c r="AJ256" s="191" t="str">
        <f>IF(AND(入力データと計算結果!$F$6=バックデータ一覧!$A$7,入力データと計算結果!$F$27="仕様を入力することで評価する"),$CJ$66*CB256+$CJ$73*AS256+$CJ$80,"-")</f>
        <v>-</v>
      </c>
      <c r="AK256" s="191" t="str">
        <f>IF(AND(入力データと計算結果!$F$6=バックデータ一覧!$A$7,入力データと計算結果!$F$27="仕様を入力することで評価する"),$CJ$67*CB256+$CJ$74*(AR256+AT256)+$CJ$81,"-")</f>
        <v>-</v>
      </c>
      <c r="AL256" s="191" t="str">
        <f>IF(AND(入力データと計算結果!$F$6=バックデータ一覧!$A$7,入力データと計算結果!$F$27="仕様を入力することで評価する"),$CJ$68*CB256+$CJ$75*AU256+$CJ$82,"-")</f>
        <v>-</v>
      </c>
      <c r="AM256" s="191" t="str">
        <f>IF(AND(入力データと計算結果!$F$6=バックデータ一覧!$A$7,入力データと計算結果!$F$27="仕様を入力することで評価する"),$CJ$69*CB256+$CJ$76*AV256+$CJ$83,"-")</f>
        <v>-</v>
      </c>
      <c r="AN256" s="191" t="str">
        <f>IF(AND(入力データと計算結果!$F$6=バックデータ一覧!$A$7,入力データと計算結果!$F$27="仕様を入力することで評価する"),$CJ$70*CB256+$CJ$77*AW256+$CJ$84,"-")</f>
        <v>-</v>
      </c>
      <c r="AO256" s="191" t="str">
        <f>IF(AND(入力データと計算結果!$F$6=バックデータ一覧!$A$7,入力データと計算結果!$F$27="仕様を入力することで評価する"),$CJ$71*CB256+$CJ$78*AX256+$CJ$85,"-")</f>
        <v>-</v>
      </c>
      <c r="AP256" s="91">
        <f t="shared" si="108"/>
        <v>9.9279335145223104</v>
      </c>
      <c r="AQ256" s="91">
        <f t="shared" si="109"/>
        <v>5.9280027213545177</v>
      </c>
      <c r="AR256" s="91">
        <f t="shared" si="110"/>
        <v>0</v>
      </c>
      <c r="AS256" s="91">
        <f t="shared" si="111"/>
        <v>0</v>
      </c>
      <c r="AT256" s="91">
        <f t="shared" si="112"/>
        <v>0</v>
      </c>
      <c r="AU256" s="91">
        <f t="shared" si="113"/>
        <v>0</v>
      </c>
      <c r="AV256" s="91">
        <f t="shared" si="114"/>
        <v>0</v>
      </c>
      <c r="AW256" s="91">
        <f t="shared" si="115"/>
        <v>0</v>
      </c>
      <c r="AX256" s="91">
        <f t="shared" si="116"/>
        <v>0</v>
      </c>
      <c r="AY256" s="158">
        <f t="shared" si="117"/>
        <v>8.581643628740002</v>
      </c>
      <c r="AZ256" s="91">
        <f t="shared" si="122"/>
        <v>8.581643628740002</v>
      </c>
      <c r="BA256" s="26">
        <f>IF(計算過程!$CJ$4=9,((BF256*CB256+BG256*(BO256+BP256+BQ256+BS256)+BH256*BN256+BI256)*BB256+(0.01723*BU256+0.06099))*10^3/3600,0)</f>
        <v>0</v>
      </c>
      <c r="BB256" s="26">
        <f>IF(7&lt;='貼り付けシート（日別）'!O255,1,1+(7-'貼り付けシート（日別）'!O255)*0.0091)</f>
        <v>1</v>
      </c>
      <c r="BC256" s="26">
        <f>IF(計算過程!$CJ$4=9,((BJ256*計算過程!CB256+BK256*(BO256+BP256+BQ256+BS256)+BL256*BN256+BM256)*BE256+BU256/BD256),0)</f>
        <v>0</v>
      </c>
      <c r="BD256" s="26">
        <f>計算過程!$CJ$88*'貼り付けシート（日別）'!O255+計算過程!$CJ$89*BU256+計算過程!$CJ$90</f>
        <v>0.86634</v>
      </c>
      <c r="BE256" s="26">
        <f>IF(7&lt;='貼り付けシート（日別）'!O255,1,1+(7-'貼り付けシート（日別）'!O255)*0.0205)</f>
        <v>1</v>
      </c>
      <c r="BF256" s="89">
        <f>IF($BN256&gt;0,バックデータ一覧!$S$4,バックデータ一覧!$T$4)</f>
        <v>-0.51375000000000004</v>
      </c>
      <c r="BG256" s="89">
        <f>IF($BN256&gt;0,バックデータ一覧!$S$5,バックデータ一覧!$T$5)</f>
        <v>-1.7819999999999999E-2</v>
      </c>
      <c r="BH256" s="89">
        <f>IF($BN256&gt;0,バックデータ一覧!$S$6,バックデータ一覧!$T$6)</f>
        <v>0.27639999999999998</v>
      </c>
      <c r="BI256" s="89">
        <f>IF($BN256&gt;0,バックデータ一覧!$S$7,バックデータ一覧!$T$7)</f>
        <v>9.4067100000000003</v>
      </c>
      <c r="BJ256" s="89">
        <f>IF($BN256&gt;0,バックデータ一覧!$S$12,バックデータ一覧!$T$12)</f>
        <v>-0.19841</v>
      </c>
      <c r="BK256" s="89">
        <f>IF($BN256&gt;0,バックデータ一覧!$S$13,バックデータ一覧!$T$13)</f>
        <v>1.10632</v>
      </c>
      <c r="BL256" s="89">
        <f>IF($BN256&gt;0,バックデータ一覧!$S$14,バックデータ一覧!$T$14)</f>
        <v>0.19306999999999999</v>
      </c>
      <c r="BM256" s="132">
        <f>IF($BN256&gt;0,バックデータ一覧!$S$15,バックデータ一覧!$T$15)</f>
        <v>-10.36669</v>
      </c>
      <c r="BN256" s="26">
        <f>SUMIF('貼り付けシート（時刻別）'!$A$6:$A$8765,$A256,'貼り付けシート（時刻別）'!$C$6:$C$8765)</f>
        <v>2400</v>
      </c>
      <c r="BO256" s="91">
        <f>'貼り付けシート（日別）'!B255</f>
        <v>2.3906007251490005</v>
      </c>
      <c r="BP256" s="91">
        <f>'貼り付けシート（日別）'!C255</f>
        <v>5.2102836317350008</v>
      </c>
      <c r="BQ256" s="91">
        <f>'貼り付けシート（日別）'!D255</f>
        <v>0.98075927185600031</v>
      </c>
      <c r="BR256" s="91">
        <f>'貼り付けシート（日別）'!E255</f>
        <v>0</v>
      </c>
      <c r="BS256" s="91">
        <f>'貼り付けシート（日別）'!F255</f>
        <v>0</v>
      </c>
      <c r="BT256" s="91">
        <f>'貼り付けシート（日別）'!G255</f>
        <v>0</v>
      </c>
      <c r="BU256" s="91">
        <f>'貼り付けシート（日別）'!H255</f>
        <v>0</v>
      </c>
      <c r="BV256" s="91">
        <f>'貼り付けシート（日別）'!I255</f>
        <v>39</v>
      </c>
      <c r="BW256" s="91">
        <f>'貼り付けシート（日別）'!J255</f>
        <v>85</v>
      </c>
      <c r="BX256" s="91">
        <f>'貼り付けシート（日別）'!K255</f>
        <v>16</v>
      </c>
      <c r="BY256" s="91">
        <f>'貼り付けシート（日別）'!L255</f>
        <v>0</v>
      </c>
      <c r="BZ256" s="91">
        <f>'貼り付けシート（日別）'!M255</f>
        <v>0</v>
      </c>
      <c r="CA256" s="91">
        <f>'貼り付けシート（日別）'!N255</f>
        <v>0</v>
      </c>
      <c r="CB256" s="91">
        <f>'貼り付けシート（日別）'!O255</f>
        <v>23.320833333333336</v>
      </c>
      <c r="CC256" s="91">
        <f>'貼り付けシート（日別）'!Q255</f>
        <v>0</v>
      </c>
      <c r="CD256" s="126"/>
    </row>
    <row r="257" spans="1:82" x14ac:dyDescent="0.15">
      <c r="A257" s="30">
        <v>41890</v>
      </c>
      <c r="B257" s="93">
        <f t="shared" si="96"/>
        <v>0.16884561241319443</v>
      </c>
      <c r="C257" s="93">
        <f t="shared" si="97"/>
        <v>0</v>
      </c>
      <c r="D257" s="93">
        <f t="shared" si="123"/>
        <v>19.263464300092817</v>
      </c>
      <c r="E257" s="96">
        <v>0</v>
      </c>
      <c r="F257" s="90">
        <f>IF(OR(計算過程!$CJ$4&lt;=4,計算過程!$CJ$4=8),G257+H257+I257,0)</f>
        <v>0.16884561241319443</v>
      </c>
      <c r="G257" s="90">
        <f>IF(AND($CJ$4&gt;4,$CJ$4&lt;&gt;8),0,((VLOOKUP(入力データと計算結果!$F$6,バックデータ一覧!$V$12:$AA$15,2)*CB257+VLOOKUP(入力データと計算結果!$F$6,バックデータ一覧!$V$12:$AA$15,3)*(BV257+BW257+BX257+BY257+CA257)+(VLOOKUP(入力データと計算結果!$F$6,バックデータ一覧!$V$12:$AA$15,4)))*10^3/3600))</f>
        <v>0.10820850694444444</v>
      </c>
      <c r="H257" s="90">
        <f>IF(AND(OR($CJ$4&gt;4,$CJ$4&lt;&gt;8),入力データと計算結果!$F$7&lt;&gt;バックデータ一覧!$A$20,BZ257&gt;0),0.07*10^3/3600,0)</f>
        <v>1.9444444444444445E-2</v>
      </c>
      <c r="I257" s="90">
        <f>IF(AND(OR($CJ$4&lt;=4),入力データと計算結果!$F$7=バックデータ一覧!$A$22,BU257&gt;0),(VLOOKUP(入力データと計算結果!$F$6,バックデータ一覧!$V$12:$AA$15,5,FALSE)*BU257+VLOOKUP(入力データと計算結果!$F$6,バックデータ一覧!$V$12:$AA$15,6,FALSE))*10^3/3600,0)</f>
        <v>4.1192661024305556E-2</v>
      </c>
      <c r="J257" s="90">
        <f>IF(OR(計算過程!$CJ$4&lt;=2,計算過程!$CJ$4=8),IF(入力データと計算結果!$F$7=バックデータ一覧!$A$20,BO257/L257+BP257/M257+BQ257/N257+BR257/O257+BT257/Q257,IF(入力データと計算結果!$F$7=バックデータ一覧!$A$21,BO257/L257+BP257/M257+BQ257/N257+BS257/P257+BT257/Q257,BO257/L257+BP257/M257+BQ257/N257+BS257/P257+BU257/R257)),0)</f>
        <v>0</v>
      </c>
      <c r="K257" s="90">
        <f>IF(OR(計算過程!$CJ$4=3,計算過程!$CJ$4=4),IF(入力データと計算結果!$F$7=バックデータ一覧!$A$20,BO257/L257+BP257/M257+BQ257/N257+BR257/O257+BT257/Q257,IF(入力データと計算結果!$F$7=バックデータ一覧!$A$21,BO257/L257+BP257/M257+BQ257/N257+BS257/P257+BT257/Q257,BO257/L257+BP257/M257+BQ257/N257+BS257/P257+BU257/R257)),0)</f>
        <v>19.263464300092817</v>
      </c>
      <c r="L257" s="167">
        <f>IFERROR(MIN(1,$CJ$6*CB257+計算過程!$CJ$13*(BO257+BQ257)+$CJ$20),"-")</f>
        <v>0.70635842857006803</v>
      </c>
      <c r="M257" s="167">
        <f t="shared" si="98"/>
        <v>0.81937677370940887</v>
      </c>
      <c r="N257" s="167">
        <f t="shared" si="99"/>
        <v>0.70635842857006803</v>
      </c>
      <c r="O257" s="134">
        <f t="shared" si="100"/>
        <v>0.90236153670854247</v>
      </c>
      <c r="P257" s="134">
        <f t="shared" si="101"/>
        <v>0.87475459176628212</v>
      </c>
      <c r="Q257" s="134">
        <f t="shared" si="102"/>
        <v>0.90236153670854247</v>
      </c>
      <c r="R257" s="134">
        <f t="shared" si="103"/>
        <v>0.58732277505324859</v>
      </c>
      <c r="S257" s="26">
        <f t="shared" si="104"/>
        <v>0</v>
      </c>
      <c r="T257" s="26">
        <f>'貼り付けシート（日別）'!P256</f>
        <v>23.4</v>
      </c>
      <c r="U257" s="26">
        <f t="shared" si="124"/>
        <v>1</v>
      </c>
      <c r="V257" s="26">
        <f t="shared" si="125"/>
        <v>1</v>
      </c>
      <c r="W257" s="26">
        <f t="shared" si="118"/>
        <v>15.018036993325001</v>
      </c>
      <c r="X257" s="26">
        <f t="shared" si="105"/>
        <v>0</v>
      </c>
      <c r="Y257" s="26">
        <f>IF(AND(入力データと計算結果!$F$6=バックデータ一覧!$A$7,入力データと計算結果!$F$27="種類を選択することで評価する"),MAX((($CJ$44*CB257+$CJ$45*SUM(BO257:BQ257,BS257)+$CJ$46)*Z257+(0.01723*BU257+0.06099))*10^3/3600,0),0)</f>
        <v>0</v>
      </c>
      <c r="Z257" s="26">
        <f t="shared" si="119"/>
        <v>1</v>
      </c>
      <c r="AA257" s="26">
        <f>IF(AND(入力データと計算結果!$F$6=バックデータ一覧!$A$7,入力データと計算結果!$F$27="種類を選択することで評価する"),MAX(($CJ$47*CB257+$CJ$48*SUM(BO257:BQ257,BS257)+$CJ$49)*AC257+BU257/AB257,0),0)</f>
        <v>0</v>
      </c>
      <c r="AB257" s="26">
        <f t="shared" si="106"/>
        <v>0.87146421874999991</v>
      </c>
      <c r="AC257" s="26">
        <f t="shared" si="120"/>
        <v>1</v>
      </c>
      <c r="AD257" s="91">
        <f>IF(AND(入力データと計算結果!$F$6=バックデータ一覧!$A$7,入力データと計算結果!$F$27="仕様を入力することで評価する"),AE257+AF257+AG257,0)</f>
        <v>0</v>
      </c>
      <c r="AE257" s="91">
        <f t="shared" si="121"/>
        <v>0.76435632107342111</v>
      </c>
      <c r="AF257" s="91">
        <f t="shared" si="107"/>
        <v>7.0505859871603266E-2</v>
      </c>
      <c r="AG257" s="190">
        <f>IF(AND(入力データと計算結果!$F$7&lt;&gt;バックデータ一覧!$A$22,CA257&gt;0),(0.000393*計算過程!CA257)*10^3/3600,IF(AND(入力データと計算結果!$F$7=バックデータ一覧!$A$22,AX257&gt;0),(0.01723*計算過程!AX257+0.06099)*10^3/3600,0))</f>
        <v>2.1443976345486112E-2</v>
      </c>
      <c r="AH257" s="91">
        <f>IF(OR(入力データと計算結果!$F$6&lt;&gt;バックデータ一覧!$A$7,入力データと計算結果!$F$27&lt;&gt;"仕様を入力することで評価する"),0,IF(入力データと計算結果!$F$7=バックデータ一覧!$A$20,計算過程!AR257/計算過程!AI257+計算過程!AS257/計算過程!AJ257+計算過程!AT257/計算過程!AK257+計算過程!AU257/計算過程!AL257+計算過程!AW257/計算過程!AN257,IF(入力データと計算結果!$F$7=バックデータ一覧!$A$21,計算過程!AR257/計算過程!AI257+計算過程!AS257/計算過程!AJ257+計算過程!AT257/計算過程!AK257+計算過程!AV257/計算過程!AM257+計算過程!AW257/計算過程!AN257,計算過程!AR257/計算過程!AI257+計算過程!AS257/計算過程!AJ257+計算過程!AT257/計算過程!AK257+計算過程!AV257/計算過程!AM257+計算過程!AX257/計算過程!AO257)))</f>
        <v>0</v>
      </c>
      <c r="AI257" s="191" t="str">
        <f>IF(AND(入力データと計算結果!$F$6=バックデータ一覧!$A$7,入力データと計算結果!$F$27="仕様を入力することで評価する"),$CJ$65*CB257+$CJ$72*(AR257+AT257)+$CJ$79,"-")</f>
        <v>-</v>
      </c>
      <c r="AJ257" s="191" t="str">
        <f>IF(AND(入力データと計算結果!$F$6=バックデータ一覧!$A$7,入力データと計算結果!$F$27="仕様を入力することで評価する"),$CJ$66*CB257+$CJ$73*AS257+$CJ$80,"-")</f>
        <v>-</v>
      </c>
      <c r="AK257" s="191" t="str">
        <f>IF(AND(入力データと計算結果!$F$6=バックデータ一覧!$A$7,入力データと計算結果!$F$27="仕様を入力することで評価する"),$CJ$67*CB257+$CJ$74*(AR257+AT257)+$CJ$81,"-")</f>
        <v>-</v>
      </c>
      <c r="AL257" s="191" t="str">
        <f>IF(AND(入力データと計算結果!$F$6=バックデータ一覧!$A$7,入力データと計算結果!$F$27="仕様を入力することで評価する"),$CJ$68*CB257+$CJ$75*AU257+$CJ$82,"-")</f>
        <v>-</v>
      </c>
      <c r="AM257" s="191" t="str">
        <f>IF(AND(入力データと計算結果!$F$6=バックデータ一覧!$A$7,入力データと計算結果!$F$27="仕様を入力することで評価する"),$CJ$69*CB257+$CJ$76*AV257+$CJ$83,"-")</f>
        <v>-</v>
      </c>
      <c r="AN257" s="191" t="str">
        <f>IF(AND(入力データと計算結果!$F$6=バックデータ一覧!$A$7,入力データと計算結果!$F$27="仕様を入力することで評価する"),$CJ$70*CB257+$CJ$77*AW257+$CJ$84,"-")</f>
        <v>-</v>
      </c>
      <c r="AO257" s="191" t="str">
        <f>IF(AND(入力データと計算結果!$F$6=バックデータ一覧!$A$7,入力データと計算結果!$F$27="仕様を入力することで評価する"),$CJ$71*CB257+$CJ$78*AX257+$CJ$85,"-")</f>
        <v>-</v>
      </c>
      <c r="AP257" s="91">
        <f t="shared" si="108"/>
        <v>16.285788684863373</v>
      </c>
      <c r="AQ257" s="91">
        <f t="shared" si="109"/>
        <v>5.9184833899022395</v>
      </c>
      <c r="AR257" s="91">
        <f t="shared" si="110"/>
        <v>0</v>
      </c>
      <c r="AS257" s="91">
        <f t="shared" si="111"/>
        <v>0</v>
      </c>
      <c r="AT257" s="91">
        <f t="shared" si="112"/>
        <v>0</v>
      </c>
      <c r="AU257" s="91">
        <f t="shared" si="113"/>
        <v>0</v>
      </c>
      <c r="AV257" s="91">
        <f t="shared" si="114"/>
        <v>0</v>
      </c>
      <c r="AW257" s="91">
        <f t="shared" si="115"/>
        <v>0</v>
      </c>
      <c r="AX257" s="91">
        <f t="shared" si="116"/>
        <v>0.94070312499999997</v>
      </c>
      <c r="AY257" s="158">
        <f t="shared" si="117"/>
        <v>14.077333868325001</v>
      </c>
      <c r="AZ257" s="91">
        <f t="shared" si="122"/>
        <v>14.077333868325001</v>
      </c>
      <c r="BA257" s="26">
        <f>IF(計算過程!$CJ$4=9,((BF257*CB257+BG257*(BO257+BP257+BQ257+BS257)+BH257*BN257+BI257)*BB257+(0.01723*BU257+0.06099))*10^3/3600,0)</f>
        <v>0</v>
      </c>
      <c r="BB257" s="26">
        <f>IF(7&lt;='貼り付けシート（日別）'!O256,1,1+(7-'貼り付けシート（日別）'!O256)*0.0091)</f>
        <v>1</v>
      </c>
      <c r="BC257" s="26">
        <f>IF(計算過程!$CJ$4=9,((BJ257*計算過程!CB257+BK257*(BO257+BP257+BQ257+BS257)+BL257*BN257+BM257)*BE257+BU257/BD257),0)</f>
        <v>0</v>
      </c>
      <c r="BD257" s="26">
        <f>計算過程!$CJ$88*'貼り付けシート（日別）'!O256+計算過程!$CJ$89*BU257+計算過程!$CJ$90</f>
        <v>0.87146421874999991</v>
      </c>
      <c r="BE257" s="26">
        <f>IF(7&lt;='貼り付けシート（日別）'!O256,1,1+(7-'貼り付けシート（日別）'!O256)*0.0205)</f>
        <v>1</v>
      </c>
      <c r="BF257" s="89">
        <f>IF($BN257&gt;0,バックデータ一覧!$S$4,バックデータ一覧!$T$4)</f>
        <v>-0.51375000000000004</v>
      </c>
      <c r="BG257" s="89">
        <f>IF($BN257&gt;0,バックデータ一覧!$S$5,バックデータ一覧!$T$5)</f>
        <v>-1.7819999999999999E-2</v>
      </c>
      <c r="BH257" s="89">
        <f>IF($BN257&gt;0,バックデータ一覧!$S$6,バックデータ一覧!$T$6)</f>
        <v>0.27639999999999998</v>
      </c>
      <c r="BI257" s="89">
        <f>IF($BN257&gt;0,バックデータ一覧!$S$7,バックデータ一覧!$T$7)</f>
        <v>9.4067100000000003</v>
      </c>
      <c r="BJ257" s="89">
        <f>IF($BN257&gt;0,バックデータ一覧!$S$12,バックデータ一覧!$T$12)</f>
        <v>-0.19841</v>
      </c>
      <c r="BK257" s="89">
        <f>IF($BN257&gt;0,バックデータ一覧!$S$13,バックデータ一覧!$T$13)</f>
        <v>1.10632</v>
      </c>
      <c r="BL257" s="89">
        <f>IF($BN257&gt;0,バックデータ一覧!$S$14,バックデータ一覧!$T$14)</f>
        <v>0.19306999999999999</v>
      </c>
      <c r="BM257" s="132">
        <f>IF($BN257&gt;0,バックデータ一覧!$S$15,バックデータ一覧!$T$15)</f>
        <v>-10.36669</v>
      </c>
      <c r="BN257" s="26">
        <f>SUMIF('貼り付けシート（時刻別）'!$A$6:$A$8765,$A257,'貼り付けシート（時刻別）'!$C$6:$C$8765)</f>
        <v>2400</v>
      </c>
      <c r="BO257" s="91">
        <f>'貼り付けシート（日別）'!B256</f>
        <v>3.0657304868796666</v>
      </c>
      <c r="BP257" s="91">
        <f>'貼り付けシート（日別）'!C256</f>
        <v>3.7539556982200004</v>
      </c>
      <c r="BQ257" s="91">
        <f>'貼り付けシート（日別）'!D256</f>
        <v>1.6267141358953334</v>
      </c>
      <c r="BR257" s="91">
        <f>'貼り付けシート（日別）'!E256</f>
        <v>0</v>
      </c>
      <c r="BS257" s="91">
        <f>'貼り付けシート（日別）'!F256</f>
        <v>5.6309335473300006</v>
      </c>
      <c r="BT257" s="91">
        <f>'貼り付けシート（日別）'!G256</f>
        <v>0</v>
      </c>
      <c r="BU257" s="91">
        <f>'貼り付けシート（日別）'!H256</f>
        <v>0.94070312499999997</v>
      </c>
      <c r="BV257" s="91">
        <f>'貼り付けシート（日別）'!I256</f>
        <v>49</v>
      </c>
      <c r="BW257" s="91">
        <f>'貼り付けシート（日別）'!J256</f>
        <v>60</v>
      </c>
      <c r="BX257" s="91">
        <f>'貼り付けシート（日別）'!K256</f>
        <v>26</v>
      </c>
      <c r="BY257" s="91">
        <f>'貼り付けシート（日別）'!L256</f>
        <v>0</v>
      </c>
      <c r="BZ257" s="91">
        <f>'貼り付けシート（日別）'!M256</f>
        <v>90</v>
      </c>
      <c r="CA257" s="91">
        <f>'貼り付けシート（日別）'!N256</f>
        <v>0</v>
      </c>
      <c r="CB257" s="91">
        <f>'貼り付けシート（日別）'!O256</f>
        <v>23.212499999999995</v>
      </c>
      <c r="CC257" s="91">
        <f>'貼り付けシート（日別）'!Q256</f>
        <v>0</v>
      </c>
      <c r="CD257" s="126"/>
    </row>
    <row r="258" spans="1:82" x14ac:dyDescent="0.15">
      <c r="A258" s="30">
        <v>41891</v>
      </c>
      <c r="B258" s="93">
        <f t="shared" si="96"/>
        <v>0.1675768489583333</v>
      </c>
      <c r="C258" s="93">
        <f t="shared" si="97"/>
        <v>0</v>
      </c>
      <c r="D258" s="93">
        <f t="shared" si="123"/>
        <v>26.045654632781524</v>
      </c>
      <c r="E258" s="96">
        <v>0</v>
      </c>
      <c r="F258" s="90">
        <f>IF(OR(計算過程!$CJ$4&lt;=4,計算過程!$CJ$4=8),G258+H258+I258,0)</f>
        <v>0.1675768489583333</v>
      </c>
      <c r="G258" s="90">
        <f>IF(AND($CJ$4&gt;4,$CJ$4&lt;&gt;8),0,((VLOOKUP(入力データと計算結果!$F$6,バックデータ一覧!$V$12:$AA$15,2)*CB258+VLOOKUP(入力データと計算結果!$F$6,バックデータ一覧!$V$12:$AA$15,3)*(BV258+BW258+BX258+BY258+CA258)+(VLOOKUP(入力データと計算結果!$F$6,バックデータ一覧!$V$12:$AA$15,4)))*10^3/3600))</f>
        <v>0.10699189814814813</v>
      </c>
      <c r="H258" s="90">
        <f>IF(AND(OR($CJ$4&gt;4,$CJ$4&lt;&gt;8),入力データと計算結果!$F$7&lt;&gt;バックデータ一覧!$A$20,BZ258&gt;0),0.07*10^3/3600,0)</f>
        <v>1.9444444444444445E-2</v>
      </c>
      <c r="I258" s="90">
        <f>IF(AND(OR($CJ$4&lt;=4),入力データと計算結果!$F$7=バックデータ一覧!$A$22,BU258&gt;0),(VLOOKUP(入力データと計算結果!$F$6,バックデータ一覧!$V$12:$AA$15,5,FALSE)*BU258+VLOOKUP(入力データと計算結果!$F$6,バックデータ一覧!$V$12:$AA$15,6,FALSE))*10^3/3600,0)</f>
        <v>4.1140506365740737E-2</v>
      </c>
      <c r="J258" s="90">
        <f>IF(OR(計算過程!$CJ$4&lt;=2,計算過程!$CJ$4=8),IF(入力データと計算結果!$F$7=バックデータ一覧!$A$20,BO258/L258+BP258/M258+BQ258/N258+BR258/O258+BT258/Q258,IF(入力データと計算結果!$F$7=バックデータ一覧!$A$21,BO258/L258+BP258/M258+BQ258/N258+BS258/P258+BT258/Q258,BO258/L258+BP258/M258+BQ258/N258+BS258/P258+BU258/R258)),0)</f>
        <v>0</v>
      </c>
      <c r="K258" s="90">
        <f>IF(OR(計算過程!$CJ$4=3,計算過程!$CJ$4=4),IF(入力データと計算結果!$F$7=バックデータ一覧!$A$20,BO258/L258+BP258/M258+BQ258/N258+BR258/O258+BT258/Q258,IF(入力データと計算結果!$F$7=バックデータ一覧!$A$21,BO258/L258+BP258/M258+BQ258/N258+BS258/P258+BT258/Q258,BO258/L258+BP258/M258+BQ258/N258+BS258/P258+BU258/R258)),0)</f>
        <v>26.045654632781524</v>
      </c>
      <c r="L258" s="167">
        <f>IFERROR(MIN(1,$CJ$6*CB258+計算過程!$CJ$13*(BO258+BQ258)+$CJ$20),"-")</f>
        <v>0.70847799011706669</v>
      </c>
      <c r="M258" s="167">
        <f t="shared" si="98"/>
        <v>0.81800200429322145</v>
      </c>
      <c r="N258" s="167">
        <f t="shared" si="99"/>
        <v>0.70847799011706669</v>
      </c>
      <c r="O258" s="134">
        <f t="shared" si="100"/>
        <v>0.90236153670854247</v>
      </c>
      <c r="P258" s="134">
        <f t="shared" si="101"/>
        <v>0.86076087664627743</v>
      </c>
      <c r="Q258" s="134">
        <f t="shared" si="102"/>
        <v>0.90236153670854247</v>
      </c>
      <c r="R258" s="134">
        <f t="shared" si="103"/>
        <v>0.58817571110975442</v>
      </c>
      <c r="S258" s="26">
        <f t="shared" si="104"/>
        <v>0</v>
      </c>
      <c r="T258" s="26">
        <f>'貼り付けシート（日別）'!P257</f>
        <v>22.074999999999999</v>
      </c>
      <c r="U258" s="26">
        <f t="shared" si="124"/>
        <v>1</v>
      </c>
      <c r="V258" s="26">
        <f t="shared" si="125"/>
        <v>1</v>
      </c>
      <c r="W258" s="26">
        <f t="shared" si="118"/>
        <v>20.673929734040001</v>
      </c>
      <c r="X258" s="26">
        <f t="shared" si="105"/>
        <v>0</v>
      </c>
      <c r="Y258" s="26">
        <f>IF(AND(入力データと計算結果!$F$6=バックデータ一覧!$A$7,入力データと計算結果!$F$27="種類を選択することで評価する"),MAX((($CJ$44*CB258+$CJ$45*SUM(BO258:BQ258,BS258)+$CJ$46)*Z258+(0.01723*BU258+0.06099))*10^3/3600,0),0)</f>
        <v>0</v>
      </c>
      <c r="Z258" s="26">
        <f t="shared" si="119"/>
        <v>1</v>
      </c>
      <c r="AA258" s="26">
        <f>IF(AND(入力データと計算結果!$F$6=バックデータ一覧!$A$7,入力データと計算結果!$F$27="種類を選択することで評価する"),MAX(($CJ$47*CB258+$CJ$48*SUM(BO258:BQ258,BS258)+$CJ$49)*AC258+BU258/AB258,0),0)</f>
        <v>0</v>
      </c>
      <c r="AB258" s="26">
        <f t="shared" si="106"/>
        <v>0.87239062499999998</v>
      </c>
      <c r="AC258" s="26">
        <f t="shared" si="120"/>
        <v>1</v>
      </c>
      <c r="AD258" s="91">
        <f>IF(AND(入力データと計算結果!$F$6=バックデータ一覧!$A$7,入力データと計算結果!$F$27="仕様を入力することで評価する"),AE258+AF258+AG258,0)</f>
        <v>0</v>
      </c>
      <c r="AE258" s="91">
        <f t="shared" si="121"/>
        <v>1.0686995806746054</v>
      </c>
      <c r="AF258" s="91">
        <f t="shared" si="107"/>
        <v>7.5215310486274958E-2</v>
      </c>
      <c r="AG258" s="190">
        <f>IF(AND(入力データと計算結果!$F$7&lt;&gt;バックデータ一覧!$A$22,CA258&gt;0),(0.000393*計算過程!CA258)*10^3/3600,IF(AND(入力データと計算結果!$F$7=バックデータ一覧!$A$22,AX258&gt;0),(0.01723*計算過程!AX258+0.06099)*10^3/3600,0))</f>
        <v>2.1401225405092591E-2</v>
      </c>
      <c r="AH258" s="91">
        <f>IF(OR(入力データと計算結果!$F$6&lt;&gt;バックデータ一覧!$A$7,入力データと計算結果!$F$27&lt;&gt;"仕様を入力することで評価する"),0,IF(入力データと計算結果!$F$7=バックデータ一覧!$A$20,計算過程!AR258/計算過程!AI258+計算過程!AS258/計算過程!AJ258+計算過程!AT258/計算過程!AK258+計算過程!AU258/計算過程!AL258+計算過程!AW258/計算過程!AN258,IF(入力データと計算結果!$F$7=バックデータ一覧!$A$21,計算過程!AR258/計算過程!AI258+計算過程!AS258/計算過程!AJ258+計算過程!AT258/計算過程!AK258+計算過程!AV258/計算過程!AM258+計算過程!AW258/計算過程!AN258,計算過程!AR258/計算過程!AI258+計算過程!AS258/計算過程!AJ258+計算過程!AT258/計算過程!AK258+計算過程!AV258/計算過程!AM258+計算過程!AX258/計算過程!AO258)))</f>
        <v>0</v>
      </c>
      <c r="AI258" s="191" t="str">
        <f>IF(AND(入力データと計算結果!$F$6=バックデータ一覧!$A$7,入力データと計算結果!$F$27="仕様を入力することで評価する"),$CJ$65*CB258+$CJ$72*(AR258+AT258)+$CJ$79,"-")</f>
        <v>-</v>
      </c>
      <c r="AJ258" s="191" t="str">
        <f>IF(AND(入力データと計算結果!$F$6=バックデータ一覧!$A$7,入力データと計算結果!$F$27="仕様を入力することで評価する"),$CJ$66*CB258+$CJ$73*AS258+$CJ$80,"-")</f>
        <v>-</v>
      </c>
      <c r="AK258" s="191" t="str">
        <f>IF(AND(入力データと計算結果!$F$6=バックデータ一覧!$A$7,入力データと計算結果!$F$27="仕様を入力することで評価する"),$CJ$67*CB258+$CJ$74*(AR258+AT258)+$CJ$81,"-")</f>
        <v>-</v>
      </c>
      <c r="AL258" s="191" t="str">
        <f>IF(AND(入力データと計算結果!$F$6=バックデータ一覧!$A$7,入力データと計算結果!$F$27="仕様を入力することで評価する"),$CJ$68*CB258+$CJ$75*AU258+$CJ$82,"-")</f>
        <v>-</v>
      </c>
      <c r="AM258" s="191" t="str">
        <f>IF(AND(入力データと計算結果!$F$6=バックデータ一覧!$A$7,入力データと計算結果!$F$27="仕様を入力することで評価する"),$CJ$69*CB258+$CJ$76*AV258+$CJ$83,"-")</f>
        <v>-</v>
      </c>
      <c r="AN258" s="191" t="str">
        <f>IF(AND(入力データと計算結果!$F$6=バックデータ一覧!$A$7,入力データと計算結果!$F$27="仕様を入力することで評価する"),$CJ$70*CB258+$CJ$77*AW258+$CJ$84,"-")</f>
        <v>-</v>
      </c>
      <c r="AO258" s="191" t="str">
        <f>IF(AND(入力データと計算結果!$F$6=バックデータ一覧!$A$7,入力データと計算結果!$F$27="仕様を入力することで評価する"),$CJ$71*CB258+$CJ$78*AX258+$CJ$85,"-")</f>
        <v>-</v>
      </c>
      <c r="AP258" s="91">
        <f t="shared" si="108"/>
        <v>22.839312546485711</v>
      </c>
      <c r="AQ258" s="91">
        <f t="shared" si="109"/>
        <v>5.9364236684084561</v>
      </c>
      <c r="AR258" s="91">
        <f t="shared" si="110"/>
        <v>0</v>
      </c>
      <c r="AS258" s="91">
        <f t="shared" si="111"/>
        <v>0</v>
      </c>
      <c r="AT258" s="91">
        <f t="shared" si="112"/>
        <v>0</v>
      </c>
      <c r="AU258" s="91">
        <f t="shared" si="113"/>
        <v>0</v>
      </c>
      <c r="AV258" s="91">
        <f t="shared" si="114"/>
        <v>0</v>
      </c>
      <c r="AW258" s="91">
        <f t="shared" si="115"/>
        <v>0</v>
      </c>
      <c r="AX258" s="91">
        <f t="shared" si="116"/>
        <v>0.93177083333333299</v>
      </c>
      <c r="AY258" s="158">
        <f t="shared" si="117"/>
        <v>19.74215890070667</v>
      </c>
      <c r="AZ258" s="91">
        <f t="shared" si="122"/>
        <v>19.74215890070667</v>
      </c>
      <c r="BA258" s="26">
        <f>IF(計算過程!$CJ$4=9,((BF258*CB258+BG258*(BO258+BP258+BQ258+BS258)+BH258*BN258+BI258)*BB258+(0.01723*BU258+0.06099))*10^3/3600,0)</f>
        <v>0</v>
      </c>
      <c r="BB258" s="26">
        <f>IF(7&lt;='貼り付けシート（日別）'!O257,1,1+(7-'貼り付けシート（日別）'!O257)*0.0091)</f>
        <v>1</v>
      </c>
      <c r="BC258" s="26">
        <f>IF(計算過程!$CJ$4=9,((BJ258*計算過程!CB258+BK258*(BO258+BP258+BQ258+BS258)+BL258*BN258+BM258)*BE258+BU258/BD258),0)</f>
        <v>0</v>
      </c>
      <c r="BD258" s="26">
        <f>計算過程!$CJ$88*'貼り付けシート（日別）'!O257+計算過程!$CJ$89*BU258+計算過程!$CJ$90</f>
        <v>0.87239062499999998</v>
      </c>
      <c r="BE258" s="26">
        <f>IF(7&lt;='貼り付けシート（日別）'!O257,1,1+(7-'貼り付けシート（日別）'!O257)*0.0205)</f>
        <v>1</v>
      </c>
      <c r="BF258" s="89">
        <f>IF($BN258&gt;0,バックデータ一覧!$S$4,バックデータ一覧!$T$4)</f>
        <v>-0.51375000000000004</v>
      </c>
      <c r="BG258" s="89">
        <f>IF($BN258&gt;0,バックデータ一覧!$S$5,バックデータ一覧!$T$5)</f>
        <v>-1.7819999999999999E-2</v>
      </c>
      <c r="BH258" s="89">
        <f>IF($BN258&gt;0,バックデータ一覧!$S$6,バックデータ一覧!$T$6)</f>
        <v>0.27639999999999998</v>
      </c>
      <c r="BI258" s="89">
        <f>IF($BN258&gt;0,バックデータ一覧!$S$7,バックデータ一覧!$T$7)</f>
        <v>9.4067100000000003</v>
      </c>
      <c r="BJ258" s="89">
        <f>IF($BN258&gt;0,バックデータ一覧!$S$12,バックデータ一覧!$T$12)</f>
        <v>-0.19841</v>
      </c>
      <c r="BK258" s="89">
        <f>IF($BN258&gt;0,バックデータ一覧!$S$13,バックデータ一覧!$T$13)</f>
        <v>1.10632</v>
      </c>
      <c r="BL258" s="89">
        <f>IF($BN258&gt;0,バックデータ一覧!$S$14,バックデータ一覧!$T$14)</f>
        <v>0.19306999999999999</v>
      </c>
      <c r="BM258" s="132">
        <f>IF($BN258&gt;0,バックデータ一覧!$S$15,バックデータ一覧!$T$15)</f>
        <v>-10.36669</v>
      </c>
      <c r="BN258" s="26">
        <f>SUMIF('貼り付けシート（時刻別）'!$A$6:$A$8765,$A258,'貼り付けシート（時刻別）'!$C$6:$C$8765)</f>
        <v>2400</v>
      </c>
      <c r="BO258" s="91">
        <f>'貼り付けシート（日別）'!B257</f>
        <v>3.8847473965906674</v>
      </c>
      <c r="BP258" s="91">
        <f>'貼り付けシート（日別）'!C257</f>
        <v>2.8657972597800008</v>
      </c>
      <c r="BQ258" s="91">
        <f>'貼り付けシート（日別）'!D257</f>
        <v>1.5284252052160003</v>
      </c>
      <c r="BR258" s="91">
        <f>'貼り付けシート（日別）'!E257</f>
        <v>0</v>
      </c>
      <c r="BS258" s="91">
        <f>'貼り付けシート（日別）'!F257</f>
        <v>11.463189039120001</v>
      </c>
      <c r="BT258" s="91">
        <f>'貼り付けシート（日別）'!G257</f>
        <v>0</v>
      </c>
      <c r="BU258" s="91">
        <f>'貼り付けシート（日別）'!H257</f>
        <v>0.93177083333333299</v>
      </c>
      <c r="BV258" s="91">
        <f>'貼り付けシート（日別）'!I257</f>
        <v>61</v>
      </c>
      <c r="BW258" s="91">
        <f>'貼り付けシート（日別）'!J257</f>
        <v>45</v>
      </c>
      <c r="BX258" s="91">
        <f>'貼り付けシート（日別）'!K257</f>
        <v>24</v>
      </c>
      <c r="BY258" s="91">
        <f>'貼り付けシート（日別）'!L257</f>
        <v>0</v>
      </c>
      <c r="BZ258" s="91">
        <f>'貼り付けシート（日別）'!M257</f>
        <v>180</v>
      </c>
      <c r="CA258" s="91">
        <f>'貼り付けシート（日別）'!N257</f>
        <v>0</v>
      </c>
      <c r="CB258" s="91">
        <f>'貼り付けシート（日別）'!O257</f>
        <v>23.416666666666671</v>
      </c>
      <c r="CC258" s="91">
        <f>'貼り付けシート（日別）'!Q257</f>
        <v>0</v>
      </c>
      <c r="CD258" s="126"/>
    </row>
    <row r="259" spans="1:82" x14ac:dyDescent="0.15">
      <c r="A259" s="30">
        <v>41892</v>
      </c>
      <c r="B259" s="93">
        <f t="shared" si="96"/>
        <v>0.18422563570601849</v>
      </c>
      <c r="C259" s="93">
        <f t="shared" si="97"/>
        <v>0</v>
      </c>
      <c r="D259" s="93">
        <f t="shared" si="123"/>
        <v>32.962323317868908</v>
      </c>
      <c r="E259" s="96">
        <v>0</v>
      </c>
      <c r="F259" s="90">
        <f>IF(OR(計算過程!$CJ$4&lt;=4,計算過程!$CJ$4=8),G259+H259+I259,0)</f>
        <v>0.18422563570601849</v>
      </c>
      <c r="G259" s="90">
        <f>IF(AND($CJ$4&gt;4,$CJ$4&lt;&gt;8),0,((VLOOKUP(入力データと計算結果!$F$6,バックデータ一覧!$V$12:$AA$15,2)*CB259+VLOOKUP(入力データと計算結果!$F$6,バックデータ一覧!$V$12:$AA$15,3)*(BV259+BW259+BX259+BY259+CA259)+(VLOOKUP(入力データと計算結果!$F$6,バックデータ一覧!$V$12:$AA$15,4)))*10^3/3600))</f>
        <v>0.12401869212962963</v>
      </c>
      <c r="H259" s="90">
        <f>IF(AND(OR($CJ$4&gt;4,$CJ$4&lt;&gt;8),入力データと計算結果!$F$7&lt;&gt;バックデータ一覧!$A$20,BZ259&gt;0),0.07*10^3/3600,0)</f>
        <v>1.9444444444444445E-2</v>
      </c>
      <c r="I259" s="90">
        <f>IF(AND(OR($CJ$4&lt;=4),入力データと計算結果!$F$7=バックデータ一覧!$A$22,BU259&gt;0),(VLOOKUP(入力データと計算結果!$F$6,バックデータ一覧!$V$12:$AA$15,5,FALSE)*BU259+VLOOKUP(入力データと計算結果!$F$6,バックデータ一覧!$V$12:$AA$15,6,FALSE))*10^3/3600,0)</f>
        <v>4.0762499131944442E-2</v>
      </c>
      <c r="J259" s="90">
        <f>IF(OR(計算過程!$CJ$4&lt;=2,計算過程!$CJ$4=8),IF(入力データと計算結果!$F$7=バックデータ一覧!$A$20,BO259/L259+BP259/M259+BQ259/N259+BR259/O259+BT259/Q259,IF(入力データと計算結果!$F$7=バックデータ一覧!$A$21,BO259/L259+BP259/M259+BQ259/N259+BS259/P259+BT259/Q259,BO259/L259+BP259/M259+BQ259/N259+BS259/P259+BU259/R259)),0)</f>
        <v>0</v>
      </c>
      <c r="K259" s="90">
        <f>IF(OR(計算過程!$CJ$4=3,計算過程!$CJ$4=4),IF(入力データと計算結果!$F$7=バックデータ一覧!$A$20,BO259/L259+BP259/M259+BQ259/N259+BR259/O259+BT259/Q259,IF(入力データと計算結果!$F$7=バックデータ一覧!$A$21,BO259/L259+BP259/M259+BQ259/N259+BS259/P259+BT259/Q259,BO259/L259+BP259/M259+BQ259/N259+BS259/P259+BU259/R259)),0)</f>
        <v>32.962323317868908</v>
      </c>
      <c r="L259" s="167">
        <f>IFERROR(MIN(1,$CJ$6*CB259+計算過程!$CJ$13*(BO259+BQ259)+$CJ$20),"-")</f>
        <v>0.71421215173529029</v>
      </c>
      <c r="M259" s="167">
        <f t="shared" si="98"/>
        <v>0.83128534864026038</v>
      </c>
      <c r="N259" s="167">
        <f t="shared" si="99"/>
        <v>0.71421215173529029</v>
      </c>
      <c r="O259" s="134">
        <f t="shared" si="100"/>
        <v>0.90236153670854247</v>
      </c>
      <c r="P259" s="134">
        <f t="shared" si="101"/>
        <v>0.86046194042220914</v>
      </c>
      <c r="Q259" s="134">
        <f t="shared" si="102"/>
        <v>0.90236153670854247</v>
      </c>
      <c r="R259" s="134">
        <f t="shared" si="103"/>
        <v>0.59838287828790948</v>
      </c>
      <c r="S259" s="26">
        <f t="shared" si="104"/>
        <v>0</v>
      </c>
      <c r="T259" s="26">
        <f>'貼り付けシート（日別）'!P258</f>
        <v>23.112500000000001</v>
      </c>
      <c r="U259" s="26">
        <f t="shared" si="124"/>
        <v>1</v>
      </c>
      <c r="V259" s="26">
        <f t="shared" si="125"/>
        <v>1</v>
      </c>
      <c r="W259" s="26">
        <f t="shared" si="118"/>
        <v>26.295767875110002</v>
      </c>
      <c r="X259" s="26">
        <f t="shared" si="105"/>
        <v>0</v>
      </c>
      <c r="Y259" s="26">
        <f>IF(AND(入力データと計算結果!$F$6=バックデータ一覧!$A$7,入力データと計算結果!$F$27="種類を選択することで評価する"),MAX((($CJ$44*CB259+$CJ$45*SUM(BO259:BQ259,BS259)+$CJ$46)*Z259+(0.01723*BU259+0.06099))*10^3/3600,0),0)</f>
        <v>0</v>
      </c>
      <c r="Z259" s="26">
        <f t="shared" si="119"/>
        <v>1</v>
      </c>
      <c r="AA259" s="26">
        <f>IF(AND(入力データと計算結果!$F$6=バックデータ一覧!$A$7,入力データと計算結果!$F$27="種類を選択することで評価する"),MAX(($CJ$47*CB259+$CJ$48*SUM(BO259:BQ259,BS259)+$CJ$49)*AC259+BU259/AB259,0),0)</f>
        <v>0</v>
      </c>
      <c r="AB259" s="26">
        <f t="shared" si="106"/>
        <v>0.88222218749999992</v>
      </c>
      <c r="AC259" s="26">
        <f t="shared" si="120"/>
        <v>1</v>
      </c>
      <c r="AD259" s="91">
        <f>IF(AND(入力データと計算結果!$F$6=バックデータ一覧!$A$7,入力データと計算結果!$F$27="仕様を入力することで評価する"),AE259+AF259+AG259,0)</f>
        <v>0</v>
      </c>
      <c r="AE259" s="91">
        <f t="shared" si="121"/>
        <v>1.1928426687746483</v>
      </c>
      <c r="AF259" s="91">
        <f t="shared" si="107"/>
        <v>7.9942845195023093E-2</v>
      </c>
      <c r="AG259" s="190">
        <f>IF(AND(入力データと計算結果!$F$7&lt;&gt;バックデータ一覧!$A$22,CA259&gt;0),(0.000393*計算過程!CA259)*10^3/3600,IF(AND(入力データと計算結果!$F$7=バックデータ一覧!$A$22,AX259&gt;0),(0.01723*計算過程!AX259+0.06099)*10^3/3600,0))</f>
        <v>2.1091374565972227E-2</v>
      </c>
      <c r="AH259" s="91">
        <f>IF(OR(入力データと計算結果!$F$6&lt;&gt;バックデータ一覧!$A$7,入力データと計算結果!$F$27&lt;&gt;"仕様を入力することで評価する"),0,IF(入力データと計算結果!$F$7=バックデータ一覧!$A$20,計算過程!AR259/計算過程!AI259+計算過程!AS259/計算過程!AJ259+計算過程!AT259/計算過程!AK259+計算過程!AU259/計算過程!AL259+計算過程!AW259/計算過程!AN259,IF(入力データと計算結果!$F$7=バックデータ一覧!$A$21,計算過程!AR259/計算過程!AI259+計算過程!AS259/計算過程!AJ259+計算過程!AT259/計算過程!AK259+計算過程!AV259/計算過程!AM259+計算過程!AW259/計算過程!AN259,計算過程!AR259/計算過程!AI259+計算過程!AS259/計算過程!AJ259+計算過程!AT259/計算過程!AK259+計算過程!AV259/計算過程!AM259+計算過程!AX259/計算過程!AO259)))</f>
        <v>0</v>
      </c>
      <c r="AI259" s="191" t="str">
        <f>IF(AND(入力データと計算結果!$F$6=バックデータ一覧!$A$7,入力データと計算結果!$F$27="仕様を入力することで評価する"),$CJ$65*CB259+$CJ$72*(AR259+AT259)+$CJ$79,"-")</f>
        <v>-</v>
      </c>
      <c r="AJ259" s="191" t="str">
        <f>IF(AND(入力データと計算結果!$F$6=バックデータ一覧!$A$7,入力データと計算結果!$F$27="仕様を入力することで評価する"),$CJ$66*CB259+$CJ$73*AS259+$CJ$80,"-")</f>
        <v>-</v>
      </c>
      <c r="AK259" s="191" t="str">
        <f>IF(AND(入力データと計算結果!$F$6=バックデータ一覧!$A$7,入力データと計算結果!$F$27="仕様を入力することで評価する"),$CJ$67*CB259+$CJ$74*(AR259+AT259)+$CJ$81,"-")</f>
        <v>-</v>
      </c>
      <c r="AL259" s="191" t="str">
        <f>IF(AND(入力データと計算結果!$F$6=バックデータ一覧!$A$7,入力データと計算結果!$F$27="仕様を入力することで評価する"),$CJ$68*CB259+$CJ$75*AU259+$CJ$82,"-")</f>
        <v>-</v>
      </c>
      <c r="AM259" s="191" t="str">
        <f>IF(AND(入力データと計算結果!$F$6=バックデータ一覧!$A$7,入力データと計算結果!$F$27="仕様を入力することで評価する"),$CJ$69*CB259+$CJ$76*AV259+$CJ$83,"-")</f>
        <v>-</v>
      </c>
      <c r="AN259" s="191" t="str">
        <f>IF(AND(入力データと計算結果!$F$6=バックデータ一覧!$A$7,入力データと計算結果!$F$27="仕様を入力することで評価する"),$CJ$70*CB259+$CJ$77*AW259+$CJ$84,"-")</f>
        <v>-</v>
      </c>
      <c r="AO259" s="191" t="str">
        <f>IF(AND(入力データと計算結果!$F$6=バックデータ一覧!$A$7,入力データと計算結果!$F$27="仕様を入力することで評価する"),$CJ$71*CB259+$CJ$78*AX259+$CJ$85,"-")</f>
        <v>-</v>
      </c>
      <c r="AP259" s="91">
        <f t="shared" si="108"/>
        <v>26.089841124102339</v>
      </c>
      <c r="AQ259" s="91">
        <f t="shared" si="109"/>
        <v>6.075552358864825</v>
      </c>
      <c r="AR259" s="91">
        <f t="shared" si="110"/>
        <v>0.56808508876020269</v>
      </c>
      <c r="AS259" s="91">
        <f t="shared" si="111"/>
        <v>0.76472992717719634</v>
      </c>
      <c r="AT259" s="91">
        <f t="shared" si="112"/>
        <v>0.23306054923495512</v>
      </c>
      <c r="AU259" s="91">
        <f t="shared" si="113"/>
        <v>0</v>
      </c>
      <c r="AV259" s="91">
        <f t="shared" si="114"/>
        <v>1.3109655894466226</v>
      </c>
      <c r="AW259" s="91">
        <f t="shared" si="115"/>
        <v>0</v>
      </c>
      <c r="AX259" s="91">
        <f t="shared" si="116"/>
        <v>0.86703124999999992</v>
      </c>
      <c r="AY259" s="158">
        <f t="shared" si="117"/>
        <v>22.551895470491026</v>
      </c>
      <c r="AZ259" s="91">
        <f t="shared" si="122"/>
        <v>25.428736625110002</v>
      </c>
      <c r="BA259" s="26">
        <f>IF(計算過程!$CJ$4=9,((BF259*CB259+BG259*(BO259+BP259+BQ259+BS259)+BH259*BN259+BI259)*BB259+(0.01723*BU259+0.06099))*10^3/3600,0)</f>
        <v>0</v>
      </c>
      <c r="BB259" s="26">
        <f>IF(7&lt;='貼り付けシート（日別）'!O258,1,1+(7-'貼り付けシート（日別）'!O258)*0.0091)</f>
        <v>1</v>
      </c>
      <c r="BC259" s="26">
        <f>IF(計算過程!$CJ$4=9,((BJ259*計算過程!CB259+BK259*(BO259+BP259+BQ259+BS259)+BL259*BN259+BM259)*BE259+BU259/BD259),0)</f>
        <v>0</v>
      </c>
      <c r="BD259" s="26">
        <f>計算過程!$CJ$88*'貼り付けシート（日別）'!O258+計算過程!$CJ$89*BU259+計算過程!$CJ$90</f>
        <v>0.88222218749999992</v>
      </c>
      <c r="BE259" s="26">
        <f>IF(7&lt;='貼り付けシート（日別）'!O258,1,1+(7-'貼り付けシート（日別）'!O258)*0.0205)</f>
        <v>1</v>
      </c>
      <c r="BF259" s="89">
        <f>IF($BN259&gt;0,バックデータ一覧!$S$4,バックデータ一覧!$T$4)</f>
        <v>-0.51375000000000004</v>
      </c>
      <c r="BG259" s="89">
        <f>IF($BN259&gt;0,バックデータ一覧!$S$5,バックデータ一覧!$T$5)</f>
        <v>-1.7819999999999999E-2</v>
      </c>
      <c r="BH259" s="89">
        <f>IF($BN259&gt;0,バックデータ一覧!$S$6,バックデータ一覧!$T$6)</f>
        <v>0.27639999999999998</v>
      </c>
      <c r="BI259" s="89">
        <f>IF($BN259&gt;0,バックデータ一覧!$S$7,バックデータ一覧!$T$7)</f>
        <v>9.4067100000000003</v>
      </c>
      <c r="BJ259" s="89">
        <f>IF($BN259&gt;0,バックデータ一覧!$S$12,バックデータ一覧!$T$12)</f>
        <v>-0.19841</v>
      </c>
      <c r="BK259" s="89">
        <f>IF($BN259&gt;0,バックデータ一覧!$S$13,バックデータ一覧!$T$13)</f>
        <v>1.10632</v>
      </c>
      <c r="BL259" s="89">
        <f>IF($BN259&gt;0,バックデータ一覧!$S$14,バックデータ一覧!$T$14)</f>
        <v>0.19306999999999999</v>
      </c>
      <c r="BM259" s="132">
        <f>IF($BN259&gt;0,バックデータ一覧!$S$15,バックデータ一覧!$T$15)</f>
        <v>-10.36669</v>
      </c>
      <c r="BN259" s="26">
        <f>SUMIF('貼り付けシート（時刻別）'!$A$6:$A$8765,$A259,'貼り付けシート（時刻別）'!$C$6:$C$8765)</f>
        <v>2400</v>
      </c>
      <c r="BO259" s="91">
        <f>'貼り付けシート（日別）'!B258</f>
        <v>5.0213707766039999</v>
      </c>
      <c r="BP259" s="91">
        <f>'貼り付けシート（日別）'!C258</f>
        <v>6.7595375838900003</v>
      </c>
      <c r="BQ259" s="91">
        <f>'貼り付けシート（日別）'!D258</f>
        <v>2.060049549376</v>
      </c>
      <c r="BR259" s="91">
        <f>'貼り付けシート（日別）'!E258</f>
        <v>0</v>
      </c>
      <c r="BS259" s="91">
        <f>'貼り付けシート（日別）'!F258</f>
        <v>11.587778715240002</v>
      </c>
      <c r="BT259" s="91">
        <f>'貼り付けシート（日別）'!G258</f>
        <v>0</v>
      </c>
      <c r="BU259" s="91">
        <f>'貼り付けシート（日別）'!H258</f>
        <v>0.86703124999999992</v>
      </c>
      <c r="BV259" s="91">
        <f>'貼り付けシート（日別）'!I258</f>
        <v>78</v>
      </c>
      <c r="BW259" s="91">
        <f>'貼り付けシート（日別）'!J258</f>
        <v>105</v>
      </c>
      <c r="BX259" s="91">
        <f>'貼り付けシート（日別）'!K258</f>
        <v>32</v>
      </c>
      <c r="BY259" s="91">
        <f>'貼り付けシート（日別）'!L258</f>
        <v>0</v>
      </c>
      <c r="BZ259" s="91">
        <f>'貼り付けシート（日別）'!M258</f>
        <v>180</v>
      </c>
      <c r="CA259" s="91">
        <f>'貼り付けシート（日別）'!N258</f>
        <v>0</v>
      </c>
      <c r="CB259" s="91">
        <f>'貼り付けシート（日別）'!O258</f>
        <v>25.545833333333334</v>
      </c>
      <c r="CC259" s="91">
        <f>'貼り付けシート（日別）'!Q258</f>
        <v>0</v>
      </c>
      <c r="CD259" s="126"/>
    </row>
    <row r="260" spans="1:82" x14ac:dyDescent="0.15">
      <c r="A260" s="30">
        <v>41893</v>
      </c>
      <c r="B260" s="93">
        <f t="shared" si="96"/>
        <v>0.16830445920138887</v>
      </c>
      <c r="C260" s="93">
        <f t="shared" si="97"/>
        <v>0</v>
      </c>
      <c r="D260" s="93">
        <f t="shared" si="123"/>
        <v>19.734307283901188</v>
      </c>
      <c r="E260" s="96">
        <v>0</v>
      </c>
      <c r="F260" s="90">
        <f>IF(OR(計算過程!$CJ$4&lt;=4,計算過程!$CJ$4=8),G260+H260+I260,0)</f>
        <v>0.16830445920138887</v>
      </c>
      <c r="G260" s="90">
        <f>IF(AND($CJ$4&gt;4,$CJ$4&lt;&gt;8),0,((VLOOKUP(入力データと計算結果!$F$6,バックデータ一覧!$V$12:$AA$15,2)*CB260+VLOOKUP(入力データと計算結果!$F$6,バックデータ一覧!$V$12:$AA$15,3)*(BV260+BW260+BX260+BY260+CA260)+(VLOOKUP(入力データと計算結果!$F$6,バックデータ一覧!$V$12:$AA$15,4)))*10^3/3600))</f>
        <v>0.10781956018518518</v>
      </c>
      <c r="H260" s="90">
        <f>IF(AND(OR($CJ$4&gt;4,$CJ$4&lt;&gt;8),入力データと計算結果!$F$7&lt;&gt;バックデータ一覧!$A$20,BZ260&gt;0),0.07*10^3/3600,0)</f>
        <v>1.9444444444444445E-2</v>
      </c>
      <c r="I260" s="90">
        <f>IF(AND(OR($CJ$4&lt;=4),入力データと計算結果!$F$7=バックデータ一覧!$A$22,BU260&gt;0),(VLOOKUP(入力データと計算結果!$F$6,バックデータ一覧!$V$12:$AA$15,5,FALSE)*BU260+VLOOKUP(入力データと計算結果!$F$6,バックデータ一覧!$V$12:$AA$15,6,FALSE))*10^3/3600,0)</f>
        <v>4.1040454571759262E-2</v>
      </c>
      <c r="J260" s="90">
        <f>IF(OR(計算過程!$CJ$4&lt;=2,計算過程!$CJ$4=8),IF(入力データと計算結果!$F$7=バックデータ一覧!$A$20,BO260/L260+BP260/M260+BQ260/N260+BR260/O260+BT260/Q260,IF(入力データと計算結果!$F$7=バックデータ一覧!$A$21,BO260/L260+BP260/M260+BQ260/N260+BS260/P260+BT260/Q260,BO260/L260+BP260/M260+BQ260/N260+BS260/P260+BU260/R260)),0)</f>
        <v>0</v>
      </c>
      <c r="K260" s="90">
        <f>IF(OR(計算過程!$CJ$4=3,計算過程!$CJ$4=4),IF(入力データと計算結果!$F$7=バックデータ一覧!$A$20,BO260/L260+BP260/M260+BQ260/N260+BR260/O260+BT260/Q260,IF(入力データと計算結果!$F$7=バックデータ一覧!$A$21,BO260/L260+BP260/M260+BQ260/N260+BS260/P260+BT260/Q260,BO260/L260+BP260/M260+BQ260/N260+BS260/P260+BU260/R260)),0)</f>
        <v>19.734307283901188</v>
      </c>
      <c r="L260" s="167">
        <f>IFERROR(MIN(1,$CJ$6*CB260+計算過程!$CJ$13*(BO260+BQ260)+$CJ$20),"-")</f>
        <v>0.70705417102783896</v>
      </c>
      <c r="M260" s="167">
        <f t="shared" si="98"/>
        <v>0.82104513860885153</v>
      </c>
      <c r="N260" s="167">
        <f t="shared" si="99"/>
        <v>0.70705417102783896</v>
      </c>
      <c r="O260" s="134">
        <f t="shared" si="100"/>
        <v>0.90236153670854247</v>
      </c>
      <c r="P260" s="134">
        <f t="shared" si="101"/>
        <v>0.87434531856680675</v>
      </c>
      <c r="Q260" s="134">
        <f t="shared" si="102"/>
        <v>0.90236153670854247</v>
      </c>
      <c r="R260" s="134">
        <f t="shared" si="103"/>
        <v>0.5898119557895819</v>
      </c>
      <c r="S260" s="26">
        <f t="shared" si="104"/>
        <v>0</v>
      </c>
      <c r="T260" s="26">
        <f>'貼り付けシート（日別）'!P259</f>
        <v>21.812499999999996</v>
      </c>
      <c r="U260" s="26">
        <f t="shared" si="124"/>
        <v>1</v>
      </c>
      <c r="V260" s="26">
        <f t="shared" si="125"/>
        <v>1</v>
      </c>
      <c r="W260" s="26">
        <f t="shared" si="118"/>
        <v>15.418408197891662</v>
      </c>
      <c r="X260" s="26">
        <f t="shared" si="105"/>
        <v>0</v>
      </c>
      <c r="Y260" s="26">
        <f>IF(AND(入力データと計算結果!$F$6=バックデータ一覧!$A$7,入力データと計算結果!$F$27="種類を選択することで評価する"),MAX((($CJ$44*CB260+$CJ$45*SUM(BO260:BQ260,BS260)+$CJ$46)*Z260+(0.01723*BU260+0.06099))*10^3/3600,0),0)</f>
        <v>0</v>
      </c>
      <c r="Z260" s="26">
        <f t="shared" si="119"/>
        <v>1</v>
      </c>
      <c r="AA260" s="26">
        <f>IF(AND(入力データと計算結果!$F$6=バックデータ一覧!$A$7,入力データと計算結果!$F$27="種類を選択することで評価する"),MAX(($CJ$47*CB260+$CJ$48*SUM(BO260:BQ260,BS260)+$CJ$49)*AC260+BU260/AB260,0),0)</f>
        <v>0</v>
      </c>
      <c r="AB260" s="26">
        <f t="shared" si="106"/>
        <v>0.87416781249999997</v>
      </c>
      <c r="AC260" s="26">
        <f t="shared" si="120"/>
        <v>1</v>
      </c>
      <c r="AD260" s="91">
        <f>IF(AND(入力データと計算結果!$F$6=バックデータ一覧!$A$7,入力データと計算結果!$F$27="仕様を入力することで評価する"),AE260+AF260+AG260,0)</f>
        <v>0</v>
      </c>
      <c r="AE260" s="91">
        <f t="shared" si="121"/>
        <v>0.78060523321176156</v>
      </c>
      <c r="AF260" s="91">
        <f t="shared" si="107"/>
        <v>7.0860379735676188E-2</v>
      </c>
      <c r="AG260" s="190">
        <f>IF(AND(入力データと計算結果!$F$7&lt;&gt;バックデータ一覧!$A$22,CA260&gt;0),(0.000393*計算過程!CA260)*10^3/3600,IF(AND(入力データと計算結果!$F$7=バックデータ一覧!$A$22,AX260&gt;0),(0.01723*計算過程!AX260+0.06099)*10^3/3600,0))</f>
        <v>2.1319213396990742E-2</v>
      </c>
      <c r="AH260" s="91">
        <f>IF(OR(入力データと計算結果!$F$6&lt;&gt;バックデータ一覧!$A$7,入力データと計算結果!$F$27&lt;&gt;"仕様を入力することで評価する"),0,IF(入力データと計算結果!$F$7=バックデータ一覧!$A$20,計算過程!AR260/計算過程!AI260+計算過程!AS260/計算過程!AJ260+計算過程!AT260/計算過程!AK260+計算過程!AU260/計算過程!AL260+計算過程!AW260/計算過程!AN260,IF(入力データと計算結果!$F$7=バックデータ一覧!$A$21,計算過程!AR260/計算過程!AI260+計算過程!AS260/計算過程!AJ260+計算過程!AT260/計算過程!AK260+計算過程!AV260/計算過程!AM260+計算過程!AW260/計算過程!AN260,計算過程!AR260/計算過程!AI260+計算過程!AS260/計算過程!AJ260+計算過程!AT260/計算過程!AK260+計算過程!AV260/計算過程!AM260+計算過程!AX260/計算過程!AO260)))</f>
        <v>0</v>
      </c>
      <c r="AI260" s="191" t="str">
        <f>IF(AND(入力データと計算結果!$F$6=バックデータ一覧!$A$7,入力データと計算結果!$F$27="仕様を入力することで評価する"),$CJ$65*CB260+$CJ$72*(AR260+AT260)+$CJ$79,"-")</f>
        <v>-</v>
      </c>
      <c r="AJ260" s="191" t="str">
        <f>IF(AND(入力データと計算結果!$F$6=バックデータ一覧!$A$7,入力データと計算結果!$F$27="仕様を入力することで評価する"),$CJ$66*CB260+$CJ$73*AS260+$CJ$80,"-")</f>
        <v>-</v>
      </c>
      <c r="AK260" s="191" t="str">
        <f>IF(AND(入力データと計算結果!$F$6=バックデータ一覧!$A$7,入力データと計算結果!$F$27="仕様を入力することで評価する"),$CJ$67*CB260+$CJ$74*(AR260+AT260)+$CJ$81,"-")</f>
        <v>-</v>
      </c>
      <c r="AL260" s="191" t="str">
        <f>IF(AND(入力データと計算結果!$F$6=バックデータ一覧!$A$7,入力データと計算結果!$F$27="仕様を入力することで評価する"),$CJ$68*CB260+$CJ$75*AU260+$CJ$82,"-")</f>
        <v>-</v>
      </c>
      <c r="AM260" s="191" t="str">
        <f>IF(AND(入力データと計算結果!$F$6=バックデータ一覧!$A$7,入力データと計算結果!$F$27="仕様を入力することで評価する"),$CJ$69*CB260+$CJ$76*AV260+$CJ$83,"-")</f>
        <v>-</v>
      </c>
      <c r="AN260" s="191" t="str">
        <f>IF(AND(入力データと計算結果!$F$6=バックデータ一覧!$A$7,入力データと計算結果!$F$27="仕様を入力することで評価する"),$CJ$70*CB260+$CJ$77*AW260+$CJ$84,"-")</f>
        <v>-</v>
      </c>
      <c r="AO260" s="191" t="str">
        <f>IF(AND(入力データと計算結果!$F$6=バックデータ一覧!$A$7,入力データと計算結果!$F$27="仕様を入力することで評価する"),$CJ$71*CB260+$CJ$78*AX260+$CJ$85,"-")</f>
        <v>-</v>
      </c>
      <c r="AP260" s="91">
        <f t="shared" si="108"/>
        <v>16.779127415581314</v>
      </c>
      <c r="AQ260" s="91">
        <f t="shared" si="109"/>
        <v>5.9708397128897683</v>
      </c>
      <c r="AR260" s="91">
        <f t="shared" si="110"/>
        <v>0</v>
      </c>
      <c r="AS260" s="91">
        <f t="shared" si="111"/>
        <v>0</v>
      </c>
      <c r="AT260" s="91">
        <f t="shared" si="112"/>
        <v>0</v>
      </c>
      <c r="AU260" s="91">
        <f t="shared" si="113"/>
        <v>0</v>
      </c>
      <c r="AV260" s="91">
        <f t="shared" si="114"/>
        <v>0</v>
      </c>
      <c r="AW260" s="91">
        <f t="shared" si="115"/>
        <v>0</v>
      </c>
      <c r="AX260" s="91">
        <f t="shared" si="116"/>
        <v>0.91463541666666648</v>
      </c>
      <c r="AY260" s="158">
        <f t="shared" si="117"/>
        <v>14.503772781224995</v>
      </c>
      <c r="AZ260" s="91">
        <f t="shared" si="122"/>
        <v>14.503772781224995</v>
      </c>
      <c r="BA260" s="26">
        <f>IF(計算過程!$CJ$4=9,((BF260*CB260+BG260*(BO260+BP260+BQ260+BS260)+BH260*BN260+BI260)*BB260+(0.01723*BU260+0.06099))*10^3/3600,0)</f>
        <v>0</v>
      </c>
      <c r="BB260" s="26">
        <f>IF(7&lt;='貼り付けシート（日別）'!O259,1,1+(7-'貼り付けシート（日別）'!O259)*0.0091)</f>
        <v>1</v>
      </c>
      <c r="BC260" s="26">
        <f>IF(計算過程!$CJ$4=9,((BJ260*計算過程!CB260+BK260*(BO260+BP260+BQ260+BS260)+BL260*BN260+BM260)*BE260+BU260/BD260),0)</f>
        <v>0</v>
      </c>
      <c r="BD260" s="26">
        <f>計算過程!$CJ$88*'貼り付けシート（日別）'!O259+計算過程!$CJ$89*BU260+計算過程!$CJ$90</f>
        <v>0.87416781249999997</v>
      </c>
      <c r="BE260" s="26">
        <f>IF(7&lt;='貼り付けシート（日別）'!O259,1,1+(7-'貼り付けシート（日別）'!O259)*0.0205)</f>
        <v>1</v>
      </c>
      <c r="BF260" s="89">
        <f>IF($BN260&gt;0,バックデータ一覧!$S$4,バックデータ一覧!$T$4)</f>
        <v>-0.51375000000000004</v>
      </c>
      <c r="BG260" s="89">
        <f>IF($BN260&gt;0,バックデータ一覧!$S$5,バックデータ一覧!$T$5)</f>
        <v>-1.7819999999999999E-2</v>
      </c>
      <c r="BH260" s="89">
        <f>IF($BN260&gt;0,バックデータ一覧!$S$6,バックデータ一覧!$T$6)</f>
        <v>0.27639999999999998</v>
      </c>
      <c r="BI260" s="89">
        <f>IF($BN260&gt;0,バックデータ一覧!$S$7,バックデータ一覧!$T$7)</f>
        <v>9.4067100000000003</v>
      </c>
      <c r="BJ260" s="89">
        <f>IF($BN260&gt;0,バックデータ一覧!$S$12,バックデータ一覧!$T$12)</f>
        <v>-0.19841</v>
      </c>
      <c r="BK260" s="89">
        <f>IF($BN260&gt;0,バックデータ一覧!$S$13,バックデータ一覧!$T$13)</f>
        <v>1.10632</v>
      </c>
      <c r="BL260" s="89">
        <f>IF($BN260&gt;0,バックデータ一覧!$S$14,バックデータ一覧!$T$14)</f>
        <v>0.19306999999999999</v>
      </c>
      <c r="BM260" s="132">
        <f>IF($BN260&gt;0,バックデータ一覧!$S$15,バックデータ一覧!$T$15)</f>
        <v>-10.36669</v>
      </c>
      <c r="BN260" s="26">
        <f>SUMIF('貼り付けシート（時刻別）'!$A$6:$A$8765,$A260,'貼り付けシート（時刻別）'!$C$6:$C$8765)</f>
        <v>2400</v>
      </c>
      <c r="BO260" s="91">
        <f>'貼り付けシート（日別）'!B259</f>
        <v>3.158599405688999</v>
      </c>
      <c r="BP260" s="91">
        <f>'貼り付けシート（日別）'!C259</f>
        <v>3.867672741659999</v>
      </c>
      <c r="BQ260" s="91">
        <f>'貼り付けシート（日別）'!D259</f>
        <v>1.6759915213859995</v>
      </c>
      <c r="BR260" s="91">
        <f>'貼り付けシート（日別）'!E259</f>
        <v>0</v>
      </c>
      <c r="BS260" s="91">
        <f>'貼り付けシート（日別）'!F259</f>
        <v>5.801509112489998</v>
      </c>
      <c r="BT260" s="91">
        <f>'貼り付けシート（日別）'!G259</f>
        <v>0</v>
      </c>
      <c r="BU260" s="91">
        <f>'貼り付けシート（日別）'!H259</f>
        <v>0.91463541666666648</v>
      </c>
      <c r="BV260" s="91">
        <f>'貼り付けシート（日別）'!I259</f>
        <v>49</v>
      </c>
      <c r="BW260" s="91">
        <f>'貼り付けシート（日別）'!J259</f>
        <v>60</v>
      </c>
      <c r="BX260" s="91">
        <f>'貼り付けシート（日別）'!K259</f>
        <v>26</v>
      </c>
      <c r="BY260" s="91">
        <f>'貼り付けシート（日別）'!L259</f>
        <v>0</v>
      </c>
      <c r="BZ260" s="91">
        <f>'貼り付けシート（日別）'!M259</f>
        <v>90</v>
      </c>
      <c r="CA260" s="91">
        <f>'貼り付けシート（日別）'!N259</f>
        <v>0</v>
      </c>
      <c r="CB260" s="91">
        <f>'貼り付けシート（日別）'!O259</f>
        <v>23.808333333333334</v>
      </c>
      <c r="CC260" s="91">
        <f>'貼り付けシート（日別）'!Q259</f>
        <v>0</v>
      </c>
      <c r="CD260" s="126"/>
    </row>
    <row r="261" spans="1:82" x14ac:dyDescent="0.15">
      <c r="A261" s="30">
        <v>41894</v>
      </c>
      <c r="B261" s="93">
        <f t="shared" si="96"/>
        <v>0.10964542824074075</v>
      </c>
      <c r="C261" s="93">
        <f t="shared" si="97"/>
        <v>0</v>
      </c>
      <c r="D261" s="93">
        <f t="shared" si="123"/>
        <v>12.018632399182081</v>
      </c>
      <c r="E261" s="96">
        <v>0</v>
      </c>
      <c r="F261" s="90">
        <f>IF(OR(計算過程!$CJ$4&lt;=4,計算過程!$CJ$4=8),G261+H261+I261,0)</f>
        <v>0.10964542824074075</v>
      </c>
      <c r="G261" s="90">
        <f>IF(AND($CJ$4&gt;4,$CJ$4&lt;&gt;8),0,((VLOOKUP(入力データと計算結果!$F$6,バックデータ一覧!$V$12:$AA$15,2)*CB261+VLOOKUP(入力データと計算結果!$F$6,バックデータ一覧!$V$12:$AA$15,3)*(BV261+BW261+BX261+BY261+CA261)+(VLOOKUP(入力データと計算結果!$F$6,バックデータ一覧!$V$12:$AA$15,4)))*10^3/3600))</f>
        <v>0.10964542824074075</v>
      </c>
      <c r="H261" s="90">
        <f>IF(AND(OR($CJ$4&gt;4,$CJ$4&lt;&gt;8),入力データと計算結果!$F$7&lt;&gt;バックデータ一覧!$A$20,BZ261&gt;0),0.07*10^3/3600,0)</f>
        <v>0</v>
      </c>
      <c r="I261" s="90">
        <f>IF(AND(OR($CJ$4&lt;=4),入力データと計算結果!$F$7=バックデータ一覧!$A$22,BU261&gt;0),(VLOOKUP(入力データと計算結果!$F$6,バックデータ一覧!$V$12:$AA$15,5,FALSE)*BU261+VLOOKUP(入力データと計算結果!$F$6,バックデータ一覧!$V$12:$AA$15,6,FALSE))*10^3/3600,0)</f>
        <v>0</v>
      </c>
      <c r="J261" s="90">
        <f>IF(OR(計算過程!$CJ$4&lt;=2,計算過程!$CJ$4=8),IF(入力データと計算結果!$F$7=バックデータ一覧!$A$20,BO261/L261+BP261/M261+BQ261/N261+BR261/O261+BT261/Q261,IF(入力データと計算結果!$F$7=バックデータ一覧!$A$21,BO261/L261+BP261/M261+BQ261/N261+BS261/P261+BT261/Q261,BO261/L261+BP261/M261+BQ261/N261+BS261/P261+BU261/R261)),0)</f>
        <v>0</v>
      </c>
      <c r="K261" s="90">
        <f>IF(OR(計算過程!$CJ$4=3,計算過程!$CJ$4=4),IF(入力データと計算結果!$F$7=バックデータ一覧!$A$20,BO261/L261+BP261/M261+BQ261/N261+BR261/O261+BT261/Q261,IF(入力データと計算結果!$F$7=バックデータ一覧!$A$21,BO261/L261+BP261/M261+BQ261/N261+BS261/P261+BT261/Q261,BO261/L261+BP261/M261+BQ261/N261+BS261/P261+BU261/R261)),0)</f>
        <v>12.018632399182081</v>
      </c>
      <c r="L261" s="167">
        <f>IFERROR(MIN(1,$CJ$6*CB261+計算過程!$CJ$13*(BO261+BQ261)+$CJ$20),"-")</f>
        <v>0.70314013731945579</v>
      </c>
      <c r="M261" s="167">
        <f t="shared" si="98"/>
        <v>0.82200453058168688</v>
      </c>
      <c r="N261" s="167">
        <f t="shared" si="99"/>
        <v>0.70314013731945579</v>
      </c>
      <c r="O261" s="134">
        <f t="shared" si="100"/>
        <v>0.90236153670854247</v>
      </c>
      <c r="P261" s="134">
        <f t="shared" si="101"/>
        <v>0.88826526187185906</v>
      </c>
      <c r="Q261" s="134">
        <f t="shared" si="102"/>
        <v>0.90236153670854247</v>
      </c>
      <c r="R261" s="134">
        <f t="shared" si="103"/>
        <v>0.54051632668833738</v>
      </c>
      <c r="S261" s="26">
        <f t="shared" si="104"/>
        <v>0</v>
      </c>
      <c r="T261" s="26">
        <f>'貼り付けシート（日別）'!P260</f>
        <v>20.0625</v>
      </c>
      <c r="U261" s="26">
        <f t="shared" si="124"/>
        <v>1</v>
      </c>
      <c r="V261" s="26">
        <f t="shared" si="125"/>
        <v>1</v>
      </c>
      <c r="W261" s="26">
        <f t="shared" si="118"/>
        <v>9.264124129259999</v>
      </c>
      <c r="X261" s="26">
        <f t="shared" si="105"/>
        <v>0</v>
      </c>
      <c r="Y261" s="26">
        <f>IF(AND(入力データと計算結果!$F$6=バックデータ一覧!$A$7,入力データと計算結果!$F$27="種類を選択することで評価する"),MAX((($CJ$44*CB261+$CJ$45*SUM(BO261:BQ261,BS261)+$CJ$46)*Z261+(0.01723*BU261+0.06099))*10^3/3600,0),0)</f>
        <v>0</v>
      </c>
      <c r="Z261" s="26">
        <f t="shared" si="119"/>
        <v>1</v>
      </c>
      <c r="AA261" s="26">
        <f>IF(AND(入力データと計算結果!$F$6=バックデータ一覧!$A$7,入力データと計算結果!$F$27="種類を選択することで評価する"),MAX(($CJ$47*CB261+$CJ$48*SUM(BO261:BQ261,BS261)+$CJ$49)*AC261+BU261/AB261,0),0)</f>
        <v>0</v>
      </c>
      <c r="AB261" s="26">
        <f t="shared" si="106"/>
        <v>0.86321999999999988</v>
      </c>
      <c r="AC261" s="26">
        <f t="shared" si="120"/>
        <v>1</v>
      </c>
      <c r="AD261" s="91">
        <f>IF(AND(入力データと計算結果!$F$6=バックデータ一覧!$A$7,入力データと計算結果!$F$27="仕様を入力することで評価する"),AE261+AF261+AG261,0)</f>
        <v>0</v>
      </c>
      <c r="AE261" s="91">
        <f t="shared" si="121"/>
        <v>0.50709175319625455</v>
      </c>
      <c r="AF261" s="91">
        <f t="shared" si="107"/>
        <v>6.6504399379070933E-2</v>
      </c>
      <c r="AG261" s="190">
        <f>IF(AND(入力データと計算結果!$F$7&lt;&gt;バックデータ一覧!$A$22,CA261&gt;0),(0.000393*計算過程!CA261)*10^3/3600,IF(AND(入力データと計算結果!$F$7=バックデータ一覧!$A$22,AX261&gt;0),(0.01723*計算過程!AX261+0.06099)*10^3/3600,0))</f>
        <v>0</v>
      </c>
      <c r="AH261" s="91">
        <f>IF(OR(入力データと計算結果!$F$6&lt;&gt;バックデータ一覧!$A$7,入力データと計算結果!$F$27&lt;&gt;"仕様を入力することで評価する"),0,IF(入力データと計算結果!$F$7=バックデータ一覧!$A$20,計算過程!AR261/計算過程!AI261+計算過程!AS261/計算過程!AJ261+計算過程!AT261/計算過程!AK261+計算過程!AU261/計算過程!AL261+計算過程!AW261/計算過程!AN261,IF(入力データと計算結果!$F$7=バックデータ一覧!$A$21,計算過程!AR261/計算過程!AI261+計算過程!AS261/計算過程!AJ261+計算過程!AT261/計算過程!AK261+計算過程!AV261/計算過程!AM261+計算過程!AW261/計算過程!AN261,計算過程!AR261/計算過程!AI261+計算過程!AS261/計算過程!AJ261+計算過程!AT261/計算過程!AK261+計算過程!AV261/計算過程!AM261+計算過程!AX261/計算過程!AO261)))</f>
        <v>0</v>
      </c>
      <c r="AI261" s="191" t="str">
        <f>IF(AND(入力データと計算結果!$F$6=バックデータ一覧!$A$7,入力データと計算結果!$F$27="仕様を入力することで評価する"),$CJ$65*CB261+$CJ$72*(AR261+AT261)+$CJ$79,"-")</f>
        <v>-</v>
      </c>
      <c r="AJ261" s="191" t="str">
        <f>IF(AND(入力データと計算結果!$F$6=バックデータ一覧!$A$7,入力データと計算結果!$F$27="仕様を入力することで評価する"),$CJ$66*CB261+$CJ$73*AS261+$CJ$80,"-")</f>
        <v>-</v>
      </c>
      <c r="AK261" s="191" t="str">
        <f>IF(AND(入力データと計算結果!$F$6=バックデータ一覧!$A$7,入力データと計算結果!$F$27="仕様を入力することで評価する"),$CJ$67*CB261+$CJ$74*(AR261+AT261)+$CJ$81,"-")</f>
        <v>-</v>
      </c>
      <c r="AL261" s="191" t="str">
        <f>IF(AND(入力データと計算結果!$F$6=バックデータ一覧!$A$7,入力データと計算結果!$F$27="仕様を入力することで評価する"),$CJ$68*CB261+$CJ$75*AU261+$CJ$82,"-")</f>
        <v>-</v>
      </c>
      <c r="AM261" s="191" t="str">
        <f>IF(AND(入力データと計算結果!$F$6=バックデータ一覧!$A$7,入力データと計算結果!$F$27="仕様を入力することで評価する"),$CJ$69*CB261+$CJ$76*AV261+$CJ$83,"-")</f>
        <v>-</v>
      </c>
      <c r="AN261" s="191" t="str">
        <f>IF(AND(入力データと計算結果!$F$6=バックデータ一覧!$A$7,入力データと計算結果!$F$27="仕様を入力することで評価する"),$CJ$70*CB261+$CJ$77*AW261+$CJ$84,"-")</f>
        <v>-</v>
      </c>
      <c r="AO261" s="191" t="str">
        <f>IF(AND(入力データと計算結果!$F$6=バックデータ一覧!$A$7,入力データと計算結果!$F$27="仕様を入力することで評価する"),$CJ$71*CB261+$CJ$78*AX261+$CJ$85,"-")</f>
        <v>-</v>
      </c>
      <c r="AP261" s="91">
        <f t="shared" si="108"/>
        <v>10.717481685857324</v>
      </c>
      <c r="AQ261" s="91">
        <f t="shared" si="109"/>
        <v>5.8708867326408498</v>
      </c>
      <c r="AR261" s="91">
        <f t="shared" si="110"/>
        <v>0</v>
      </c>
      <c r="AS261" s="91">
        <f t="shared" si="111"/>
        <v>0</v>
      </c>
      <c r="AT261" s="91">
        <f t="shared" si="112"/>
        <v>0</v>
      </c>
      <c r="AU261" s="91">
        <f t="shared" si="113"/>
        <v>0</v>
      </c>
      <c r="AV261" s="91">
        <f t="shared" si="114"/>
        <v>0</v>
      </c>
      <c r="AW261" s="91">
        <f t="shared" si="115"/>
        <v>0</v>
      </c>
      <c r="AX261" s="91">
        <f t="shared" si="116"/>
        <v>0</v>
      </c>
      <c r="AY261" s="158">
        <f t="shared" si="117"/>
        <v>9.264124129259999</v>
      </c>
      <c r="AZ261" s="91">
        <f t="shared" si="122"/>
        <v>9.264124129259999</v>
      </c>
      <c r="BA261" s="26">
        <f>IF(計算過程!$CJ$4=9,((BF261*CB261+BG261*(BO261+BP261+BQ261+BS261)+BH261*BN261+BI261)*BB261+(0.01723*BU261+0.06099))*10^3/3600,0)</f>
        <v>0</v>
      </c>
      <c r="BB261" s="26">
        <f>IF(7&lt;='貼り付けシート（日別）'!O260,1,1+(7-'貼り付けシート（日別）'!O260)*0.0091)</f>
        <v>1</v>
      </c>
      <c r="BC261" s="26">
        <f>IF(計算過程!$CJ$4=9,((BJ261*計算過程!CB261+BK261*(BO261+BP261+BQ261+BS261)+BL261*BN261+BM261)*BE261+BU261/BD261),0)</f>
        <v>0</v>
      </c>
      <c r="BD261" s="26">
        <f>計算過程!$CJ$88*'貼り付けシート（日別）'!O260+計算過程!$CJ$89*BU261+計算過程!$CJ$90</f>
        <v>0.86321999999999988</v>
      </c>
      <c r="BE261" s="26">
        <f>IF(7&lt;='貼り付けシート（日別）'!O260,1,1+(7-'貼り付けシート（日別）'!O260)*0.0205)</f>
        <v>1</v>
      </c>
      <c r="BF261" s="89">
        <f>IF($BN261&gt;0,バックデータ一覧!$S$4,バックデータ一覧!$T$4)</f>
        <v>-0.51375000000000004</v>
      </c>
      <c r="BG261" s="89">
        <f>IF($BN261&gt;0,バックデータ一覧!$S$5,バックデータ一覧!$T$5)</f>
        <v>-1.7819999999999999E-2</v>
      </c>
      <c r="BH261" s="89">
        <f>IF($BN261&gt;0,バックデータ一覧!$S$6,バックデータ一覧!$T$6)</f>
        <v>0.27639999999999998</v>
      </c>
      <c r="BI261" s="89">
        <f>IF($BN261&gt;0,バックデータ一覧!$S$7,バックデータ一覧!$T$7)</f>
        <v>9.4067100000000003</v>
      </c>
      <c r="BJ261" s="89">
        <f>IF($BN261&gt;0,バックデータ一覧!$S$12,バックデータ一覧!$T$12)</f>
        <v>-0.19841</v>
      </c>
      <c r="BK261" s="89">
        <f>IF($BN261&gt;0,バックデータ一覧!$S$13,バックデータ一覧!$T$13)</f>
        <v>1.10632</v>
      </c>
      <c r="BL261" s="89">
        <f>IF($BN261&gt;0,バックデータ一覧!$S$14,バックデータ一覧!$T$14)</f>
        <v>0.19306999999999999</v>
      </c>
      <c r="BM261" s="132">
        <f>IF($BN261&gt;0,バックデータ一覧!$S$15,バックデータ一覧!$T$15)</f>
        <v>-10.36669</v>
      </c>
      <c r="BN261" s="26">
        <f>SUMIF('貼り付けシート（時刻別）'!$A$6:$A$8765,$A261,'貼り付けシート（時刻別）'!$C$6:$C$8765)</f>
        <v>2400</v>
      </c>
      <c r="BO261" s="91">
        <f>'貼り付けシート（日別）'!B260</f>
        <v>2.5807202931509998</v>
      </c>
      <c r="BP261" s="91">
        <f>'貼り付けシート（日別）'!C260</f>
        <v>5.6246467927649997</v>
      </c>
      <c r="BQ261" s="91">
        <f>'貼り付けシート（日別）'!D260</f>
        <v>1.0587570433439999</v>
      </c>
      <c r="BR261" s="91">
        <f>'貼り付けシート（日別）'!E260</f>
        <v>0</v>
      </c>
      <c r="BS261" s="91">
        <f>'貼り付けシート（日別）'!F260</f>
        <v>0</v>
      </c>
      <c r="BT261" s="91">
        <f>'貼り付けシート（日別）'!G260</f>
        <v>0</v>
      </c>
      <c r="BU261" s="91">
        <f>'貼り付けシート（日別）'!H260</f>
        <v>0</v>
      </c>
      <c r="BV261" s="91">
        <f>'貼り付けシート（日別）'!I260</f>
        <v>39</v>
      </c>
      <c r="BW261" s="91">
        <f>'貼り付けシート（日別）'!J260</f>
        <v>85</v>
      </c>
      <c r="BX261" s="91">
        <f>'貼り付けシート（日別）'!K260</f>
        <v>16</v>
      </c>
      <c r="BY261" s="91">
        <f>'貼り付けシート（日別）'!L260</f>
        <v>0</v>
      </c>
      <c r="BZ261" s="91">
        <f>'貼り付けシート（日別）'!M260</f>
        <v>0</v>
      </c>
      <c r="CA261" s="91">
        <f>'貼り付けシート（日別）'!N260</f>
        <v>0</v>
      </c>
      <c r="CB261" s="91">
        <f>'貼り付けシート（日別）'!O260</f>
        <v>22.670833333333331</v>
      </c>
      <c r="CC261" s="91">
        <f>'貼り付けシート（日別）'!Q260</f>
        <v>0</v>
      </c>
      <c r="CD261" s="126"/>
    </row>
    <row r="262" spans="1:82" x14ac:dyDescent="0.15">
      <c r="A262" s="30">
        <v>41895</v>
      </c>
      <c r="B262" s="93">
        <f t="shared" si="96"/>
        <v>0.1703328376736111</v>
      </c>
      <c r="C262" s="93">
        <f t="shared" si="97"/>
        <v>0</v>
      </c>
      <c r="D262" s="93">
        <f t="shared" si="123"/>
        <v>21.167374697964448</v>
      </c>
      <c r="E262" s="96">
        <v>0</v>
      </c>
      <c r="F262" s="90">
        <f>IF(OR(計算過程!$CJ$4&lt;=4,計算過程!$CJ$4=8),G262+H262+I262,0)</f>
        <v>0.1703328376736111</v>
      </c>
      <c r="G262" s="90">
        <f>IF(AND($CJ$4&gt;4,$CJ$4&lt;&gt;8),0,((VLOOKUP(入力データと計算結果!$F$6,バックデータ一覧!$V$12:$AA$15,2)*CB262+VLOOKUP(入力データと計算結果!$F$6,バックデータ一覧!$V$12:$AA$15,3)*(BV262+BW262+BX262+BY262+CA262)+(VLOOKUP(入力データと計算結果!$F$6,バックデータ一覧!$V$12:$AA$15,4)))*10^3/3600))</f>
        <v>0.10927743055555554</v>
      </c>
      <c r="H262" s="90">
        <f>IF(AND(OR($CJ$4&gt;4,$CJ$4&lt;&gt;8),入力データと計算結果!$F$7&lt;&gt;バックデータ一覧!$A$20,BZ262&gt;0),0.07*10^3/3600,0)</f>
        <v>1.9444444444444445E-2</v>
      </c>
      <c r="I262" s="90">
        <f>IF(AND(OR($CJ$4&lt;=4),入力データと計算結果!$F$7=バックデータ一覧!$A$22,BU262&gt;0),(VLOOKUP(入力データと計算結果!$F$6,バックデータ一覧!$V$12:$AA$15,5,FALSE)*BU262+VLOOKUP(入力データと計算結果!$F$6,バックデータ一覧!$V$12:$AA$15,6,FALSE))*10^3/3600,0)</f>
        <v>4.1610962673611106E-2</v>
      </c>
      <c r="J262" s="90">
        <f>IF(OR(計算過程!$CJ$4&lt;=2,計算過程!$CJ$4=8),IF(入力データと計算結果!$F$7=バックデータ一覧!$A$20,BO262/L262+BP262/M262+BQ262/N262+BR262/O262+BT262/Q262,IF(入力データと計算結果!$F$7=バックデータ一覧!$A$21,BO262/L262+BP262/M262+BQ262/N262+BS262/P262+BT262/Q262,BO262/L262+BP262/M262+BQ262/N262+BS262/P262+BU262/R262)),0)</f>
        <v>0</v>
      </c>
      <c r="K262" s="90">
        <f>IF(OR(計算過程!$CJ$4=3,計算過程!$CJ$4=4),IF(入力データと計算結果!$F$7=バックデータ一覧!$A$20,BO262/L262+BP262/M262+BQ262/N262+BR262/O262+BT262/Q262,IF(入力データと計算結果!$F$7=バックデータ一覧!$A$21,BO262/L262+BP262/M262+BQ262/N262+BS262/P262+BT262/Q262,BO262/L262+BP262/M262+BQ262/N262+BS262/P262+BU262/R262)),0)</f>
        <v>21.167374697964448</v>
      </c>
      <c r="L262" s="167">
        <f>IFERROR(MIN(1,$CJ$6*CB262+計算過程!$CJ$13*(BO262+BQ262)+$CJ$20),"-")</f>
        <v>0.70683121347957667</v>
      </c>
      <c r="M262" s="167">
        <f t="shared" si="98"/>
        <v>0.81622260315903994</v>
      </c>
      <c r="N262" s="167">
        <f t="shared" si="99"/>
        <v>0.70683121347957667</v>
      </c>
      <c r="O262" s="134">
        <f t="shared" si="100"/>
        <v>0.90236153670854247</v>
      </c>
      <c r="P262" s="134">
        <f t="shared" si="101"/>
        <v>0.87342637835011627</v>
      </c>
      <c r="Q262" s="134">
        <f t="shared" si="102"/>
        <v>0.90236153670854247</v>
      </c>
      <c r="R262" s="134">
        <f t="shared" si="103"/>
        <v>0.58048187974290588</v>
      </c>
      <c r="S262" s="26">
        <f t="shared" si="104"/>
        <v>0</v>
      </c>
      <c r="T262" s="26">
        <f>'貼り付けシート（日別）'!P261</f>
        <v>19.574999999999999</v>
      </c>
      <c r="U262" s="26">
        <f t="shared" si="124"/>
        <v>1</v>
      </c>
      <c r="V262" s="26">
        <f t="shared" si="125"/>
        <v>1</v>
      </c>
      <c r="W262" s="26">
        <f t="shared" si="118"/>
        <v>16.473598886600005</v>
      </c>
      <c r="X262" s="26">
        <f t="shared" si="105"/>
        <v>0</v>
      </c>
      <c r="Y262" s="26">
        <f>IF(AND(入力データと計算結果!$F$6=バックデータ一覧!$A$7,入力データと計算結果!$F$27="種類を選択することで評価する"),MAX((($CJ$44*CB262+$CJ$45*SUM(BO262:BQ262,BS262)+$CJ$46)*Z262+(0.01723*BU262+0.06099))*10^3/3600,0),0)</f>
        <v>0</v>
      </c>
      <c r="Z262" s="26">
        <f t="shared" si="119"/>
        <v>1</v>
      </c>
      <c r="AA262" s="26">
        <f>IF(AND(入力データと計算結果!$F$6=バックデータ一覧!$A$7,入力データと計算結果!$F$27="種類を選択することで評価する"),MAX(($CJ$47*CB262+$CJ$48*SUM(BO262:BQ262,BS262)+$CJ$49)*AC262+BU262/AB262,0),0)</f>
        <v>0</v>
      </c>
      <c r="AB262" s="26">
        <f t="shared" si="106"/>
        <v>0.86403406249999992</v>
      </c>
      <c r="AC262" s="26">
        <f t="shared" si="120"/>
        <v>1</v>
      </c>
      <c r="AD262" s="91">
        <f>IF(AND(入力データと計算結果!$F$6=バックデータ一覧!$A$7,入力データと計算結果!$F$27="仕様を入力することで評価する"),AE262+AF262+AG262,0)</f>
        <v>0</v>
      </c>
      <c r="AE262" s="91">
        <f t="shared" si="121"/>
        <v>0.86041722794479381</v>
      </c>
      <c r="AF262" s="91">
        <f t="shared" si="107"/>
        <v>7.1656382408535849E-2</v>
      </c>
      <c r="AG262" s="190">
        <f>IF(AND(入力データと計算結果!$F$7&lt;&gt;バックデータ一覧!$A$22,CA262&gt;0),(0.000393*計算過程!CA262)*10^3/3600,IF(AND(入力データと計算結果!$F$7=バックデータ一覧!$A$22,AX262&gt;0),(0.01723*計算過程!AX262+0.06099)*10^3/3600,0))</f>
        <v>2.1786856336805552E-2</v>
      </c>
      <c r="AH262" s="91">
        <f>IF(OR(入力データと計算結果!$F$6&lt;&gt;バックデータ一覧!$A$7,入力データと計算結果!$F$27&lt;&gt;"仕様を入力することで評価する"),0,IF(入力データと計算結果!$F$7=バックデータ一覧!$A$20,計算過程!AR262/計算過程!AI262+計算過程!AS262/計算過程!AJ262+計算過程!AT262/計算過程!AK262+計算過程!AU262/計算過程!AL262+計算過程!AW262/計算過程!AN262,IF(入力データと計算結果!$F$7=バックデータ一覧!$A$21,計算過程!AR262/計算過程!AI262+計算過程!AS262/計算過程!AJ262+計算過程!AT262/計算過程!AK262+計算過程!AV262/計算過程!AM262+計算過程!AW262/計算過程!AN262,計算過程!AR262/計算過程!AI262+計算過程!AS262/計算過程!AJ262+計算過程!AT262/計算過程!AK262+計算過程!AV262/計算過程!AM262+計算過程!AX262/計算過程!AO262)))</f>
        <v>0</v>
      </c>
      <c r="AI262" s="191" t="str">
        <f>IF(AND(入力データと計算結果!$F$6=バックデータ一覧!$A$7,入力データと計算結果!$F$27="仕様を入力することで評価する"),$CJ$65*CB262+$CJ$72*(AR262+AT262)+$CJ$79,"-")</f>
        <v>-</v>
      </c>
      <c r="AJ262" s="191" t="str">
        <f>IF(AND(入力データと計算結果!$F$6=バックデータ一覧!$A$7,入力データと計算結果!$F$27="仕様を入力することで評価する"),$CJ$66*CB262+$CJ$73*AS262+$CJ$80,"-")</f>
        <v>-</v>
      </c>
      <c r="AK262" s="191" t="str">
        <f>IF(AND(入力データと計算結果!$F$6=バックデータ一覧!$A$7,入力データと計算結果!$F$27="仕様を入力することで評価する"),$CJ$67*CB262+$CJ$74*(AR262+AT262)+$CJ$81,"-")</f>
        <v>-</v>
      </c>
      <c r="AL262" s="191" t="str">
        <f>IF(AND(入力データと計算結果!$F$6=バックデータ一覧!$A$7,入力データと計算結果!$F$27="仕様を入力することで評価する"),$CJ$68*CB262+$CJ$75*AU262+$CJ$82,"-")</f>
        <v>-</v>
      </c>
      <c r="AM262" s="191" t="str">
        <f>IF(AND(入力データと計算結果!$F$6=バックデータ一覧!$A$7,入力データと計算結果!$F$27="仕様を入力することで評価する"),$CJ$69*CB262+$CJ$76*AV262+$CJ$83,"-")</f>
        <v>-</v>
      </c>
      <c r="AN262" s="191" t="str">
        <f>IF(AND(入力データと計算結果!$F$6=バックデータ一覧!$A$7,入力データと計算結果!$F$27="仕様を入力することで評価する"),$CJ$70*CB262+$CJ$77*AW262+$CJ$84,"-")</f>
        <v>-</v>
      </c>
      <c r="AO262" s="191" t="str">
        <f>IF(AND(入力データと計算結果!$F$6=バックデータ一覧!$A$7,入力データと計算結果!$F$27="仕様を入力することで評価する"),$CJ$71*CB262+$CJ$78*AX262+$CJ$85,"-")</f>
        <v>-</v>
      </c>
      <c r="AP262" s="91">
        <f t="shared" si="108"/>
        <v>17.886819785100858</v>
      </c>
      <c r="AQ262" s="91">
        <f t="shared" si="109"/>
        <v>5.7745950337197316</v>
      </c>
      <c r="AR262" s="91">
        <f t="shared" si="110"/>
        <v>0</v>
      </c>
      <c r="AS262" s="91">
        <f t="shared" si="111"/>
        <v>0</v>
      </c>
      <c r="AT262" s="91">
        <f t="shared" si="112"/>
        <v>0</v>
      </c>
      <c r="AU262" s="91">
        <f t="shared" si="113"/>
        <v>0</v>
      </c>
      <c r="AV262" s="91">
        <f t="shared" si="114"/>
        <v>0</v>
      </c>
      <c r="AW262" s="91">
        <f t="shared" si="115"/>
        <v>0</v>
      </c>
      <c r="AX262" s="91">
        <f t="shared" si="116"/>
        <v>1.0123437499999997</v>
      </c>
      <c r="AY262" s="158">
        <f t="shared" si="117"/>
        <v>15.461255136600004</v>
      </c>
      <c r="AZ262" s="91">
        <f t="shared" si="122"/>
        <v>15.461255136600004</v>
      </c>
      <c r="BA262" s="26">
        <f>IF(計算過程!$CJ$4=9,((BF262*CB262+BG262*(BO262+BP262+BQ262+BS262)+BH262*BN262+BI262)*BB262+(0.01723*BU262+0.06099))*10^3/3600,0)</f>
        <v>0</v>
      </c>
      <c r="BB262" s="26">
        <f>IF(7&lt;='貼り付けシート（日別）'!O261,1,1+(7-'貼り付けシート（日別）'!O261)*0.0091)</f>
        <v>1</v>
      </c>
      <c r="BC262" s="26">
        <f>IF(計算過程!$CJ$4=9,((BJ262*計算過程!CB262+BK262*(BO262+BP262+BQ262+BS262)+BL262*BN262+BM262)*BE262+BU262/BD262),0)</f>
        <v>0</v>
      </c>
      <c r="BD262" s="26">
        <f>計算過程!$CJ$88*'貼り付けシート（日別）'!O261+計算過程!$CJ$89*BU262+計算過程!$CJ$90</f>
        <v>0.86403406249999992</v>
      </c>
      <c r="BE262" s="26">
        <f>IF(7&lt;='貼り付けシート（日別）'!O261,1,1+(7-'貼り付けシート（日別）'!O261)*0.0205)</f>
        <v>1</v>
      </c>
      <c r="BF262" s="89">
        <f>IF($BN262&gt;0,バックデータ一覧!$S$4,バックデータ一覧!$T$4)</f>
        <v>-0.51375000000000004</v>
      </c>
      <c r="BG262" s="89">
        <f>IF($BN262&gt;0,バックデータ一覧!$S$5,バックデータ一覧!$T$5)</f>
        <v>-1.7819999999999999E-2</v>
      </c>
      <c r="BH262" s="89">
        <f>IF($BN262&gt;0,バックデータ一覧!$S$6,バックデータ一覧!$T$6)</f>
        <v>0.27639999999999998</v>
      </c>
      <c r="BI262" s="89">
        <f>IF($BN262&gt;0,バックデータ一覧!$S$7,バックデータ一覧!$T$7)</f>
        <v>9.4067100000000003</v>
      </c>
      <c r="BJ262" s="89">
        <f>IF($BN262&gt;0,バックデータ一覧!$S$12,バックデータ一覧!$T$12)</f>
        <v>-0.19841</v>
      </c>
      <c r="BK262" s="89">
        <f>IF($BN262&gt;0,バックデータ一覧!$S$13,バックデータ一覧!$T$13)</f>
        <v>1.10632</v>
      </c>
      <c r="BL262" s="89">
        <f>IF($BN262&gt;0,バックデータ一覧!$S$14,バックデータ一覧!$T$14)</f>
        <v>0.19306999999999999</v>
      </c>
      <c r="BM262" s="132">
        <f>IF($BN262&gt;0,バックデータ一覧!$S$15,バックデータ一覧!$T$15)</f>
        <v>-10.36669</v>
      </c>
      <c r="BN262" s="26">
        <f>SUMIF('貼り付けシート（時刻別）'!$A$6:$A$8765,$A262,'貼り付けシート（時刻別）'!$C$6:$C$8765)</f>
        <v>2400</v>
      </c>
      <c r="BO262" s="91">
        <f>'貼り付けシート（日別）'!B261</f>
        <v>3.3671177853040009</v>
      </c>
      <c r="BP262" s="91">
        <f>'貼り付けシート（日別）'!C261</f>
        <v>4.1230013697600008</v>
      </c>
      <c r="BQ262" s="91">
        <f>'貼り付けシート（日別）'!D261</f>
        <v>1.7866339268960003</v>
      </c>
      <c r="BR262" s="91">
        <f>'貼り付けシート（日別）'!E261</f>
        <v>0</v>
      </c>
      <c r="BS262" s="91">
        <f>'貼り付けシート（日別）'!F261</f>
        <v>6.1845020546400011</v>
      </c>
      <c r="BT262" s="91">
        <f>'貼り付けシート（日別）'!G261</f>
        <v>0</v>
      </c>
      <c r="BU262" s="91">
        <f>'貼り付けシート（日別）'!H261</f>
        <v>1.0123437499999997</v>
      </c>
      <c r="BV262" s="91">
        <f>'貼り付けシート（日別）'!I261</f>
        <v>49</v>
      </c>
      <c r="BW262" s="91">
        <f>'貼り付けシート（日別）'!J261</f>
        <v>60</v>
      </c>
      <c r="BX262" s="91">
        <f>'貼り付けシート（日別）'!K261</f>
        <v>26</v>
      </c>
      <c r="BY262" s="91">
        <f>'貼り付けシート（日別）'!L261</f>
        <v>0</v>
      </c>
      <c r="BZ262" s="91">
        <f>'貼り付けシート（日別）'!M261</f>
        <v>90</v>
      </c>
      <c r="CA262" s="91">
        <f>'貼り付けシート（日別）'!N261</f>
        <v>0</v>
      </c>
      <c r="CB262" s="91">
        <f>'貼り付けシート（日別）'!O261</f>
        <v>21.575000000000003</v>
      </c>
      <c r="CC262" s="91">
        <f>'貼り付けシート（日別）'!Q261</f>
        <v>0</v>
      </c>
      <c r="CD262" s="126"/>
    </row>
    <row r="263" spans="1:82" x14ac:dyDescent="0.15">
      <c r="A263" s="30">
        <v>41896</v>
      </c>
      <c r="B263" s="93">
        <f t="shared" ref="B263:B326" si="126">SUM(F263+S263+X263+Y263+AD263+BA263+CC263)</f>
        <v>0.16962139149305558</v>
      </c>
      <c r="C263" s="93">
        <f t="shared" ref="C263:C326" si="127">SUM(J263+AA263+AH263+BC263)</f>
        <v>0</v>
      </c>
      <c r="D263" s="93">
        <f t="shared" si="123"/>
        <v>21.961179923661586</v>
      </c>
      <c r="E263" s="96">
        <v>0</v>
      </c>
      <c r="F263" s="90">
        <f>IF(OR(計算過程!$CJ$4&lt;=4,計算過程!$CJ$4=8),G263+H263+I263,0)</f>
        <v>0.16962139149305558</v>
      </c>
      <c r="G263" s="90">
        <f>IF(AND($CJ$4&gt;4,$CJ$4&lt;&gt;8),0,((VLOOKUP(入力データと計算結果!$F$6,バックデータ一覧!$V$12:$AA$15,2)*CB263+VLOOKUP(入力データと計算結果!$F$6,バックデータ一覧!$V$12:$AA$15,3)*(BV263+BW263+BX263+BY263+CA263)+(VLOOKUP(入力データと計算結果!$F$6,バックデータ一覧!$V$12:$AA$15,4)))*10^3/3600))</f>
        <v>0.10876608796296297</v>
      </c>
      <c r="H263" s="90">
        <f>IF(AND(OR($CJ$4&gt;4,$CJ$4&lt;&gt;8),入力データと計算結果!$F$7&lt;&gt;バックデータ一覧!$A$20,BZ263&gt;0),0.07*10^3/3600,0)</f>
        <v>1.9444444444444445E-2</v>
      </c>
      <c r="I263" s="90">
        <f>IF(AND(OR($CJ$4&lt;=4),入力データと計算結果!$F$7=バックデータ一覧!$A$22,BU263&gt;0),(VLOOKUP(入力データと計算結果!$F$6,バックデータ一覧!$V$12:$AA$15,5,FALSE)*BU263+VLOOKUP(入力データと計算結果!$F$6,バックデータ一覧!$V$12:$AA$15,6,FALSE))*10^3/3600,0)</f>
        <v>4.1410859085648143E-2</v>
      </c>
      <c r="J263" s="90">
        <f>IF(OR(計算過程!$CJ$4&lt;=2,計算過程!$CJ$4=8),IF(入力データと計算結果!$F$7=バックデータ一覧!$A$20,BO263/L263+BP263/M263+BQ263/N263+BR263/O263+BT263/Q263,IF(入力データと計算結果!$F$7=バックデータ一覧!$A$21,BO263/L263+BP263/M263+BQ263/N263+BS263/P263+BT263/Q263,BO263/L263+BP263/M263+BQ263/N263+BS263/P263+BU263/R263)),0)</f>
        <v>0</v>
      </c>
      <c r="K263" s="90">
        <f>IF(OR(計算過程!$CJ$4=3,計算過程!$CJ$4=4),IF(入力データと計算結果!$F$7=バックデータ一覧!$A$20,BO263/L263+BP263/M263+BQ263/N263+BR263/O263+BT263/Q263,IF(入力データと計算結果!$F$7=バックデータ一覧!$A$21,BO263/L263+BP263/M263+BQ263/N263+BS263/P263+BT263/Q263,BO263/L263+BP263/M263+BQ263/N263+BS263/P263+BU263/R263)),0)</f>
        <v>21.961179923661586</v>
      </c>
      <c r="L263" s="167">
        <f>IFERROR(MIN(1,$CJ$6*CB263+計算過程!$CJ$13*(BO263+BQ263)+$CJ$20),"-")</f>
        <v>0.7078782588465441</v>
      </c>
      <c r="M263" s="167">
        <f t="shared" ref="M263:M326" si="128">IFERROR(MIN(1,$CJ$7*CB263+$CJ$14*BP263+$CJ$21),"-")</f>
        <v>0.81849539577683339</v>
      </c>
      <c r="N263" s="167">
        <f t="shared" ref="N263:N326" si="129">IFERROR(MIN(1,$CJ$8*CB263+$CJ$15*(BO263+BQ263)+$CJ$22),"-")</f>
        <v>0.7078782588465441</v>
      </c>
      <c r="O263" s="134">
        <f t="shared" ref="O263:O326" si="130">IFERROR(MIN(1,$CJ$9*CB263+$CJ$16*BR263+$CJ$23),"-")</f>
        <v>0.90236153670854247</v>
      </c>
      <c r="P263" s="134">
        <f t="shared" ref="P263:P326" si="131">IFERROR(MIN(1,$CJ$10*CB263+$CJ$17*BS263+$CJ$24),"-")</f>
        <v>0.8727521681108551</v>
      </c>
      <c r="Q263" s="134">
        <f t="shared" ref="Q263:Q326" si="132">IFERROR(MIN(1,$CJ$11*CB263+$CJ$18*BT263+$CJ$25),"-")</f>
        <v>0.90236153670854247</v>
      </c>
      <c r="R263" s="134">
        <f t="shared" ref="R263:R326" si="133">IFERROR(MIN(1,$CJ$12*CB263+$CJ$19*BU263+$CJ$26),"-")</f>
        <v>0.58375436910256084</v>
      </c>
      <c r="S263" s="26">
        <f t="shared" ref="S263:S326" si="134">IF($CJ$4=11,($CJ$32*T263+$CJ$33*W263+$CJ$34*$CJ$38+$CJ$35)*(1+$CJ$36*$CJ$37)*U263*V263*10^3/3600,0)</f>
        <v>0</v>
      </c>
      <c r="T263" s="26">
        <f>'貼り付けシート（日別）'!P262</f>
        <v>19.3</v>
      </c>
      <c r="U263" s="26">
        <f t="shared" si="124"/>
        <v>1</v>
      </c>
      <c r="V263" s="26">
        <f t="shared" si="125"/>
        <v>1</v>
      </c>
      <c r="W263" s="26">
        <f t="shared" si="118"/>
        <v>17.141815980316665</v>
      </c>
      <c r="X263" s="26">
        <f t="shared" ref="X263:X326" si="135">IF($CJ$4=10,($CJ$40*CB263+$CJ$41*W263+$CJ$42)/3.6,0)</f>
        <v>0</v>
      </c>
      <c r="Y263" s="26">
        <f>IF(AND(入力データと計算結果!$F$6=バックデータ一覧!$A$7,入力データと計算結果!$F$27="種類を選択することで評価する"),MAX((($CJ$44*CB263+$CJ$45*SUM(BO263:BQ263,BS263)+$CJ$46)*Z263+(0.01723*BU263+0.06099))*10^3/3600,0),0)</f>
        <v>0</v>
      </c>
      <c r="Z263" s="26">
        <f t="shared" si="119"/>
        <v>1</v>
      </c>
      <c r="AA263" s="26">
        <f>IF(AND(入力データと計算結果!$F$6=バックデータ一覧!$A$7,入力データと計算結果!$F$27="種類を選択することで評価する"),MAX(($CJ$47*CB263+$CJ$48*SUM(BO263:BQ263,BS263)+$CJ$49)*AC263+BU263/AB263,0),0)</f>
        <v>0</v>
      </c>
      <c r="AB263" s="26">
        <f t="shared" ref="AB263:AB326" si="136">$CJ$50*CB263+$CJ$51*BU263+$CJ$52</f>
        <v>0.86758843749999992</v>
      </c>
      <c r="AC263" s="26">
        <f t="shared" si="120"/>
        <v>1</v>
      </c>
      <c r="AD263" s="91">
        <f>IF(AND(入力データと計算結果!$F$6=バックデータ一覧!$A$7,入力データと計算結果!$F$27="仕様を入力することで評価する"),AE263+AF263+AG263,0)</f>
        <v>0</v>
      </c>
      <c r="AE263" s="91">
        <f t="shared" si="121"/>
        <v>0.88891490859220434</v>
      </c>
      <c r="AF263" s="91">
        <f t="shared" ref="AF263:AF326" si="137">$CJ$55*AZ263+$CJ$56</f>
        <v>7.2240395538850324E-2</v>
      </c>
      <c r="AG263" s="190">
        <f>IF(AND(入力データと計算結果!$F$7&lt;&gt;バックデータ一覧!$A$22,CA263&gt;0),(0.000393*計算過程!CA263)*10^3/3600,IF(AND(入力データと計算結果!$F$7=バックデータ一覧!$A$22,AX263&gt;0),(0.01723*計算過程!AX263+0.06099)*10^3/3600,0))</f>
        <v>2.1622832320601856E-2</v>
      </c>
      <c r="AH263" s="91">
        <f>IF(OR(入力データと計算結果!$F$6&lt;&gt;バックデータ一覧!$A$7,入力データと計算結果!$F$27&lt;&gt;"仕様を入力することで評価する"),0,IF(入力データと計算結果!$F$7=バックデータ一覧!$A$20,計算過程!AR263/計算過程!AI263+計算過程!AS263/計算過程!AJ263+計算過程!AT263/計算過程!AK263+計算過程!AU263/計算過程!AL263+計算過程!AW263/計算過程!AN263,IF(入力データと計算結果!$F$7=バックデータ一覧!$A$21,計算過程!AR263/計算過程!AI263+計算過程!AS263/計算過程!AJ263+計算過程!AT263/計算過程!AK263+計算過程!AV263/計算過程!AM263+計算過程!AW263/計算過程!AN263,計算過程!AR263/計算過程!AI263+計算過程!AS263/計算過程!AJ263+計算過程!AT263/計算過程!AK263+計算過程!AV263/計算過程!AM263+計算過程!AX263/計算過程!AO263)))</f>
        <v>0</v>
      </c>
      <c r="AI263" s="191" t="str">
        <f>IF(AND(入力データと計算結果!$F$6=バックデータ一覧!$A$7,入力データと計算結果!$F$27="仕様を入力することで評価する"),$CJ$65*CB263+$CJ$72*(AR263+AT263)+$CJ$79,"-")</f>
        <v>-</v>
      </c>
      <c r="AJ263" s="191" t="str">
        <f>IF(AND(入力データと計算結果!$F$6=バックデータ一覧!$A$7,入力データと計算結果!$F$27="仕様を入力することで評価する"),$CJ$66*CB263+$CJ$73*AS263+$CJ$80,"-")</f>
        <v>-</v>
      </c>
      <c r="AK263" s="191" t="str">
        <f>IF(AND(入力データと計算結果!$F$6=バックデータ一覧!$A$7,入力データと計算結果!$F$27="仕様を入力することで評価する"),$CJ$67*CB263+$CJ$74*(AR263+AT263)+$CJ$81,"-")</f>
        <v>-</v>
      </c>
      <c r="AL263" s="191" t="str">
        <f>IF(AND(入力データと計算結果!$F$6=バックデータ一覧!$A$7,入力データと計算結果!$F$27="仕様を入力することで評価する"),$CJ$68*CB263+$CJ$75*AU263+$CJ$82,"-")</f>
        <v>-</v>
      </c>
      <c r="AM263" s="191" t="str">
        <f>IF(AND(入力データと計算結果!$F$6=バックデータ一覧!$A$7,入力データと計算結果!$F$27="仕様を入力することで評価する"),$CJ$69*CB263+$CJ$76*AV263+$CJ$83,"-")</f>
        <v>-</v>
      </c>
      <c r="AN263" s="191" t="str">
        <f>IF(AND(入力データと計算結果!$F$6=バックデータ一覧!$A$7,入力データと計算結果!$F$27="仕様を入力することで評価する"),$CJ$70*CB263+$CJ$77*AW263+$CJ$84,"-")</f>
        <v>-</v>
      </c>
      <c r="AO263" s="191" t="str">
        <f>IF(AND(入力データと計算結果!$F$6=バックデータ一覧!$A$7,入力データと計算結果!$F$27="仕様を入力することで評価する"),$CJ$71*CB263+$CJ$78*AX263+$CJ$85,"-")</f>
        <v>-</v>
      </c>
      <c r="AP263" s="91">
        <f t="shared" ref="AP263:AP326" si="138">AY263/(1-$CJ$62)</f>
        <v>18.699514151847822</v>
      </c>
      <c r="AQ263" s="91">
        <f t="shared" ref="AQ263:AQ327" si="139">IF(CB263&lt;2,$CJ$58-(2-CB263)/9*($CJ$58-$CJ$57),IF(AND(CB263&gt;=2,CB263&lt;7),$CJ$59-(7-CB263)/5*($CJ$59-$CJ$58),IF(AND(CB263&gt;=7,CB263&lt;25),$CJ$60-(25-CB263)/18*($CJ$60-$CJ$59),$CJ$60)))</f>
        <v>5.8434271226823569</v>
      </c>
      <c r="AR263" s="91">
        <f t="shared" ref="AR263:AR326" si="140">BO263-$AY263*BO263/$AZ263</f>
        <v>0</v>
      </c>
      <c r="AS263" s="91">
        <f t="shared" ref="AS263:AS326" si="141">BP263-$AY263*BP263/$AZ263</f>
        <v>0</v>
      </c>
      <c r="AT263" s="91">
        <f t="shared" ref="AT263:AT326" si="142">BQ263-$AY263*BQ263/$AZ263</f>
        <v>0</v>
      </c>
      <c r="AU263" s="91">
        <f t="shared" ref="AU263:AU326" si="143">BR263-$AY263*BR263/$AZ263</f>
        <v>0</v>
      </c>
      <c r="AV263" s="91">
        <f t="shared" ref="AV263:AV326" si="144">BS263-$AY263*BS263/$AZ263</f>
        <v>0</v>
      </c>
      <c r="AW263" s="91">
        <f t="shared" ref="AW263:AW326" si="145">BT263-$AY263*BT263/$AZ263</f>
        <v>0</v>
      </c>
      <c r="AX263" s="91">
        <f t="shared" ref="AX263:AX326" si="146">BU263</f>
        <v>0.9780729166666664</v>
      </c>
      <c r="AY263" s="158">
        <f t="shared" ref="AY263:AY326" si="147">IF(CB263&gt;=$CJ$63,MIN(($CJ$53*AZ263+$CJ$54)*(1-$CJ$62),AZ263,$CJ$61*(1-$CJ$62)),0)</f>
        <v>16.163743063649999</v>
      </c>
      <c r="AZ263" s="91">
        <f t="shared" si="122"/>
        <v>16.163743063649999</v>
      </c>
      <c r="BA263" s="26">
        <f>IF(計算過程!$CJ$4=9,((BF263*CB263+BG263*(BO263+BP263+BQ263+BS263)+BH263*BN263+BI263)*BB263+(0.01723*BU263+0.06099))*10^3/3600,0)</f>
        <v>0</v>
      </c>
      <c r="BB263" s="26">
        <f>IF(7&lt;='貼り付けシート（日別）'!O262,1,1+(7-'貼り付けシート（日別）'!O262)*0.0091)</f>
        <v>1</v>
      </c>
      <c r="BC263" s="26">
        <f>IF(計算過程!$CJ$4=9,((BJ263*計算過程!CB263+BK263*(BO263+BP263+BQ263+BS263)+BL263*BN263+BM263)*BE263+BU263/BD263),0)</f>
        <v>0</v>
      </c>
      <c r="BD263" s="26">
        <f>計算過程!$CJ$88*'貼り付けシート（日別）'!O262+計算過程!$CJ$89*BU263+計算過程!$CJ$90</f>
        <v>0.86758843749999992</v>
      </c>
      <c r="BE263" s="26">
        <f>IF(7&lt;='貼り付けシート（日別）'!O262,1,1+(7-'貼り付けシート（日別）'!O262)*0.0205)</f>
        <v>1</v>
      </c>
      <c r="BF263" s="89">
        <f>IF($BN263&gt;0,バックデータ一覧!$S$4,バックデータ一覧!$T$4)</f>
        <v>-0.51375000000000004</v>
      </c>
      <c r="BG263" s="89">
        <f>IF($BN263&gt;0,バックデータ一覧!$S$5,バックデータ一覧!$T$5)</f>
        <v>-1.7819999999999999E-2</v>
      </c>
      <c r="BH263" s="89">
        <f>IF($BN263&gt;0,バックデータ一覧!$S$6,バックデータ一覧!$T$6)</f>
        <v>0.27639999999999998</v>
      </c>
      <c r="BI263" s="89">
        <f>IF($BN263&gt;0,バックデータ一覧!$S$7,バックデータ一覧!$T$7)</f>
        <v>9.4067100000000003</v>
      </c>
      <c r="BJ263" s="89">
        <f>IF($BN263&gt;0,バックデータ一覧!$S$12,バックデータ一覧!$T$12)</f>
        <v>-0.19841</v>
      </c>
      <c r="BK263" s="89">
        <f>IF($BN263&gt;0,バックデータ一覧!$S$13,バックデータ一覧!$T$13)</f>
        <v>1.10632</v>
      </c>
      <c r="BL263" s="89">
        <f>IF($BN263&gt;0,バックデータ一覧!$S$14,バックデータ一覧!$T$14)</f>
        <v>0.19306999999999999</v>
      </c>
      <c r="BM263" s="132">
        <f>IF($BN263&gt;0,バックデータ一覧!$S$15,バックデータ一覧!$T$15)</f>
        <v>-10.36669</v>
      </c>
      <c r="BN263" s="26">
        <f>SUMIF('貼り付けシート（時刻別）'!$A$6:$A$8765,$A263,'貼り付けシート（時刻別）'!$C$6:$C$8765)</f>
        <v>2400</v>
      </c>
      <c r="BO263" s="91">
        <f>'貼り付けシート（日別）'!B262</f>
        <v>3.5201040449726668</v>
      </c>
      <c r="BP263" s="91">
        <f>'貼り付けシート（日別）'!C262</f>
        <v>4.3103314836399997</v>
      </c>
      <c r="BQ263" s="91">
        <f>'貼り付けシート（日別）'!D262</f>
        <v>1.8678103095773333</v>
      </c>
      <c r="BR263" s="91">
        <f>'貼り付けシート（日別）'!E262</f>
        <v>0</v>
      </c>
      <c r="BS263" s="91">
        <f>'貼り付けシート（日別）'!F262</f>
        <v>6.4654972254600001</v>
      </c>
      <c r="BT263" s="91">
        <f>'貼り付けシート（日別）'!G262</f>
        <v>0</v>
      </c>
      <c r="BU263" s="91">
        <f>'貼り付けシート（日別）'!H262</f>
        <v>0.9780729166666664</v>
      </c>
      <c r="BV263" s="91">
        <f>'貼り付けシート（日別）'!I262</f>
        <v>49</v>
      </c>
      <c r="BW263" s="91">
        <f>'貼り付けシート（日別）'!J262</f>
        <v>60</v>
      </c>
      <c r="BX263" s="91">
        <f>'貼り付けシート（日別）'!K262</f>
        <v>26</v>
      </c>
      <c r="BY263" s="91">
        <f>'貼り付けシート（日別）'!L262</f>
        <v>0</v>
      </c>
      <c r="BZ263" s="91">
        <f>'貼り付けシート（日別）'!M262</f>
        <v>90</v>
      </c>
      <c r="CA263" s="91">
        <f>'貼り付けシート（日別）'!N262</f>
        <v>0</v>
      </c>
      <c r="CB263" s="91">
        <f>'貼り付けシート（日別）'!O262</f>
        <v>22.358333333333334</v>
      </c>
      <c r="CC263" s="91">
        <f>'貼り付けシート（日別）'!Q262</f>
        <v>0</v>
      </c>
      <c r="CD263" s="126"/>
    </row>
    <row r="264" spans="1:82" x14ac:dyDescent="0.15">
      <c r="A264" s="30">
        <v>41897</v>
      </c>
      <c r="B264" s="93">
        <f t="shared" si="126"/>
        <v>9.1364756944444445E-2</v>
      </c>
      <c r="C264" s="93">
        <f t="shared" si="127"/>
        <v>0</v>
      </c>
      <c r="D264" s="93">
        <f t="shared" si="123"/>
        <v>5.4964927503256851</v>
      </c>
      <c r="E264" s="96">
        <v>0</v>
      </c>
      <c r="F264" s="90">
        <f>IF(OR(計算過程!$CJ$4&lt;=4,計算過程!$CJ$4=8),G264+H264+I264,0)</f>
        <v>9.1364756944444445E-2</v>
      </c>
      <c r="G264" s="90">
        <f>IF(AND($CJ$4&gt;4,$CJ$4&lt;&gt;8),0,((VLOOKUP(入力データと計算結果!$F$6,バックデータ一覧!$V$12:$AA$15,2)*CB264+VLOOKUP(入力データと計算結果!$F$6,バックデータ一覧!$V$12:$AA$15,3)*(BV264+BW264+BX264+BY264+CA264)+(VLOOKUP(入力データと計算結果!$F$6,バックデータ一覧!$V$12:$AA$15,4)))*10^3/3600))</f>
        <v>9.1364756944444445E-2</v>
      </c>
      <c r="H264" s="90">
        <f>IF(AND(OR($CJ$4&gt;4,$CJ$4&lt;&gt;8),入力データと計算結果!$F$7&lt;&gt;バックデータ一覧!$A$20,BZ264&gt;0),0.07*10^3/3600,0)</f>
        <v>0</v>
      </c>
      <c r="I264" s="90">
        <f>IF(AND(OR($CJ$4&lt;=4),入力データと計算結果!$F$7=バックデータ一覧!$A$22,BU264&gt;0),(VLOOKUP(入力データと計算結果!$F$6,バックデータ一覧!$V$12:$AA$15,5,FALSE)*BU264+VLOOKUP(入力データと計算結果!$F$6,バックデータ一覧!$V$12:$AA$15,6,FALSE))*10^3/3600,0)</f>
        <v>0</v>
      </c>
      <c r="J264" s="90">
        <f>IF(OR(計算過程!$CJ$4&lt;=2,計算過程!$CJ$4=8),IF(入力データと計算結果!$F$7=バックデータ一覧!$A$20,BO264/L264+BP264/M264+BQ264/N264+BR264/O264+BT264/Q264,IF(入力データと計算結果!$F$7=バックデータ一覧!$A$21,BO264/L264+BP264/M264+BQ264/N264+BS264/P264+BT264/Q264,BO264/L264+BP264/M264+BQ264/N264+BS264/P264+BU264/R264)),0)</f>
        <v>0</v>
      </c>
      <c r="K264" s="90">
        <f>IF(OR(計算過程!$CJ$4=3,計算過程!$CJ$4=4),IF(入力データと計算結果!$F$7=バックデータ一覧!$A$20,BO264/L264+BP264/M264+BQ264/N264+BR264/O264+BT264/Q264,IF(入力データと計算結果!$F$7=バックデータ一覧!$A$21,BO264/L264+BP264/M264+BQ264/N264+BS264/P264+BT264/Q264,BO264/L264+BP264/M264+BQ264/N264+BS264/P264+BU264/R264)),0)</f>
        <v>5.4964927503256851</v>
      </c>
      <c r="L264" s="167">
        <f>IFERROR(MIN(1,$CJ$6*CB264+計算過程!$CJ$13*(BO264+BQ264)+$CJ$20),"-")</f>
        <v>0.70006666087526248</v>
      </c>
      <c r="M264" s="167">
        <f t="shared" si="128"/>
        <v>0.81278967086768694</v>
      </c>
      <c r="N264" s="167">
        <f t="shared" si="129"/>
        <v>0.70006666087526248</v>
      </c>
      <c r="O264" s="134">
        <f t="shared" si="130"/>
        <v>0.90236153670854247</v>
      </c>
      <c r="P264" s="134">
        <f t="shared" si="131"/>
        <v>0.88826526187185906</v>
      </c>
      <c r="Q264" s="134">
        <f t="shared" si="132"/>
        <v>0.90236153670854247</v>
      </c>
      <c r="R264" s="134">
        <f t="shared" si="133"/>
        <v>0.53922500127481143</v>
      </c>
      <c r="S264" s="26">
        <f t="shared" si="134"/>
        <v>0</v>
      </c>
      <c r="T264" s="26">
        <f>'貼り付けシート（日別）'!P263</f>
        <v>20.387499999999999</v>
      </c>
      <c r="U264" s="26">
        <f t="shared" si="124"/>
        <v>1</v>
      </c>
      <c r="V264" s="26">
        <f t="shared" si="125"/>
        <v>1</v>
      </c>
      <c r="W264" s="26">
        <f t="shared" ref="W264:W327" si="148">SUM(BO264:BU264)</f>
        <v>4.0522734719133338</v>
      </c>
      <c r="X264" s="26">
        <f t="shared" si="135"/>
        <v>0</v>
      </c>
      <c r="Y264" s="26">
        <f>IF(AND(入力データと計算結果!$F$6=バックデータ一覧!$A$7,入力データと計算結果!$F$27="種類を選択することで評価する"),MAX((($CJ$44*CB264+$CJ$45*SUM(BO264:BQ264,BS264)+$CJ$46)*Z264+(0.01723*BU264+0.06099))*10^3/3600,0),0)</f>
        <v>0</v>
      </c>
      <c r="Z264" s="26">
        <f t="shared" ref="Z264:Z327" si="149">IF(CB264&lt;7,1+(7-CB264)*0.0091,1)</f>
        <v>1</v>
      </c>
      <c r="AA264" s="26">
        <f>IF(AND(入力データと計算結果!$F$6=バックデータ一覧!$A$7,入力データと計算結果!$F$27="種類を選択することで評価する"),MAX(($CJ$47*CB264+$CJ$48*SUM(BO264:BQ264,BS264)+$CJ$49)*AC264+BU264/AB264,0),0)</f>
        <v>0</v>
      </c>
      <c r="AB264" s="26">
        <f t="shared" si="136"/>
        <v>0.86221999999999999</v>
      </c>
      <c r="AC264" s="26">
        <f t="shared" ref="AC264:AC327" si="150">IF(CB264&lt;7,1+(7-CB264)*0.0205,1)</f>
        <v>1</v>
      </c>
      <c r="AD264" s="91">
        <f>IF(AND(入力データと計算結果!$F$6=バックデータ一覧!$A$7,入力データと計算結果!$F$27="仕様を入力することで評価する"),AE264+AF264+AG264,0)</f>
        <v>0</v>
      </c>
      <c r="AE264" s="91">
        <f t="shared" ref="AE264:AE327" si="151">AP264/(3.6*AQ264)</f>
        <v>0.22250370512312614</v>
      </c>
      <c r="AF264" s="91">
        <f t="shared" si="137"/>
        <v>6.2171528877067291E-2</v>
      </c>
      <c r="AG264" s="190">
        <f>IF(AND(入力データと計算結果!$F$7&lt;&gt;バックデータ一覧!$A$22,CA264&gt;0),(0.000393*計算過程!CA264)*10^3/3600,IF(AND(入力データと計算結果!$F$7=バックデータ一覧!$A$22,AX264&gt;0),(0.01723*計算過程!AX264+0.06099)*10^3/3600,0))</f>
        <v>0</v>
      </c>
      <c r="AH264" s="91">
        <f>IF(OR(入力データと計算結果!$F$6&lt;&gt;バックデータ一覧!$A$7,入力データと計算結果!$F$27&lt;&gt;"仕様を入力することで評価する"),0,IF(入力データと計算結果!$F$7=バックデータ一覧!$A$20,計算過程!AR264/計算過程!AI264+計算過程!AS264/計算過程!AJ264+計算過程!AT264/計算過程!AK264+計算過程!AU264/計算過程!AL264+計算過程!AW264/計算過程!AN264,IF(入力データと計算結果!$F$7=バックデータ一覧!$A$21,計算過程!AR264/計算過程!AI264+計算過程!AS264/計算過程!AJ264+計算過程!AT264/計算過程!AK264+計算過程!AV264/計算過程!AM264+計算過程!AW264/計算過程!AN264,計算過程!AR264/計算過程!AI264+計算過程!AS264/計算過程!AJ264+計算過程!AT264/計算過程!AK264+計算過程!AV264/計算過程!AM264+計算過程!AX264/計算過程!AO264)))</f>
        <v>0</v>
      </c>
      <c r="AI264" s="191" t="str">
        <f>IF(AND(入力データと計算結果!$F$6=バックデータ一覧!$A$7,入力データと計算結果!$F$27="仕様を入力することで評価する"),$CJ$65*CB264+$CJ$72*(AR264+AT264)+$CJ$79,"-")</f>
        <v>-</v>
      </c>
      <c r="AJ264" s="191" t="str">
        <f>IF(AND(入力データと計算結果!$F$6=バックデータ一覧!$A$7,入力データと計算結果!$F$27="仕様を入力することで評価する"),$CJ$66*CB264+$CJ$73*AS264+$CJ$80,"-")</f>
        <v>-</v>
      </c>
      <c r="AK264" s="191" t="str">
        <f>IF(AND(入力データと計算結果!$F$6=バックデータ一覧!$A$7,入力データと計算結果!$F$27="仕様を入力することで評価する"),$CJ$67*CB264+$CJ$74*(AR264+AT264)+$CJ$81,"-")</f>
        <v>-</v>
      </c>
      <c r="AL264" s="191" t="str">
        <f>IF(AND(入力データと計算結果!$F$6=バックデータ一覧!$A$7,入力データと計算結果!$F$27="仕様を入力することで評価する"),$CJ$68*CB264+$CJ$75*AU264+$CJ$82,"-")</f>
        <v>-</v>
      </c>
      <c r="AM264" s="191" t="str">
        <f>IF(AND(入力データと計算結果!$F$6=バックデータ一覧!$A$7,入力データと計算結果!$F$27="仕様を入力することで評価する"),$CJ$69*CB264+$CJ$76*AV264+$CJ$83,"-")</f>
        <v>-</v>
      </c>
      <c r="AN264" s="191" t="str">
        <f>IF(AND(入力データと計算結果!$F$6=バックデータ一覧!$A$7,入力データと計算結果!$F$27="仕様を入力することで評価する"),$CJ$70*CB264+$CJ$77*AW264+$CJ$84,"-")</f>
        <v>-</v>
      </c>
      <c r="AO264" s="191" t="str">
        <f>IF(AND(入力データと計算結果!$F$6=バックデータ一覧!$A$7,入力データと計算結果!$F$27="仕様を入力することで評価する"),$CJ$71*CB264+$CJ$78*AX264+$CJ$85,"-")</f>
        <v>-</v>
      </c>
      <c r="AP264" s="91">
        <f t="shared" si="138"/>
        <v>4.6879949054380541</v>
      </c>
      <c r="AQ264" s="91">
        <f t="shared" si="139"/>
        <v>5.8525803260018545</v>
      </c>
      <c r="AR264" s="91">
        <f t="shared" si="140"/>
        <v>0</v>
      </c>
      <c r="AS264" s="91">
        <f t="shared" si="141"/>
        <v>0</v>
      </c>
      <c r="AT264" s="91">
        <f t="shared" si="142"/>
        <v>0</v>
      </c>
      <c r="AU264" s="91">
        <f t="shared" si="143"/>
        <v>0</v>
      </c>
      <c r="AV264" s="91">
        <f t="shared" si="144"/>
        <v>0</v>
      </c>
      <c r="AW264" s="91">
        <f t="shared" si="145"/>
        <v>0</v>
      </c>
      <c r="AX264" s="91">
        <f t="shared" si="146"/>
        <v>0</v>
      </c>
      <c r="AY264" s="158">
        <f t="shared" si="147"/>
        <v>4.0522734719133338</v>
      </c>
      <c r="AZ264" s="91">
        <f t="shared" ref="AZ264:AZ327" si="152">BO264+BP264+BQ264+BR264+BS264+BT264</f>
        <v>4.0522734719133338</v>
      </c>
      <c r="BA264" s="26">
        <f>IF(計算過程!$CJ$4=9,((BF264*CB264+BG264*(BO264+BP264+BQ264+BS264)+BH264*BN264+BI264)*BB264+(0.01723*BU264+0.06099))*10^3/3600,0)</f>
        <v>0</v>
      </c>
      <c r="BB264" s="26">
        <f>IF(7&lt;='貼り付けシート（日別）'!O263,1,1+(7-'貼り付けシート（日別）'!O263)*0.0091)</f>
        <v>1</v>
      </c>
      <c r="BC264" s="26">
        <f>IF(計算過程!$CJ$4=9,((BJ264*計算過程!CB264+BK264*(BO264+BP264+BQ264+BS264)+BL264*BN264+BM264)*BE264+BU264/BD264),0)</f>
        <v>0</v>
      </c>
      <c r="BD264" s="26">
        <f>計算過程!$CJ$88*'貼り付けシート（日別）'!O263+計算過程!$CJ$89*BU264+計算過程!$CJ$90</f>
        <v>0.86221999999999999</v>
      </c>
      <c r="BE264" s="26">
        <f>IF(7&lt;='貼り付けシート（日別）'!O263,1,1+(7-'貼り付けシート（日別）'!O263)*0.0205)</f>
        <v>1</v>
      </c>
      <c r="BF264" s="89">
        <f>IF($BN264&gt;0,バックデータ一覧!$S$4,バックデータ一覧!$T$4)</f>
        <v>-0.51375000000000004</v>
      </c>
      <c r="BG264" s="89">
        <f>IF($BN264&gt;0,バックデータ一覧!$S$5,バックデータ一覧!$T$5)</f>
        <v>-1.7819999999999999E-2</v>
      </c>
      <c r="BH264" s="89">
        <f>IF($BN264&gt;0,バックデータ一覧!$S$6,バックデータ一覧!$T$6)</f>
        <v>0.27639999999999998</v>
      </c>
      <c r="BI264" s="89">
        <f>IF($BN264&gt;0,バックデータ一覧!$S$7,バックデータ一覧!$T$7)</f>
        <v>9.4067100000000003</v>
      </c>
      <c r="BJ264" s="89">
        <f>IF($BN264&gt;0,バックデータ一覧!$S$12,バックデータ一覧!$T$12)</f>
        <v>-0.19841</v>
      </c>
      <c r="BK264" s="89">
        <f>IF($BN264&gt;0,バックデータ一覧!$S$13,バックデータ一覧!$T$13)</f>
        <v>1.10632</v>
      </c>
      <c r="BL264" s="89">
        <f>IF($BN264&gt;0,バックデータ一覧!$S$14,バックデータ一覧!$T$14)</f>
        <v>0.19306999999999999</v>
      </c>
      <c r="BM264" s="132">
        <f>IF($BN264&gt;0,バックデータ一覧!$S$15,バックデータ一覧!$T$15)</f>
        <v>-10.36669</v>
      </c>
      <c r="BN264" s="26">
        <f>SUMIF('貼り付けシート（時刻別）'!$A$6:$A$8765,$A264,'貼り付けシート（時刻別）'!$C$6:$C$8765)</f>
        <v>2400</v>
      </c>
      <c r="BO264" s="91">
        <f>'貼り付けシート（日別）'!B263</f>
        <v>1.6945870882546668</v>
      </c>
      <c r="BP264" s="91">
        <f>'貼り付けシート（日別）'!C263</f>
        <v>1.4735539897866667</v>
      </c>
      <c r="BQ264" s="91">
        <f>'貼り付けシート（日別）'!D263</f>
        <v>0.88413239387200004</v>
      </c>
      <c r="BR264" s="91">
        <f>'貼り付けシート（日別）'!E263</f>
        <v>0</v>
      </c>
      <c r="BS264" s="91">
        <f>'貼り付けシート（日別）'!F263</f>
        <v>0</v>
      </c>
      <c r="BT264" s="91">
        <f>'貼り付けシート（日別）'!G263</f>
        <v>0</v>
      </c>
      <c r="BU264" s="91">
        <f>'貼り付けシート（日別）'!H263</f>
        <v>0</v>
      </c>
      <c r="BV264" s="91">
        <f>'貼り付けシート（日別）'!I263</f>
        <v>23</v>
      </c>
      <c r="BW264" s="91">
        <f>'貼り付けシート（日別）'!J263</f>
        <v>20</v>
      </c>
      <c r="BX264" s="91">
        <f>'貼り付けシート（日別）'!K263</f>
        <v>12</v>
      </c>
      <c r="BY264" s="91">
        <f>'貼り付けシート（日別）'!L263</f>
        <v>0</v>
      </c>
      <c r="BZ264" s="91">
        <f>'貼り付けシート（日別）'!M263</f>
        <v>0</v>
      </c>
      <c r="CA264" s="91">
        <f>'貼り付けシート（日別）'!N263</f>
        <v>0</v>
      </c>
      <c r="CB264" s="91">
        <f>'貼り付けシート（日別）'!O263</f>
        <v>22.462500000000006</v>
      </c>
      <c r="CC264" s="91">
        <f>'貼り付けシート（日別）'!Q263</f>
        <v>0</v>
      </c>
      <c r="CD264" s="126"/>
    </row>
    <row r="265" spans="1:82" x14ac:dyDescent="0.15">
      <c r="A265" s="30">
        <v>41898</v>
      </c>
      <c r="B265" s="93">
        <f t="shared" si="126"/>
        <v>0.16729681163194443</v>
      </c>
      <c r="C265" s="93">
        <f t="shared" si="127"/>
        <v>0</v>
      </c>
      <c r="D265" s="93">
        <f t="shared" si="123"/>
        <v>30.087479385586203</v>
      </c>
      <c r="E265" s="96">
        <v>0</v>
      </c>
      <c r="F265" s="90">
        <f>IF(OR(計算過程!$CJ$4&lt;=4,計算過程!$CJ$4=8),G265+H265+I265,0)</f>
        <v>0.16729681163194443</v>
      </c>
      <c r="G265" s="90">
        <f>IF(AND($CJ$4&gt;4,$CJ$4&lt;&gt;8),0,((VLOOKUP(入力データと計算結果!$F$6,バックデータ一覧!$V$12:$AA$15,2)*CB265+VLOOKUP(入力データと計算結果!$F$6,バックデータ一覧!$V$12:$AA$15,3)*(BV265+BW265+BX265+BY265+CA265)+(VLOOKUP(入力データと計算結果!$F$6,バックデータ一覧!$V$12:$AA$15,4)))*10^3/3600))</f>
        <v>0.10679062499999999</v>
      </c>
      <c r="H265" s="90">
        <f>IF(AND(OR($CJ$4&gt;4,$CJ$4&lt;&gt;8),入力データと計算結果!$F$7&lt;&gt;バックデータ一覧!$A$20,BZ265&gt;0),0.07*10^3/3600,0)</f>
        <v>1.9444444444444445E-2</v>
      </c>
      <c r="I265" s="90">
        <f>IF(AND(OR($CJ$4&lt;=4),入力データと計算結果!$F$7=バックデータ一覧!$A$22,BU265&gt;0),(VLOOKUP(入力データと計算結果!$F$6,バックデータ一覧!$V$12:$AA$15,5,FALSE)*BU265+VLOOKUP(入力データと計算結果!$F$6,バックデータ一覧!$V$12:$AA$15,6,FALSE))*10^3/3600,0)</f>
        <v>4.1061742187499993E-2</v>
      </c>
      <c r="J265" s="90">
        <f>IF(OR(計算過程!$CJ$4&lt;=2,計算過程!$CJ$4=8),IF(入力データと計算結果!$F$7=バックデータ一覧!$A$20,BO265/L265+BP265/M265+BQ265/N265+BR265/O265+BT265/Q265,IF(入力データと計算結果!$F$7=バックデータ一覧!$A$21,BO265/L265+BP265/M265+BQ265/N265+BS265/P265+BT265/Q265,BO265/L265+BP265/M265+BQ265/N265+BS265/P265+BU265/R265)),0)</f>
        <v>0</v>
      </c>
      <c r="K265" s="90">
        <f>IF(OR(計算過程!$CJ$4=3,計算過程!$CJ$4=4),IF(入力データと計算結果!$F$7=バックデータ一覧!$A$20,BO265/L265+BP265/M265+BQ265/N265+BR265/O265+BT265/Q265,IF(入力データと計算結果!$F$7=バックデータ一覧!$A$21,BO265/L265+BP265/M265+BQ265/N265+BS265/P265+BT265/Q265,BO265/L265+BP265/M265+BQ265/N265+BS265/P265+BU265/R265)),0)</f>
        <v>30.087479385586203</v>
      </c>
      <c r="L265" s="167">
        <f>IFERROR(MIN(1,$CJ$6*CB265+計算過程!$CJ$13*(BO265+BQ265)+$CJ$20),"-")</f>
        <v>0.71112723089305929</v>
      </c>
      <c r="M265" s="167">
        <f t="shared" si="128"/>
        <v>0.81973251615095466</v>
      </c>
      <c r="N265" s="167">
        <f t="shared" si="129"/>
        <v>0.71112723089305929</v>
      </c>
      <c r="O265" s="134">
        <f t="shared" si="130"/>
        <v>0.90236153670854247</v>
      </c>
      <c r="P265" s="134">
        <f t="shared" si="131"/>
        <v>0.8562319287022393</v>
      </c>
      <c r="Q265" s="134">
        <f t="shared" si="132"/>
        <v>0.90236153670854247</v>
      </c>
      <c r="R265" s="134">
        <f t="shared" si="133"/>
        <v>0.58946381862366115</v>
      </c>
      <c r="S265" s="26">
        <f t="shared" si="134"/>
        <v>0</v>
      </c>
      <c r="T265" s="26">
        <f>'貼り付けシート（日別）'!P264</f>
        <v>20.774999999999999</v>
      </c>
      <c r="U265" s="26">
        <f t="shared" si="124"/>
        <v>1</v>
      </c>
      <c r="V265" s="26">
        <f t="shared" si="125"/>
        <v>1</v>
      </c>
      <c r="W265" s="26">
        <f t="shared" si="148"/>
        <v>23.911238495440003</v>
      </c>
      <c r="X265" s="26">
        <f t="shared" si="135"/>
        <v>0</v>
      </c>
      <c r="Y265" s="26">
        <f>IF(AND(入力データと計算結果!$F$6=バックデータ一覧!$A$7,入力データと計算結果!$F$27="種類を選択することで評価する"),MAX((($CJ$44*CB265+$CJ$45*SUM(BO265:BQ265,BS265)+$CJ$46)*Z265+(0.01723*BU265+0.06099))*10^3/3600,0),0)</f>
        <v>0</v>
      </c>
      <c r="Z265" s="26">
        <f t="shared" si="149"/>
        <v>1</v>
      </c>
      <c r="AA265" s="26">
        <f>IF(AND(入力データと計算結果!$F$6=バックデータ一覧!$A$7,入力データと計算結果!$F$27="種類を選択することで評価する"),MAX(($CJ$47*CB265+$CJ$48*SUM(BO265:BQ265,BS265)+$CJ$49)*AC265+BU265/AB265,0),0)</f>
        <v>0</v>
      </c>
      <c r="AB265" s="26">
        <f t="shared" si="136"/>
        <v>0.87378968749999997</v>
      </c>
      <c r="AC265" s="26">
        <f t="shared" si="150"/>
        <v>1</v>
      </c>
      <c r="AD265" s="91">
        <f>IF(AND(入力データと計算結果!$F$6=バックデータ一覧!$A$7,入力データと計算結果!$F$27="仕様を入力することで評価する"),AE265+AF265+AG265,0)</f>
        <v>0</v>
      </c>
      <c r="AE265" s="91">
        <f t="shared" si="151"/>
        <v>1.1532046240891483</v>
      </c>
      <c r="AF265" s="91">
        <f t="shared" si="137"/>
        <v>7.7917860728385718E-2</v>
      </c>
      <c r="AG265" s="190">
        <f>IF(AND(入力データと計算結果!$F$7&lt;&gt;バックデータ一覧!$A$22,CA265&gt;0),(0.000393*計算過程!CA265)*10^3/3600,IF(AND(入力データと計算結果!$F$7=バックデータ一覧!$A$22,AX265&gt;0),(0.01723*計算過程!AX265+0.06099)*10^3/3600,0))</f>
        <v>2.1336662760416666E-2</v>
      </c>
      <c r="AH265" s="91">
        <f>IF(OR(入力データと計算結果!$F$6&lt;&gt;バックデータ一覧!$A$7,入力データと計算結果!$F$27&lt;&gt;"仕様を入力することで評価する"),0,IF(入力データと計算結果!$F$7=バックデータ一覧!$A$20,計算過程!AR265/計算過程!AI265+計算過程!AS265/計算過程!AJ265+計算過程!AT265/計算過程!AK265+計算過程!AU265/計算過程!AL265+計算過程!AW265/計算過程!AN265,IF(入力データと計算結果!$F$7=バックデータ一覧!$A$21,計算過程!AR265/計算過程!AI265+計算過程!AS265/計算過程!AJ265+計算過程!AT265/計算過程!AK265+計算過程!AV265/計算過程!AM265+計算過程!AW265/計算過程!AN265,計算過程!AR265/計算過程!AI265+計算過程!AS265/計算過程!AJ265+計算過程!AT265/計算過程!AK265+計算過程!AV265/計算過程!AM265+計算過程!AX265/計算過程!AO265)))</f>
        <v>0</v>
      </c>
      <c r="AI265" s="191" t="str">
        <f>IF(AND(入力データと計算結果!$F$6=バックデータ一覧!$A$7,入力データと計算結果!$F$27="仕様を入力することで評価する"),$CJ$65*CB265+$CJ$72*(AR265+AT265)+$CJ$79,"-")</f>
        <v>-</v>
      </c>
      <c r="AJ265" s="191" t="str">
        <f>IF(AND(入力データと計算結果!$F$6=バックデータ一覧!$A$7,入力データと計算結果!$F$27="仕様を入力することで評価する"),$CJ$66*CB265+$CJ$73*AS265+$CJ$80,"-")</f>
        <v>-</v>
      </c>
      <c r="AK265" s="191" t="str">
        <f>IF(AND(入力データと計算結果!$F$6=バックデータ一覧!$A$7,入力データと計算結果!$F$27="仕様を入力することで評価する"),$CJ$67*CB265+$CJ$74*(AR265+AT265)+$CJ$81,"-")</f>
        <v>-</v>
      </c>
      <c r="AL265" s="191" t="str">
        <f>IF(AND(入力データと計算結果!$F$6=バックデータ一覧!$A$7,入力データと計算結果!$F$27="仕様を入力することで評価する"),$CJ$68*CB265+$CJ$75*AU265+$CJ$82,"-")</f>
        <v>-</v>
      </c>
      <c r="AM265" s="191" t="str">
        <f>IF(AND(入力データと計算結果!$F$6=バックデータ一覧!$A$7,入力データと計算結果!$F$27="仕様を入力することで評価する"),$CJ$69*CB265+$CJ$76*AV265+$CJ$83,"-")</f>
        <v>-</v>
      </c>
      <c r="AN265" s="191" t="str">
        <f>IF(AND(入力データと計算結果!$F$6=バックデータ一覧!$A$7,入力データと計算結果!$F$27="仕様を入力することで評価する"),$CJ$70*CB265+$CJ$77*AW265+$CJ$84,"-")</f>
        <v>-</v>
      </c>
      <c r="AO265" s="191" t="str">
        <f>IF(AND(入力データと計算結果!$F$6=バックデータ一覧!$A$7,入力データと計算結果!$F$27="仕様を入力することで評価する"),$CJ$71*CB265+$CJ$78*AX265+$CJ$85,"-")</f>
        <v>-</v>
      </c>
      <c r="AP265" s="91">
        <f t="shared" si="138"/>
        <v>24.757759992545942</v>
      </c>
      <c r="AQ265" s="91">
        <f t="shared" si="139"/>
        <v>5.9635171502341695</v>
      </c>
      <c r="AR265" s="91">
        <f t="shared" si="140"/>
        <v>0.31336376364693841</v>
      </c>
      <c r="AS265" s="91">
        <f t="shared" si="141"/>
        <v>0.2311699895756103</v>
      </c>
      <c r="AT265" s="91">
        <f t="shared" si="142"/>
        <v>0.12329066110699238</v>
      </c>
      <c r="AU265" s="91">
        <f t="shared" si="143"/>
        <v>0</v>
      </c>
      <c r="AV265" s="91">
        <f t="shared" si="144"/>
        <v>0.92467995830244121</v>
      </c>
      <c r="AW265" s="91">
        <f t="shared" si="145"/>
        <v>0</v>
      </c>
      <c r="AX265" s="91">
        <f t="shared" si="146"/>
        <v>0.91828124999999994</v>
      </c>
      <c r="AY265" s="158">
        <f t="shared" si="147"/>
        <v>21.400452872808021</v>
      </c>
      <c r="AZ265" s="91">
        <f t="shared" si="152"/>
        <v>22.992957245440003</v>
      </c>
      <c r="BA265" s="26">
        <f>IF(計算過程!$CJ$4=9,((BF265*CB265+BG265*(BO265+BP265+BQ265+BS265)+BH265*BN265+BI265)*BB265+(0.01723*BU265+0.06099))*10^3/3600,0)</f>
        <v>0</v>
      </c>
      <c r="BB265" s="26">
        <f>IF(7&lt;='貼り付けシート（日別）'!O264,1,1+(7-'貼り付けシート（日別）'!O264)*0.0091)</f>
        <v>1</v>
      </c>
      <c r="BC265" s="26">
        <f>IF(計算過程!$CJ$4=9,((BJ265*計算過程!CB265+BK265*(BO265+BP265+BQ265+BS265)+BL265*BN265+BM265)*BE265+BU265/BD265),0)</f>
        <v>0</v>
      </c>
      <c r="BD265" s="26">
        <f>計算過程!$CJ$88*'貼り付けシート（日別）'!O264+計算過程!$CJ$89*BU265+計算過程!$CJ$90</f>
        <v>0.87378968749999997</v>
      </c>
      <c r="BE265" s="26">
        <f>IF(7&lt;='貼り付けシート（日別）'!O264,1,1+(7-'貼り付けシート（日別）'!O264)*0.0205)</f>
        <v>1</v>
      </c>
      <c r="BF265" s="89">
        <f>IF($BN265&gt;0,バックデータ一覧!$S$4,バックデータ一覧!$T$4)</f>
        <v>-0.51375000000000004</v>
      </c>
      <c r="BG265" s="89">
        <f>IF($BN265&gt;0,バックデータ一覧!$S$5,バックデータ一覧!$T$5)</f>
        <v>-1.7819999999999999E-2</v>
      </c>
      <c r="BH265" s="89">
        <f>IF($BN265&gt;0,バックデータ一覧!$S$6,バックデータ一覧!$T$6)</f>
        <v>0.27639999999999998</v>
      </c>
      <c r="BI265" s="89">
        <f>IF($BN265&gt;0,バックデータ一覧!$S$7,バックデータ一覧!$T$7)</f>
        <v>9.4067100000000003</v>
      </c>
      <c r="BJ265" s="89">
        <f>IF($BN265&gt;0,バックデータ一覧!$S$12,バックデータ一覧!$T$12)</f>
        <v>-0.19841</v>
      </c>
      <c r="BK265" s="89">
        <f>IF($BN265&gt;0,バックデータ一覧!$S$13,バックデータ一覧!$T$13)</f>
        <v>1.10632</v>
      </c>
      <c r="BL265" s="89">
        <f>IF($BN265&gt;0,バックデータ一覧!$S$14,バックデータ一覧!$T$14)</f>
        <v>0.19306999999999999</v>
      </c>
      <c r="BM265" s="132">
        <f>IF($BN265&gt;0,バックデータ一覧!$S$15,バックデータ一覧!$T$15)</f>
        <v>-10.36669</v>
      </c>
      <c r="BN265" s="26">
        <f>SUMIF('貼り付けシート（時刻別）'!$A$6:$A$8765,$A265,'貼り付けシート（時刻別）'!$C$6:$C$8765)</f>
        <v>2400</v>
      </c>
      <c r="BO265" s="91">
        <f>'貼り付けシート（日別）'!B264</f>
        <v>4.5244206192640011</v>
      </c>
      <c r="BP265" s="91">
        <f>'貼り付けシート（日別）'!C264</f>
        <v>3.3376873420799997</v>
      </c>
      <c r="BQ265" s="91">
        <f>'貼り付けシート（日別）'!D264</f>
        <v>1.7800999157760005</v>
      </c>
      <c r="BR265" s="91">
        <f>'貼り付けシート（日別）'!E264</f>
        <v>0</v>
      </c>
      <c r="BS265" s="91">
        <f>'貼り付けシート（日別）'!F264</f>
        <v>13.350749368320001</v>
      </c>
      <c r="BT265" s="91">
        <f>'貼り付けシート（日別）'!G264</f>
        <v>0</v>
      </c>
      <c r="BU265" s="91">
        <f>'貼り付けシート（日別）'!H264</f>
        <v>0.91828124999999994</v>
      </c>
      <c r="BV265" s="91">
        <f>'貼り付けシート（日別）'!I264</f>
        <v>61</v>
      </c>
      <c r="BW265" s="91">
        <f>'貼り付けシート（日別）'!J264</f>
        <v>45</v>
      </c>
      <c r="BX265" s="91">
        <f>'貼り付けシート（日別）'!K264</f>
        <v>24</v>
      </c>
      <c r="BY265" s="91">
        <f>'貼り付けシート（日別）'!L264</f>
        <v>0</v>
      </c>
      <c r="BZ265" s="91">
        <f>'貼り付けシート（日別）'!M264</f>
        <v>180</v>
      </c>
      <c r="CA265" s="91">
        <f>'貼り付けシート（日別）'!N264</f>
        <v>0</v>
      </c>
      <c r="CB265" s="91">
        <f>'貼り付けシート（日別）'!O264</f>
        <v>23.724999999999998</v>
      </c>
      <c r="CC265" s="91">
        <f>'貼り付けシート（日別）'!Q264</f>
        <v>0</v>
      </c>
      <c r="CD265" s="126"/>
    </row>
    <row r="266" spans="1:82" x14ac:dyDescent="0.15">
      <c r="A266" s="30">
        <v>41899</v>
      </c>
      <c r="B266" s="93">
        <f t="shared" si="126"/>
        <v>9.1272280092592598E-2</v>
      </c>
      <c r="C266" s="93">
        <f t="shared" si="127"/>
        <v>0</v>
      </c>
      <c r="D266" s="93">
        <f t="shared" si="123"/>
        <v>5.5451347975413734</v>
      </c>
      <c r="E266" s="96">
        <v>0</v>
      </c>
      <c r="F266" s="90">
        <f>IF(OR(計算過程!$CJ$4&lt;=4,計算過程!$CJ$4=8),G266+H266+I266,0)</f>
        <v>9.1272280092592598E-2</v>
      </c>
      <c r="G266" s="90">
        <f>IF(AND($CJ$4&gt;4,$CJ$4&lt;&gt;8),0,((VLOOKUP(入力データと計算結果!$F$6,バックデータ一覧!$V$12:$AA$15,2)*CB266+VLOOKUP(入力データと計算結果!$F$6,バックデータ一覧!$V$12:$AA$15,3)*(BV266+BW266+BX266+BY266+CA266)+(VLOOKUP(入力データと計算結果!$F$6,バックデータ一覧!$V$12:$AA$15,4)))*10^3/3600))</f>
        <v>9.1272280092592598E-2</v>
      </c>
      <c r="H266" s="90">
        <f>IF(AND(OR($CJ$4&gt;4,$CJ$4&lt;&gt;8),入力データと計算結果!$F$7&lt;&gt;バックデータ一覧!$A$20,BZ266&gt;0),0.07*10^3/3600,0)</f>
        <v>0</v>
      </c>
      <c r="I266" s="90">
        <f>IF(AND(OR($CJ$4&lt;=4),入力データと計算結果!$F$7=バックデータ一覧!$A$22,BU266&gt;0),(VLOOKUP(入力データと計算結果!$F$6,バックデータ一覧!$V$12:$AA$15,5,FALSE)*BU266+VLOOKUP(入力データと計算結果!$F$6,バックデータ一覧!$V$12:$AA$15,6,FALSE))*10^3/3600,0)</f>
        <v>0</v>
      </c>
      <c r="J266" s="90">
        <f>IF(OR(計算過程!$CJ$4&lt;=2,計算過程!$CJ$4=8),IF(入力データと計算結果!$F$7=バックデータ一覧!$A$20,BO266/L266+BP266/M266+BQ266/N266+BR266/O266+BT266/Q266,IF(入力データと計算結果!$F$7=バックデータ一覧!$A$21,BO266/L266+BP266/M266+BQ266/N266+BS266/P266+BT266/Q266,BO266/L266+BP266/M266+BQ266/N266+BS266/P266+BU266/R266)),0)</f>
        <v>0</v>
      </c>
      <c r="K266" s="90">
        <f>IF(OR(計算過程!$CJ$4=3,計算過程!$CJ$4=4),IF(入力データと計算結果!$F$7=バックデータ一覧!$A$20,BO266/L266+BP266/M266+BQ266/N266+BR266/O266+BT266/Q266,IF(入力データと計算結果!$F$7=バックデータ一覧!$A$21,BO266/L266+BP266/M266+BQ266/N266+BS266/P266+BT266/Q266,BO266/L266+BP266/M266+BQ266/N266+BS266/P266+BU266/R266)),0)</f>
        <v>5.5451347975413734</v>
      </c>
      <c r="L266" s="167">
        <f>IFERROR(MIN(1,$CJ$6*CB266+計算過程!$CJ$13*(BO266+BQ266)+$CJ$20),"-")</f>
        <v>0.70020339791727837</v>
      </c>
      <c r="M266" s="167">
        <f t="shared" si="128"/>
        <v>0.81315783350786708</v>
      </c>
      <c r="N266" s="167">
        <f t="shared" si="129"/>
        <v>0.70020339791727837</v>
      </c>
      <c r="O266" s="134">
        <f t="shared" si="130"/>
        <v>0.90236153670854247</v>
      </c>
      <c r="P266" s="134">
        <f t="shared" si="131"/>
        <v>0.88826526187185906</v>
      </c>
      <c r="Q266" s="134">
        <f t="shared" si="132"/>
        <v>0.90236153670854247</v>
      </c>
      <c r="R266" s="134">
        <f t="shared" si="133"/>
        <v>0.54010310255600913</v>
      </c>
      <c r="S266" s="26">
        <f t="shared" si="134"/>
        <v>0</v>
      </c>
      <c r="T266" s="26">
        <f>'貼り付けシート（日別）'!P265</f>
        <v>19.149999999999999</v>
      </c>
      <c r="U266" s="26">
        <f t="shared" si="124"/>
        <v>1</v>
      </c>
      <c r="V266" s="26">
        <f t="shared" si="125"/>
        <v>1</v>
      </c>
      <c r="W266" s="26">
        <f t="shared" si="148"/>
        <v>4.0892805269983334</v>
      </c>
      <c r="X266" s="26">
        <f t="shared" si="135"/>
        <v>0</v>
      </c>
      <c r="Y266" s="26">
        <f>IF(AND(入力データと計算結果!$F$6=バックデータ一覧!$A$7,入力データと計算結果!$F$27="種類を選択することで評価する"),MAX((($CJ$44*CB266+$CJ$45*SUM(BO266:BQ266,BS266)+$CJ$46)*Z266+(0.01723*BU266+0.06099))*10^3/3600,0),0)</f>
        <v>0</v>
      </c>
      <c r="Z266" s="26">
        <f t="shared" si="149"/>
        <v>1</v>
      </c>
      <c r="AA266" s="26">
        <f>IF(AND(入力データと計算結果!$F$6=バックデータ一覧!$A$7,入力データと計算結果!$F$27="種類を選択することで評価する"),MAX(($CJ$47*CB266+$CJ$48*SUM(BO266:BQ266,BS266)+$CJ$49)*AC266+BU266/AB266,0),0)</f>
        <v>0</v>
      </c>
      <c r="AB266" s="26">
        <f t="shared" si="136"/>
        <v>0.8629</v>
      </c>
      <c r="AC266" s="26">
        <f t="shared" si="150"/>
        <v>1</v>
      </c>
      <c r="AD266" s="91">
        <f>IF(AND(入力データと計算結果!$F$6=バックデータ一覧!$A$7,入力データと計算結果!$F$27="仕様を入力することで評価する"),AE266+AF266+AG266,0)</f>
        <v>0</v>
      </c>
      <c r="AE266" s="91">
        <f t="shared" si="151"/>
        <v>0.2240591313195627</v>
      </c>
      <c r="AF266" s="91">
        <f t="shared" si="137"/>
        <v>6.220229468136327E-2</v>
      </c>
      <c r="AG266" s="190">
        <f>IF(AND(入力データと計算結果!$F$7&lt;&gt;バックデータ一覧!$A$22,CA266&gt;0),(0.000393*計算過程!CA266)*10^3/3600,IF(AND(入力データと計算結果!$F$7=バックデータ一覧!$A$22,AX266&gt;0),(0.01723*計算過程!AX266+0.06099)*10^3/3600,0))</f>
        <v>0</v>
      </c>
      <c r="AH266" s="91">
        <f>IF(OR(入力データと計算結果!$F$6&lt;&gt;バックデータ一覧!$A$7,入力データと計算結果!$F$27&lt;&gt;"仕様を入力することで評価する"),0,IF(入力データと計算結果!$F$7=バックデータ一覧!$A$20,計算過程!AR266/計算過程!AI266+計算過程!AS266/計算過程!AJ266+計算過程!AT266/計算過程!AK266+計算過程!AU266/計算過程!AL266+計算過程!AW266/計算過程!AN266,IF(入力データと計算結果!$F$7=バックデータ一覧!$A$21,計算過程!AR266/計算過程!AI266+計算過程!AS266/計算過程!AJ266+計算過程!AT266/計算過程!AK266+計算過程!AV266/計算過程!AM266+計算過程!AW266/計算過程!AN266,計算過程!AR266/計算過程!AI266+計算過程!AS266/計算過程!AJ266+計算過程!AT266/計算過程!AK266+計算過程!AV266/計算過程!AM266+計算過程!AX266/計算過程!AO266)))</f>
        <v>0</v>
      </c>
      <c r="AI266" s="191" t="str">
        <f>IF(AND(入力データと計算結果!$F$6=バックデータ一覧!$A$7,入力データと計算結果!$F$27="仕様を入力することで評価する"),$CJ$65*CB266+$CJ$72*(AR266+AT266)+$CJ$79,"-")</f>
        <v>-</v>
      </c>
      <c r="AJ266" s="191" t="str">
        <f>IF(AND(入力データと計算結果!$F$6=バックデータ一覧!$A$7,入力データと計算結果!$F$27="仕様を入力することで評価する"),$CJ$66*CB266+$CJ$73*AS266+$CJ$80,"-")</f>
        <v>-</v>
      </c>
      <c r="AK266" s="191" t="str">
        <f>IF(AND(入力データと計算結果!$F$6=バックデータ一覧!$A$7,入力データと計算結果!$F$27="仕様を入力することで評価する"),$CJ$67*CB266+$CJ$74*(AR266+AT266)+$CJ$81,"-")</f>
        <v>-</v>
      </c>
      <c r="AL266" s="191" t="str">
        <f>IF(AND(入力データと計算結果!$F$6=バックデータ一覧!$A$7,入力データと計算結果!$F$27="仕様を入力することで評価する"),$CJ$68*CB266+$CJ$75*AU266+$CJ$82,"-")</f>
        <v>-</v>
      </c>
      <c r="AM266" s="191" t="str">
        <f>IF(AND(入力データと計算結果!$F$6=バックデータ一覧!$A$7,入力データと計算結果!$F$27="仕様を入力することで評価する"),$CJ$69*CB266+$CJ$76*AV266+$CJ$83,"-")</f>
        <v>-</v>
      </c>
      <c r="AN266" s="191" t="str">
        <f>IF(AND(入力データと計算結果!$F$6=バックデータ一覧!$A$7,入力データと計算結果!$F$27="仕様を入力することで評価する"),$CJ$70*CB266+$CJ$77*AW266+$CJ$84,"-")</f>
        <v>-</v>
      </c>
      <c r="AO266" s="191" t="str">
        <f>IF(AND(入力データと計算結果!$F$6=バックデータ一覧!$A$7,入力データと計算結果!$F$27="仕様を入力することで評価する"),$CJ$71*CB266+$CJ$78*AX266+$CJ$85,"-")</f>
        <v>-</v>
      </c>
      <c r="AP266" s="91">
        <f t="shared" si="138"/>
        <v>4.7308076343681753</v>
      </c>
      <c r="AQ266" s="91">
        <f t="shared" si="139"/>
        <v>5.865028682516372</v>
      </c>
      <c r="AR266" s="91">
        <f t="shared" si="140"/>
        <v>0</v>
      </c>
      <c r="AS266" s="91">
        <f t="shared" si="141"/>
        <v>0</v>
      </c>
      <c r="AT266" s="91">
        <f t="shared" si="142"/>
        <v>0</v>
      </c>
      <c r="AU266" s="91">
        <f t="shared" si="143"/>
        <v>0</v>
      </c>
      <c r="AV266" s="91">
        <f t="shared" si="144"/>
        <v>0</v>
      </c>
      <c r="AW266" s="91">
        <f t="shared" si="145"/>
        <v>0</v>
      </c>
      <c r="AX266" s="91">
        <f t="shared" si="146"/>
        <v>0</v>
      </c>
      <c r="AY266" s="158">
        <f t="shared" si="147"/>
        <v>4.0892805269983334</v>
      </c>
      <c r="AZ266" s="91">
        <f t="shared" si="152"/>
        <v>4.0892805269983334</v>
      </c>
      <c r="BA266" s="26">
        <f>IF(計算過程!$CJ$4=9,((BF266*CB266+BG266*(BO266+BP266+BQ266+BS266)+BH266*BN266+BI266)*BB266+(0.01723*BU266+0.06099))*10^3/3600,0)</f>
        <v>0</v>
      </c>
      <c r="BB266" s="26">
        <f>IF(7&lt;='貼り付けシート（日別）'!O265,1,1+(7-'貼り付けシート（日別）'!O265)*0.0091)</f>
        <v>1</v>
      </c>
      <c r="BC266" s="26">
        <f>IF(計算過程!$CJ$4=9,((BJ266*計算過程!CB266+BK266*(BO266+BP266+BQ266+BS266)+BL266*BN266+BM266)*BE266+BU266/BD266),0)</f>
        <v>0</v>
      </c>
      <c r="BD266" s="26">
        <f>計算過程!$CJ$88*'貼り付けシート（日別）'!O265+計算過程!$CJ$89*BU266+計算過程!$CJ$90</f>
        <v>0.8629</v>
      </c>
      <c r="BE266" s="26">
        <f>IF(7&lt;='貼り付けシート（日別）'!O265,1,1+(7-'貼り付けシート（日別）'!O265)*0.0205)</f>
        <v>1</v>
      </c>
      <c r="BF266" s="89">
        <f>IF($BN266&gt;0,バックデータ一覧!$S$4,バックデータ一覧!$T$4)</f>
        <v>-0.51375000000000004</v>
      </c>
      <c r="BG266" s="89">
        <f>IF($BN266&gt;0,バックデータ一覧!$S$5,バックデータ一覧!$T$5)</f>
        <v>-1.7819999999999999E-2</v>
      </c>
      <c r="BH266" s="89">
        <f>IF($BN266&gt;0,バックデータ一覧!$S$6,バックデータ一覧!$T$6)</f>
        <v>0.27639999999999998</v>
      </c>
      <c r="BI266" s="89">
        <f>IF($BN266&gt;0,バックデータ一覧!$S$7,バックデータ一覧!$T$7)</f>
        <v>9.4067100000000003</v>
      </c>
      <c r="BJ266" s="89">
        <f>IF($BN266&gt;0,バックデータ一覧!$S$12,バックデータ一覧!$T$12)</f>
        <v>-0.19841</v>
      </c>
      <c r="BK266" s="89">
        <f>IF($BN266&gt;0,バックデータ一覧!$S$13,バックデータ一覧!$T$13)</f>
        <v>1.10632</v>
      </c>
      <c r="BL266" s="89">
        <f>IF($BN266&gt;0,バックデータ一覧!$S$14,バックデータ一覧!$T$14)</f>
        <v>0.19306999999999999</v>
      </c>
      <c r="BM266" s="132">
        <f>IF($BN266&gt;0,バックデータ一覧!$S$15,バックデータ一覧!$T$15)</f>
        <v>-10.36669</v>
      </c>
      <c r="BN266" s="26">
        <f>SUMIF('貼り付けシート（時刻別）'!$A$6:$A$8765,$A266,'貼り付けシート（時刻別）'!$C$6:$C$8765)</f>
        <v>2400</v>
      </c>
      <c r="BO266" s="91">
        <f>'貼り付けシート（日別）'!B265</f>
        <v>1.7100627658356666</v>
      </c>
      <c r="BP266" s="91">
        <f>'貼り付けシート（日別）'!C265</f>
        <v>1.4870111007266666</v>
      </c>
      <c r="BQ266" s="91">
        <f>'貼り付けシート（日別）'!D265</f>
        <v>0.89220666043600005</v>
      </c>
      <c r="BR266" s="91">
        <f>'貼り付けシート（日別）'!E265</f>
        <v>0</v>
      </c>
      <c r="BS266" s="91">
        <f>'貼り付けシート（日別）'!F265</f>
        <v>0</v>
      </c>
      <c r="BT266" s="91">
        <f>'貼り付けシート（日別）'!G265</f>
        <v>0</v>
      </c>
      <c r="BU266" s="91">
        <f>'貼り付けシート（日別）'!H265</f>
        <v>0</v>
      </c>
      <c r="BV266" s="91">
        <f>'貼り付けシート（日別）'!I265</f>
        <v>23</v>
      </c>
      <c r="BW266" s="91">
        <f>'貼り付けシート（日別）'!J265</f>
        <v>20</v>
      </c>
      <c r="BX266" s="91">
        <f>'貼り付けシート（日別）'!K265</f>
        <v>12</v>
      </c>
      <c r="BY266" s="91">
        <f>'貼り付けシート（日別）'!L265</f>
        <v>0</v>
      </c>
      <c r="BZ266" s="91">
        <f>'貼り付けシート（日別）'!M265</f>
        <v>0</v>
      </c>
      <c r="CA266" s="91">
        <f>'貼り付けシート（日別）'!N265</f>
        <v>0</v>
      </c>
      <c r="CB266" s="91">
        <f>'貼り付けシート（日別）'!O265</f>
        <v>22.604166666666668</v>
      </c>
      <c r="CC266" s="91">
        <f>'貼り付けシート（日別）'!Q265</f>
        <v>0</v>
      </c>
      <c r="CD266" s="126"/>
    </row>
    <row r="267" spans="1:82" x14ac:dyDescent="0.15">
      <c r="A267" s="30">
        <v>41900</v>
      </c>
      <c r="B267" s="93">
        <f t="shared" si="126"/>
        <v>0.17153624131944445</v>
      </c>
      <c r="C267" s="93">
        <f t="shared" si="127"/>
        <v>0</v>
      </c>
      <c r="D267" s="93">
        <f t="shared" si="123"/>
        <v>22.970877132536025</v>
      </c>
      <c r="E267" s="96">
        <v>0</v>
      </c>
      <c r="F267" s="90">
        <f>IF(OR(計算過程!$CJ$4&lt;=4,計算過程!$CJ$4=8),G267+H267+I267,0)</f>
        <v>0.17153624131944445</v>
      </c>
      <c r="G267" s="90">
        <f>IF(AND($CJ$4&gt;4,$CJ$4&lt;&gt;8),0,((VLOOKUP(入力データと計算結果!$F$6,バックデータ一覧!$V$12:$AA$15,2)*CB267+VLOOKUP(入力データと計算結果!$F$6,バックデータ一覧!$V$12:$AA$15,3)*(BV267+BW267+BX267+BY267+CA267)+(VLOOKUP(入力データと計算結果!$F$6,バックデータ一覧!$V$12:$AA$15,4)))*10^3/3600))</f>
        <v>0.11014236111111111</v>
      </c>
      <c r="H267" s="90">
        <f>IF(AND(OR($CJ$4&gt;4,$CJ$4&lt;&gt;8),入力データと計算結果!$F$7&lt;&gt;バックデータ一覧!$A$20,BZ267&gt;0),0.07*10^3/3600,0)</f>
        <v>1.9444444444444445E-2</v>
      </c>
      <c r="I267" s="90">
        <f>IF(AND(OR($CJ$4&lt;=4),入力データと計算結果!$F$7=バックデータ一覧!$A$22,BU267&gt;0),(VLOOKUP(入力データと計算結果!$F$6,バックデータ一覧!$V$12:$AA$15,5,FALSE)*BU267+VLOOKUP(入力データと計算結果!$F$6,バックデータ一覧!$V$12:$AA$15,6,FALSE))*10^3/3600,0)</f>
        <v>4.194943576388889E-2</v>
      </c>
      <c r="J267" s="90">
        <f>IF(OR(計算過程!$CJ$4&lt;=2,計算過程!$CJ$4=8),IF(入力データと計算結果!$F$7=バックデータ一覧!$A$20,BO267/L267+BP267/M267+BQ267/N267+BR267/O267+BT267/Q267,IF(入力データと計算結果!$F$7=バックデータ一覧!$A$21,BO267/L267+BP267/M267+BQ267/N267+BS267/P267+BT267/Q267,BO267/L267+BP267/M267+BQ267/N267+BS267/P267+BU267/R267)),0)</f>
        <v>0</v>
      </c>
      <c r="K267" s="90">
        <f>IF(OR(計算過程!$CJ$4=3,計算過程!$CJ$4=4),IF(入力データと計算結果!$F$7=バックデータ一覧!$A$20,BO267/L267+BP267/M267+BQ267/N267+BR267/O267+BT267/Q267,IF(入力データと計算結果!$F$7=バックデータ一覧!$A$21,BO267/L267+BP267/M267+BQ267/N267+BS267/P267+BT267/Q267,BO267/L267+BP267/M267+BQ267/N267+BS267/P267+BU267/R267)),0)</f>
        <v>22.970877132536025</v>
      </c>
      <c r="L267" s="167">
        <f>IFERROR(MIN(1,$CJ$6*CB267+計算過程!$CJ$13*(BO267+BQ267)+$CJ$20),"-")</f>
        <v>0.70740532372922349</v>
      </c>
      <c r="M267" s="167">
        <f t="shared" si="128"/>
        <v>0.8137853044341421</v>
      </c>
      <c r="N267" s="167">
        <f t="shared" si="129"/>
        <v>0.70740532372922349</v>
      </c>
      <c r="O267" s="134">
        <f t="shared" si="130"/>
        <v>0.90236153670854247</v>
      </c>
      <c r="P267" s="134">
        <f t="shared" si="131"/>
        <v>0.87215461640974012</v>
      </c>
      <c r="Q267" s="134">
        <f t="shared" si="132"/>
        <v>0.90236153670854247</v>
      </c>
      <c r="R267" s="134">
        <f t="shared" si="133"/>
        <v>0.57494649880476589</v>
      </c>
      <c r="S267" s="26">
        <f t="shared" si="134"/>
        <v>0</v>
      </c>
      <c r="T267" s="26">
        <f>'貼り付けシート（日別）'!P266</f>
        <v>20.775000000000002</v>
      </c>
      <c r="U267" s="26">
        <f t="shared" si="124"/>
        <v>1</v>
      </c>
      <c r="V267" s="26">
        <f t="shared" si="125"/>
        <v>1</v>
      </c>
      <c r="W267" s="26">
        <f t="shared" si="148"/>
        <v>17.856669744474999</v>
      </c>
      <c r="X267" s="26">
        <f t="shared" si="135"/>
        <v>0</v>
      </c>
      <c r="Y267" s="26">
        <f>IF(AND(入力データと計算結果!$F$6=バックデータ一覧!$A$7,入力データと計算結果!$F$27="種類を選択することで評価する"),MAX((($CJ$44*CB267+$CJ$45*SUM(BO267:BQ267,BS267)+$CJ$46)*Z267+(0.01723*BU267+0.06099))*10^3/3600,0),0)</f>
        <v>0</v>
      </c>
      <c r="Z267" s="26">
        <f t="shared" si="149"/>
        <v>1</v>
      </c>
      <c r="AA267" s="26">
        <f>IF(AND(入力データと計算結果!$F$6=バックデータ一覧!$A$7,入力データと計算結果!$F$27="種類を選択することで評価する"),MAX(($CJ$47*CB267+$CJ$48*SUM(BO267:BQ267,BS267)+$CJ$49)*AC267+BU267/AB267,0),0)</f>
        <v>0</v>
      </c>
      <c r="AB267" s="26">
        <f t="shared" si="136"/>
        <v>0.85802187499999993</v>
      </c>
      <c r="AC267" s="26">
        <f t="shared" si="150"/>
        <v>1</v>
      </c>
      <c r="AD267" s="91">
        <f>IF(AND(入力データと計算結果!$F$6=バックデータ一覧!$A$7,入力データと計算結果!$F$27="仕様を入力することで評価する"),AE267+AF267+AG267,0)</f>
        <v>0</v>
      </c>
      <c r="AE267" s="91">
        <f t="shared" si="151"/>
        <v>0.95338132027650291</v>
      </c>
      <c r="AF267" s="91">
        <f t="shared" si="137"/>
        <v>7.2758005653872151E-2</v>
      </c>
      <c r="AG267" s="190">
        <f>IF(AND(入力データと計算結果!$F$7&lt;&gt;バックデータ一覧!$A$22,CA267&gt;0),(0.000393*計算過程!CA267)*10^3/3600,IF(AND(入力データと計算結果!$F$7=バックデータ一覧!$A$22,AX267&gt;0),(0.01723*計算過程!AX267+0.06099)*10^3/3600,0))</f>
        <v>2.2064301215277776E-2</v>
      </c>
      <c r="AH267" s="91">
        <f>IF(OR(入力データと計算結果!$F$6&lt;&gt;バックデータ一覧!$A$7,入力データと計算結果!$F$27&lt;&gt;"仕様を入力することで評価する"),0,IF(入力データと計算結果!$F$7=バックデータ一覧!$A$20,計算過程!AR267/計算過程!AI267+計算過程!AS267/計算過程!AJ267+計算過程!AT267/計算過程!AK267+計算過程!AU267/計算過程!AL267+計算過程!AW267/計算過程!AN267,IF(入力データと計算結果!$F$7=バックデータ一覧!$A$21,計算過程!AR267/計算過程!AI267+計算過程!AS267/計算過程!AJ267+計算過程!AT267/計算過程!AK267+計算過程!AV267/計算過程!AM267+計算過程!AW267/計算過程!AN267,計算過程!AR267/計算過程!AI267+計算過程!AS267/計算過程!AJ267+計算過程!AT267/計算過程!AK267+計算過程!AV267/計算過程!AM267+計算過程!AX267/計算過程!AO267)))</f>
        <v>0</v>
      </c>
      <c r="AI267" s="191" t="str">
        <f>IF(AND(入力データと計算結果!$F$6=バックデータ一覧!$A$7,入力データと計算結果!$F$27="仕様を入力することで評価する"),$CJ$65*CB267+$CJ$72*(AR267+AT267)+$CJ$79,"-")</f>
        <v>-</v>
      </c>
      <c r="AJ267" s="191" t="str">
        <f>IF(AND(入力データと計算結果!$F$6=バックデータ一覧!$A$7,入力データと計算結果!$F$27="仕様を入力することで評価する"),$CJ$66*CB267+$CJ$73*AS267+$CJ$80,"-")</f>
        <v>-</v>
      </c>
      <c r="AK267" s="191" t="str">
        <f>IF(AND(入力データと計算結果!$F$6=バックデータ一覧!$A$7,入力データと計算結果!$F$27="仕様を入力することで評価する"),$CJ$67*CB267+$CJ$74*(AR267+AT267)+$CJ$81,"-")</f>
        <v>-</v>
      </c>
      <c r="AL267" s="191" t="str">
        <f>IF(AND(入力データと計算結果!$F$6=バックデータ一覧!$A$7,入力データと計算結果!$F$27="仕様を入力することで評価する"),$CJ$68*CB267+$CJ$75*AU267+$CJ$82,"-")</f>
        <v>-</v>
      </c>
      <c r="AM267" s="191" t="str">
        <f>IF(AND(入力データと計算結果!$F$6=バックデータ一覧!$A$7,入力データと計算結果!$F$27="仕様を入力することで評価する"),$CJ$69*CB267+$CJ$76*AV267+$CJ$83,"-")</f>
        <v>-</v>
      </c>
      <c r="AN267" s="191" t="str">
        <f>IF(AND(入力データと計算結果!$F$6=バックデータ一覧!$A$7,入力データと計算結果!$F$27="仕様を入力することで評価する"),$CJ$70*CB267+$CJ$77*AW267+$CJ$84,"-")</f>
        <v>-</v>
      </c>
      <c r="AO267" s="191" t="str">
        <f>IF(AND(入力データと計算結果!$F$6=バックデータ一覧!$A$7,入力データと計算結果!$F$27="仕様を入力することで評価する"),$CJ$71*CB267+$CJ$78*AX267+$CJ$85,"-")</f>
        <v>-</v>
      </c>
      <c r="AP267" s="91">
        <f t="shared" si="138"/>
        <v>19.41980416386</v>
      </c>
      <c r="AQ267" s="91">
        <f t="shared" si="139"/>
        <v>5.6581662874957175</v>
      </c>
      <c r="AR267" s="91">
        <f t="shared" si="140"/>
        <v>0</v>
      </c>
      <c r="AS267" s="91">
        <f t="shared" si="141"/>
        <v>0</v>
      </c>
      <c r="AT267" s="91">
        <f t="shared" si="142"/>
        <v>0</v>
      </c>
      <c r="AU267" s="91">
        <f t="shared" si="143"/>
        <v>0</v>
      </c>
      <c r="AV267" s="91">
        <f t="shared" si="144"/>
        <v>0</v>
      </c>
      <c r="AW267" s="91">
        <f t="shared" si="145"/>
        <v>0</v>
      </c>
      <c r="AX267" s="91">
        <f t="shared" si="146"/>
        <v>1.0703124999999998</v>
      </c>
      <c r="AY267" s="158">
        <f t="shared" si="147"/>
        <v>16.786357244474999</v>
      </c>
      <c r="AZ267" s="91">
        <f t="shared" si="152"/>
        <v>16.786357244474999</v>
      </c>
      <c r="BA267" s="26">
        <f>IF(計算過程!$CJ$4=9,((BF267*CB267+BG267*(BO267+BP267+BQ267+BS267)+BH267*BN267+BI267)*BB267+(0.01723*BU267+0.06099))*10^3/3600,0)</f>
        <v>0</v>
      </c>
      <c r="BB267" s="26">
        <f>IF(7&lt;='貼り付けシート（日別）'!O266,1,1+(7-'貼り付けシート（日別）'!O266)*0.0091)</f>
        <v>1</v>
      </c>
      <c r="BC267" s="26">
        <f>IF(計算過程!$CJ$4=9,((BJ267*計算過程!CB267+BK267*(BO267+BP267+BQ267+BS267)+BL267*BN267+BM267)*BE267+BU267/BD267),0)</f>
        <v>0</v>
      </c>
      <c r="BD267" s="26">
        <f>計算過程!$CJ$88*'貼り付けシート（日別）'!O266+計算過程!$CJ$89*BU267+計算過程!$CJ$90</f>
        <v>0.85802187499999993</v>
      </c>
      <c r="BE267" s="26">
        <f>IF(7&lt;='貼り付けシート（日別）'!O266,1,1+(7-'貼り付けシート（日別）'!O266)*0.0205)</f>
        <v>1</v>
      </c>
      <c r="BF267" s="89">
        <f>IF($BN267&gt;0,バックデータ一覧!$S$4,バックデータ一覧!$T$4)</f>
        <v>-0.51375000000000004</v>
      </c>
      <c r="BG267" s="89">
        <f>IF($BN267&gt;0,バックデータ一覧!$S$5,バックデータ一覧!$T$5)</f>
        <v>-1.7819999999999999E-2</v>
      </c>
      <c r="BH267" s="89">
        <f>IF($BN267&gt;0,バックデータ一覧!$S$6,バックデータ一覧!$T$6)</f>
        <v>0.27639999999999998</v>
      </c>
      <c r="BI267" s="89">
        <f>IF($BN267&gt;0,バックデータ一覧!$S$7,バックデータ一覧!$T$7)</f>
        <v>9.4067100000000003</v>
      </c>
      <c r="BJ267" s="89">
        <f>IF($BN267&gt;0,バックデータ一覧!$S$12,バックデータ一覧!$T$12)</f>
        <v>-0.19841</v>
      </c>
      <c r="BK267" s="89">
        <f>IF($BN267&gt;0,バックデータ一覧!$S$13,バックデータ一覧!$T$13)</f>
        <v>1.10632</v>
      </c>
      <c r="BL267" s="89">
        <f>IF($BN267&gt;0,バックデータ一覧!$S$14,バックデータ一覧!$T$14)</f>
        <v>0.19306999999999999</v>
      </c>
      <c r="BM267" s="132">
        <f>IF($BN267&gt;0,バックデータ一覧!$S$15,バックデータ一覧!$T$15)</f>
        <v>-10.36669</v>
      </c>
      <c r="BN267" s="26">
        <f>SUMIF('貼り付けシート（時刻別）'!$A$6:$A$8765,$A267,'貼り付けシート（時刻別）'!$C$6:$C$8765)</f>
        <v>2400</v>
      </c>
      <c r="BO267" s="91">
        <f>'貼り付けシート（日別）'!B266</f>
        <v>3.655695577685667</v>
      </c>
      <c r="BP267" s="91">
        <f>'貼り付けシート（日別）'!C266</f>
        <v>4.4763619318599996</v>
      </c>
      <c r="BQ267" s="91">
        <f>'貼り付けシート（日別）'!D266</f>
        <v>1.939756837139333</v>
      </c>
      <c r="BR267" s="91">
        <f>'貼り付けシート（日別）'!E266</f>
        <v>0</v>
      </c>
      <c r="BS267" s="91">
        <f>'貼り付けシート（日別）'!F266</f>
        <v>6.7145428977900004</v>
      </c>
      <c r="BT267" s="91">
        <f>'貼り付けシート（日別）'!G266</f>
        <v>0</v>
      </c>
      <c r="BU267" s="91">
        <f>'貼り付けシート（日別）'!H266</f>
        <v>1.0703124999999998</v>
      </c>
      <c r="BV267" s="91">
        <f>'貼り付けシート（日別）'!I266</f>
        <v>49</v>
      </c>
      <c r="BW267" s="91">
        <f>'貼り付けシート（日別）'!J266</f>
        <v>60</v>
      </c>
      <c r="BX267" s="91">
        <f>'貼り付けシート（日別）'!K266</f>
        <v>26</v>
      </c>
      <c r="BY267" s="91">
        <f>'貼り付けシート（日別）'!L266</f>
        <v>0</v>
      </c>
      <c r="BZ267" s="91">
        <f>'貼り付けシート（日別）'!M266</f>
        <v>90</v>
      </c>
      <c r="CA267" s="91">
        <f>'貼り付けシート（日別）'!N266</f>
        <v>0</v>
      </c>
      <c r="CB267" s="91">
        <f>'貼り付けシート（日別）'!O266</f>
        <v>20.25</v>
      </c>
      <c r="CC267" s="91">
        <f>'貼り付けシート（日別）'!Q266</f>
        <v>0</v>
      </c>
      <c r="CD267" s="126"/>
    </row>
    <row r="268" spans="1:82" x14ac:dyDescent="0.15">
      <c r="A268" s="30">
        <v>41901</v>
      </c>
      <c r="B268" s="93">
        <f t="shared" si="126"/>
        <v>0.1097460648148148</v>
      </c>
      <c r="C268" s="93">
        <f t="shared" si="127"/>
        <v>0</v>
      </c>
      <c r="D268" s="93">
        <f t="shared" si="123"/>
        <v>13.718023765183483</v>
      </c>
      <c r="E268" s="96">
        <v>0</v>
      </c>
      <c r="F268" s="90">
        <f>IF(OR(計算過程!$CJ$4&lt;=4,計算過程!$CJ$4=8),G268+H268+I268,0)</f>
        <v>0.1097460648148148</v>
      </c>
      <c r="G268" s="90">
        <f>IF(AND($CJ$4&gt;4,$CJ$4&lt;&gt;8),0,((VLOOKUP(入力データと計算結果!$F$6,バックデータ一覧!$V$12:$AA$15,2)*CB268+VLOOKUP(入力データと計算結果!$F$6,バックデータ一覧!$V$12:$AA$15,3)*(BV268+BW268+BX268+BY268+CA268)+(VLOOKUP(入力データと計算結果!$F$6,バックデータ一覧!$V$12:$AA$15,4)))*10^3/3600))</f>
        <v>0.1097460648148148</v>
      </c>
      <c r="H268" s="90">
        <f>IF(AND(OR($CJ$4&gt;4,$CJ$4&lt;&gt;8),入力データと計算結果!$F$7&lt;&gt;バックデータ一覧!$A$20,BZ268&gt;0),0.07*10^3/3600,0)</f>
        <v>0</v>
      </c>
      <c r="I268" s="90">
        <f>IF(AND(OR($CJ$4&lt;=4),入力データと計算結果!$F$7=バックデータ一覧!$A$22,BU268&gt;0),(VLOOKUP(入力データと計算結果!$F$6,バックデータ一覧!$V$12:$AA$15,5,FALSE)*BU268+VLOOKUP(入力データと計算結果!$F$6,バックデータ一覧!$V$12:$AA$15,6,FALSE))*10^3/3600,0)</f>
        <v>0</v>
      </c>
      <c r="J268" s="90">
        <f>IF(OR(計算過程!$CJ$4&lt;=2,計算過程!$CJ$4=8),IF(入力データと計算結果!$F$7=バックデータ一覧!$A$20,BO268/L268+BP268/M268+BQ268/N268+BR268/O268+BT268/Q268,IF(入力データと計算結果!$F$7=バックデータ一覧!$A$21,BO268/L268+BP268/M268+BQ268/N268+BS268/P268+BT268/Q268,BO268/L268+BP268/M268+BQ268/N268+BS268/P268+BU268/R268)),0)</f>
        <v>0</v>
      </c>
      <c r="K268" s="90">
        <f>IF(OR(計算過程!$CJ$4=3,計算過程!$CJ$4=4),IF(入力データと計算結果!$F$7=バックデータ一覧!$A$20,BO268/L268+BP268/M268+BQ268/N268+BR268/O268+BT268/Q268,IF(入力データと計算結果!$F$7=バックデータ一覧!$A$21,BO268/L268+BP268/M268+BQ268/N268+BS268/P268+BT268/Q268,BO268/L268+BP268/M268+BQ268/N268+BS268/P268+BU268/R268)),0)</f>
        <v>13.718023765183483</v>
      </c>
      <c r="L268" s="167">
        <f>IFERROR(MIN(1,$CJ$6*CB268+計算過程!$CJ$13*(BO268+BQ268)+$CJ$20),"-")</f>
        <v>0.70452411564274731</v>
      </c>
      <c r="M268" s="167">
        <f t="shared" si="128"/>
        <v>0.82332810801300449</v>
      </c>
      <c r="N268" s="167">
        <f t="shared" si="129"/>
        <v>0.70452411564274731</v>
      </c>
      <c r="O268" s="134">
        <f t="shared" si="130"/>
        <v>0.90236153670854247</v>
      </c>
      <c r="P268" s="134">
        <f t="shared" si="131"/>
        <v>0.88826526187185906</v>
      </c>
      <c r="Q268" s="134">
        <f t="shared" si="132"/>
        <v>0.90236153670854247</v>
      </c>
      <c r="R268" s="134">
        <f t="shared" si="133"/>
        <v>0.53956074588232816</v>
      </c>
      <c r="S268" s="26">
        <f t="shared" si="134"/>
        <v>0</v>
      </c>
      <c r="T268" s="26">
        <f>'貼り付けシート（日別）'!P267</f>
        <v>18</v>
      </c>
      <c r="U268" s="26">
        <f t="shared" si="124"/>
        <v>1</v>
      </c>
      <c r="V268" s="26">
        <f t="shared" si="125"/>
        <v>1</v>
      </c>
      <c r="W268" s="26">
        <f t="shared" si="148"/>
        <v>10.592694488133334</v>
      </c>
      <c r="X268" s="26">
        <f t="shared" si="135"/>
        <v>0</v>
      </c>
      <c r="Y268" s="26">
        <f>IF(AND(入力データと計算結果!$F$6=バックデータ一覧!$A$7,入力データと計算結果!$F$27="種類を選択することで評価する"),MAX((($CJ$44*CB268+$CJ$45*SUM(BO268:BQ268,BS268)+$CJ$46)*Z268+(0.01723*BU268+0.06099))*10^3/3600,0),0)</f>
        <v>0</v>
      </c>
      <c r="Z268" s="26">
        <f t="shared" si="149"/>
        <v>1</v>
      </c>
      <c r="AA268" s="26">
        <f>IF(AND(入力データと計算結果!$F$6=バックデータ一覧!$A$7,入力データと計算結果!$F$27="種類を選択することで評価する"),MAX(($CJ$47*CB268+$CJ$48*SUM(BO268:BQ268,BS268)+$CJ$49)*AC268+BU268/AB268,0),0)</f>
        <v>0</v>
      </c>
      <c r="AB268" s="26">
        <f t="shared" si="136"/>
        <v>0.86247999999999991</v>
      </c>
      <c r="AC268" s="26">
        <f t="shared" si="150"/>
        <v>1</v>
      </c>
      <c r="AD268" s="91">
        <f>IF(AND(入力データと計算結果!$F$6=バックデータ一覧!$A$7,入力データと計算結果!$F$27="仕様を入力することで評価する"),AE268+AF268+AG268,0)</f>
        <v>0</v>
      </c>
      <c r="AE268" s="91">
        <f t="shared" si="151"/>
        <v>0.58115489059680581</v>
      </c>
      <c r="AF268" s="91">
        <f t="shared" si="137"/>
        <v>6.760890595384858E-2</v>
      </c>
      <c r="AG268" s="190">
        <f>IF(AND(入力データと計算結果!$F$7&lt;&gt;バックデータ一覧!$A$22,CA268&gt;0),(0.000393*計算過程!CA268)*10^3/3600,IF(AND(入力データと計算結果!$F$7=バックデータ一覧!$A$22,AX268&gt;0),(0.01723*計算過程!AX268+0.06099)*10^3/3600,0))</f>
        <v>0</v>
      </c>
      <c r="AH268" s="91">
        <f>IF(OR(入力データと計算結果!$F$6&lt;&gt;バックデータ一覧!$A$7,入力データと計算結果!$F$27&lt;&gt;"仕様を入力することで評価する"),0,IF(入力データと計算結果!$F$7=バックデータ一覧!$A$20,計算過程!AR268/計算過程!AI268+計算過程!AS268/計算過程!AJ268+計算過程!AT268/計算過程!AK268+計算過程!AU268/計算過程!AL268+計算過程!AW268/計算過程!AN268,IF(入力データと計算結果!$F$7=バックデータ一覧!$A$21,計算過程!AR268/計算過程!AI268+計算過程!AS268/計算過程!AJ268+計算過程!AT268/計算過程!AK268+計算過程!AV268/計算過程!AM268+計算過程!AW268/計算過程!AN268,計算過程!AR268/計算過程!AI268+計算過程!AS268/計算過程!AJ268+計算過程!AT268/計算過程!AK268+計算過程!AV268/計算過程!AM268+計算過程!AX268/計算過程!AO268)))</f>
        <v>0</v>
      </c>
      <c r="AI268" s="191" t="str">
        <f>IF(AND(入力データと計算結果!$F$6=バックデータ一覧!$A$7,入力データと計算結果!$F$27="仕様を入力することで評価する"),$CJ$65*CB268+$CJ$72*(AR268+AT268)+$CJ$79,"-")</f>
        <v>-</v>
      </c>
      <c r="AJ268" s="191" t="str">
        <f>IF(AND(入力データと計算結果!$F$6=バックデータ一覧!$A$7,入力データと計算結果!$F$27="仕様を入力することで評価する"),$CJ$66*CB268+$CJ$73*AS268+$CJ$80,"-")</f>
        <v>-</v>
      </c>
      <c r="AK268" s="191" t="str">
        <f>IF(AND(入力データと計算結果!$F$6=バックデータ一覧!$A$7,入力データと計算結果!$F$27="仕様を入力することで評価する"),$CJ$67*CB268+$CJ$74*(AR268+AT268)+$CJ$81,"-")</f>
        <v>-</v>
      </c>
      <c r="AL268" s="191" t="str">
        <f>IF(AND(入力データと計算結果!$F$6=バックデータ一覧!$A$7,入力データと計算結果!$F$27="仕様を入力することで評価する"),$CJ$68*CB268+$CJ$75*AU268+$CJ$82,"-")</f>
        <v>-</v>
      </c>
      <c r="AM268" s="191" t="str">
        <f>IF(AND(入力データと計算結果!$F$6=バックデータ一覧!$A$7,入力データと計算結果!$F$27="仕様を入力することで評価する"),$CJ$69*CB268+$CJ$76*AV268+$CJ$83,"-")</f>
        <v>-</v>
      </c>
      <c r="AN268" s="191" t="str">
        <f>IF(AND(入力データと計算結果!$F$6=バックデータ一覧!$A$7,入力データと計算結果!$F$27="仕様を入力することで評価する"),$CJ$70*CB268+$CJ$77*AW268+$CJ$84,"-")</f>
        <v>-</v>
      </c>
      <c r="AO268" s="191" t="str">
        <f>IF(AND(入力データと計算結果!$F$6=バックデータ一覧!$A$7,入力データと計算結果!$F$27="仕様を入力することで評価する"),$CJ$71*CB268+$CJ$78*AX268+$CJ$85,"-")</f>
        <v>-</v>
      </c>
      <c r="AP268" s="91">
        <f t="shared" si="138"/>
        <v>12.254478415491521</v>
      </c>
      <c r="AQ268" s="91">
        <f t="shared" si="139"/>
        <v>5.8573399917279936</v>
      </c>
      <c r="AR268" s="91">
        <f t="shared" si="140"/>
        <v>0</v>
      </c>
      <c r="AS268" s="91">
        <f t="shared" si="141"/>
        <v>0</v>
      </c>
      <c r="AT268" s="91">
        <f t="shared" si="142"/>
        <v>0</v>
      </c>
      <c r="AU268" s="91">
        <f t="shared" si="143"/>
        <v>0</v>
      </c>
      <c r="AV268" s="91">
        <f t="shared" si="144"/>
        <v>0</v>
      </c>
      <c r="AW268" s="91">
        <f t="shared" si="145"/>
        <v>0</v>
      </c>
      <c r="AX268" s="91">
        <f t="shared" si="146"/>
        <v>0</v>
      </c>
      <c r="AY268" s="158">
        <f t="shared" si="147"/>
        <v>10.592694488133334</v>
      </c>
      <c r="AZ268" s="91">
        <f t="shared" si="152"/>
        <v>10.592694488133334</v>
      </c>
      <c r="BA268" s="26">
        <f>IF(計算過程!$CJ$4=9,((BF268*CB268+BG268*(BO268+BP268+BQ268+BS268)+BH268*BN268+BI268)*BB268+(0.01723*BU268+0.06099))*10^3/3600,0)</f>
        <v>0</v>
      </c>
      <c r="BB268" s="26">
        <f>IF(7&lt;='貼り付けシート（日別）'!O267,1,1+(7-'貼り付けシート（日別）'!O267)*0.0091)</f>
        <v>1</v>
      </c>
      <c r="BC268" s="26">
        <f>IF(計算過程!$CJ$4=9,((BJ268*計算過程!CB268+BK268*(BO268+BP268+BQ268+BS268)+BL268*BN268+BM268)*BE268+BU268/BD268),0)</f>
        <v>0</v>
      </c>
      <c r="BD268" s="26">
        <f>計算過程!$CJ$88*'貼り付けシート（日別）'!O267+計算過程!$CJ$89*BU268+計算過程!$CJ$90</f>
        <v>0.86247999999999991</v>
      </c>
      <c r="BE268" s="26">
        <f>IF(7&lt;='貼り付けシート（日別）'!O267,1,1+(7-'貼り付けシート（日別）'!O267)*0.0205)</f>
        <v>1</v>
      </c>
      <c r="BF268" s="89">
        <f>IF($BN268&gt;0,バックデータ一覧!$S$4,バックデータ一覧!$T$4)</f>
        <v>-0.51375000000000004</v>
      </c>
      <c r="BG268" s="89">
        <f>IF($BN268&gt;0,バックデータ一覧!$S$5,バックデータ一覧!$T$5)</f>
        <v>-1.7819999999999999E-2</v>
      </c>
      <c r="BH268" s="89">
        <f>IF($BN268&gt;0,バックデータ一覧!$S$6,バックデータ一覧!$T$6)</f>
        <v>0.27639999999999998</v>
      </c>
      <c r="BI268" s="89">
        <f>IF($BN268&gt;0,バックデータ一覧!$S$7,バックデータ一覧!$T$7)</f>
        <v>9.4067100000000003</v>
      </c>
      <c r="BJ268" s="89">
        <f>IF($BN268&gt;0,バックデータ一覧!$S$12,バックデータ一覧!$T$12)</f>
        <v>-0.19841</v>
      </c>
      <c r="BK268" s="89">
        <f>IF($BN268&gt;0,バックデータ一覧!$S$13,バックデータ一覧!$T$13)</f>
        <v>1.10632</v>
      </c>
      <c r="BL268" s="89">
        <f>IF($BN268&gt;0,バックデータ一覧!$S$14,バックデータ一覧!$T$14)</f>
        <v>0.19306999999999999</v>
      </c>
      <c r="BM268" s="132">
        <f>IF($BN268&gt;0,バックデータ一覧!$S$15,バックデータ一覧!$T$15)</f>
        <v>-10.36669</v>
      </c>
      <c r="BN268" s="26">
        <f>SUMIF('貼り付けシート（時刻別）'!$A$6:$A$8765,$A268,'貼り付けシート（時刻別）'!$C$6:$C$8765)</f>
        <v>2400</v>
      </c>
      <c r="BO268" s="91">
        <f>'貼り付けシート（日別）'!B267</f>
        <v>2.9508220359800004</v>
      </c>
      <c r="BP268" s="91">
        <f>'貼り付けシート（日別）'!C267</f>
        <v>6.4312787963666675</v>
      </c>
      <c r="BQ268" s="91">
        <f>'貼り付けシート（日別）'!D267</f>
        <v>1.210593655786667</v>
      </c>
      <c r="BR268" s="91">
        <f>'貼り付けシート（日別）'!E267</f>
        <v>0</v>
      </c>
      <c r="BS268" s="91">
        <f>'貼り付けシート（日別）'!F267</f>
        <v>0</v>
      </c>
      <c r="BT268" s="91">
        <f>'貼り付けシート（日別）'!G267</f>
        <v>0</v>
      </c>
      <c r="BU268" s="91">
        <f>'貼り付けシート（日別）'!H267</f>
        <v>0</v>
      </c>
      <c r="BV268" s="91">
        <f>'貼り付けシート（日別）'!I267</f>
        <v>39</v>
      </c>
      <c r="BW268" s="91">
        <f>'貼り付けシート（日別）'!J267</f>
        <v>85</v>
      </c>
      <c r="BX268" s="91">
        <f>'貼り付けシート（日別）'!K267</f>
        <v>16</v>
      </c>
      <c r="BY268" s="91">
        <f>'貼り付けシート（日別）'!L267</f>
        <v>0</v>
      </c>
      <c r="BZ268" s="91">
        <f>'貼り付けシート（日別）'!M267</f>
        <v>0</v>
      </c>
      <c r="CA268" s="91">
        <f>'貼り付けシート（日別）'!N267</f>
        <v>0</v>
      </c>
      <c r="CB268" s="91">
        <f>'貼り付けシート（日別）'!O267</f>
        <v>22.516666666666669</v>
      </c>
      <c r="CC268" s="91">
        <f>'貼り付けシート（日別）'!Q267</f>
        <v>0</v>
      </c>
      <c r="CD268" s="126"/>
    </row>
    <row r="269" spans="1:82" x14ac:dyDescent="0.15">
      <c r="A269" s="30">
        <v>41902</v>
      </c>
      <c r="B269" s="93">
        <f t="shared" si="126"/>
        <v>0.1677320047743055</v>
      </c>
      <c r="C269" s="93">
        <f t="shared" si="127"/>
        <v>0</v>
      </c>
      <c r="D269" s="93">
        <f t="shared" si="123"/>
        <v>30.84264676475896</v>
      </c>
      <c r="E269" s="96">
        <v>0</v>
      </c>
      <c r="F269" s="90">
        <f>IF(OR(計算過程!$CJ$4&lt;=4,計算過程!$CJ$4=8),G269+H269+I269,0)</f>
        <v>0.1677320047743055</v>
      </c>
      <c r="G269" s="90">
        <f>IF(AND($CJ$4&gt;4,$CJ$4&lt;&gt;8),0,((VLOOKUP(入力データと計算結果!$F$6,バックデータ一覧!$V$12:$AA$15,2)*CB269+VLOOKUP(入力データと計算結果!$F$6,バックデータ一覧!$V$12:$AA$15,3)*(BV269+BW269+BX269+BY269+CA269)+(VLOOKUP(入力データと計算結果!$F$6,バックデータ一覧!$V$12:$AA$15,4)))*10^3/3600))</f>
        <v>0.10710341435185183</v>
      </c>
      <c r="H269" s="90">
        <f>IF(AND(OR($CJ$4&gt;4,$CJ$4&lt;&gt;8),入力データと計算結果!$F$7&lt;&gt;バックデータ一覧!$A$20,BZ269&gt;0),0.07*10^3/3600,0)</f>
        <v>1.9444444444444445E-2</v>
      </c>
      <c r="I269" s="90">
        <f>IF(AND(OR($CJ$4&lt;=4),入力データと計算結果!$F$7=バックデータ一覧!$A$22,BU269&gt;0),(VLOOKUP(入力データと計算結果!$F$6,バックデータ一覧!$V$12:$AA$15,5,FALSE)*BU269+VLOOKUP(入力データと計算結果!$F$6,バックデータ一覧!$V$12:$AA$15,6,FALSE))*10^3/3600,0)</f>
        <v>4.1184145978009248E-2</v>
      </c>
      <c r="J269" s="90">
        <f>IF(OR(計算過程!$CJ$4&lt;=2,計算過程!$CJ$4=8),IF(入力データと計算結果!$F$7=バックデータ一覧!$A$20,BO269/L269+BP269/M269+BQ269/N269+BR269/O269+BT269/Q269,IF(入力データと計算結果!$F$7=バックデータ一覧!$A$21,BO269/L269+BP269/M269+BQ269/N269+BS269/P269+BT269/Q269,BO269/L269+BP269/M269+BQ269/N269+BS269/P269+BU269/R269)),0)</f>
        <v>0</v>
      </c>
      <c r="K269" s="90">
        <f>IF(OR(計算過程!$CJ$4=3,計算過程!$CJ$4=4),IF(入力データと計算結果!$F$7=バックデータ一覧!$A$20,BO269/L269+BP269/M269+BQ269/N269+BR269/O269+BT269/Q269,IF(入力データと計算結果!$F$7=バックデータ一覧!$A$21,BO269/L269+BP269/M269+BQ269/N269+BS269/P269+BT269/Q269,BO269/L269+BP269/M269+BQ269/N269+BS269/P269+BU269/R269)),0)</f>
        <v>30.84264676475896</v>
      </c>
      <c r="L269" s="167">
        <f>IFERROR(MIN(1,$CJ$6*CB269+計算過程!$CJ$13*(BO269+BQ269)+$CJ$20),"-")</f>
        <v>0.71131887801025429</v>
      </c>
      <c r="M269" s="167">
        <f t="shared" si="128"/>
        <v>0.81875401869907449</v>
      </c>
      <c r="N269" s="167">
        <f t="shared" si="129"/>
        <v>0.71131887801025429</v>
      </c>
      <c r="O269" s="134">
        <f t="shared" si="130"/>
        <v>0.90236153670854247</v>
      </c>
      <c r="P269" s="134">
        <f t="shared" si="131"/>
        <v>0.85544930596970015</v>
      </c>
      <c r="Q269" s="134">
        <f t="shared" si="132"/>
        <v>0.90236153670854247</v>
      </c>
      <c r="R269" s="134">
        <f t="shared" si="133"/>
        <v>0.58746202991961693</v>
      </c>
      <c r="S269" s="26">
        <f t="shared" si="134"/>
        <v>0</v>
      </c>
      <c r="T269" s="26">
        <f>'貼り付けシート（日別）'!P268</f>
        <v>21.299999999999997</v>
      </c>
      <c r="U269" s="26">
        <f t="shared" si="124"/>
        <v>1</v>
      </c>
      <c r="V269" s="26">
        <f t="shared" si="125"/>
        <v>1</v>
      </c>
      <c r="W269" s="26">
        <f t="shared" si="148"/>
        <v>24.493954725573332</v>
      </c>
      <c r="X269" s="26">
        <f t="shared" si="135"/>
        <v>0</v>
      </c>
      <c r="Y269" s="26">
        <f>IF(AND(入力データと計算結果!$F$6=バックデータ一覧!$A$7,入力データと計算結果!$F$27="種類を選択することで評価する"),MAX((($CJ$44*CB269+$CJ$45*SUM(BO269:BQ269,BS269)+$CJ$46)*Z269+(0.01723*BU269+0.06099))*10^3/3600,0),0)</f>
        <v>0</v>
      </c>
      <c r="Z269" s="26">
        <f t="shared" si="149"/>
        <v>1</v>
      </c>
      <c r="AA269" s="26">
        <f>IF(AND(入力データと計算結果!$F$6=バックデータ一覧!$A$7,入力データと計算結果!$F$27="種類を選択することで評価する"),MAX(($CJ$47*CB269+$CJ$48*SUM(BO269:BQ269,BS269)+$CJ$49)*AC269+BU269/AB269,0),0)</f>
        <v>0</v>
      </c>
      <c r="AB269" s="26">
        <f t="shared" si="136"/>
        <v>0.87161546874999996</v>
      </c>
      <c r="AC269" s="26">
        <f t="shared" si="150"/>
        <v>1</v>
      </c>
      <c r="AD269" s="91">
        <f>IF(AND(入力データと計算結果!$F$6=バックデータ一覧!$A$7,入力データと計算結果!$F$27="仕様を入力することで評価する"),AE269+AF269+AG269,0)</f>
        <v>0</v>
      </c>
      <c r="AE269" s="91">
        <f t="shared" si="151"/>
        <v>1.1758161187654605</v>
      </c>
      <c r="AF269" s="91">
        <f t="shared" si="137"/>
        <v>7.8384873659741949E-2</v>
      </c>
      <c r="AG269" s="190">
        <f>IF(AND(入力データと計算結果!$F$7&lt;&gt;バックデータ一覧!$A$22,CA269&gt;0),(0.000393*計算過程!CA269)*10^3/3600,IF(AND(入力データと計算結果!$F$7=バックデータ一覧!$A$22,AX269&gt;0),(0.01723*計算過程!AX269+0.06099)*10^3/3600,0))</f>
        <v>2.1436996600115742E-2</v>
      </c>
      <c r="AH269" s="91">
        <f>IF(OR(入力データと計算結果!$F$6&lt;&gt;バックデータ一覧!$A$7,入力データと計算結果!$F$27&lt;&gt;"仕様を入力することで評価する"),0,IF(入力データと計算結果!$F$7=バックデータ一覧!$A$20,計算過程!AR269/計算過程!AI269+計算過程!AS269/計算過程!AJ269+計算過程!AT269/計算過程!AK269+計算過程!AU269/計算過程!AL269+計算過程!AW269/計算過程!AN269,IF(入力データと計算結果!$F$7=バックデータ一覧!$A$21,計算過程!AR269/計算過程!AI269+計算過程!AS269/計算過程!AJ269+計算過程!AT269/計算過程!AK269+計算過程!AV269/計算過程!AM269+計算過程!AW269/計算過程!AN269,計算過程!AR269/計算過程!AI269+計算過程!AS269/計算過程!AJ269+計算過程!AT269/計算過程!AK269+計算過程!AV269/計算過程!AM269+計算過程!AX269/計算過程!AO269)))</f>
        <v>0</v>
      </c>
      <c r="AI269" s="191" t="str">
        <f>IF(AND(入力データと計算結果!$F$6=バックデータ一覧!$A$7,入力データと計算結果!$F$27="仕様を入力することで評価する"),$CJ$65*CB269+$CJ$72*(AR269+AT269)+$CJ$79,"-")</f>
        <v>-</v>
      </c>
      <c r="AJ269" s="191" t="str">
        <f>IF(AND(入力データと計算結果!$F$6=バックデータ一覧!$A$7,入力データと計算結果!$F$27="仕様を入力することで評価する"),$CJ$66*CB269+$CJ$73*AS269+$CJ$80,"-")</f>
        <v>-</v>
      </c>
      <c r="AK269" s="191" t="str">
        <f>IF(AND(入力データと計算結果!$F$6=バックデータ一覧!$A$7,入力データと計算結果!$F$27="仕様を入力することで評価する"),$CJ$67*CB269+$CJ$74*(AR269+AT269)+$CJ$81,"-")</f>
        <v>-</v>
      </c>
      <c r="AL269" s="191" t="str">
        <f>IF(AND(入力データと計算結果!$F$6=バックデータ一覧!$A$7,入力データと計算結果!$F$27="仕様を入力することで評価する"),$CJ$68*CB269+$CJ$75*AU269+$CJ$82,"-")</f>
        <v>-</v>
      </c>
      <c r="AM269" s="191" t="str">
        <f>IF(AND(入力データと計算結果!$F$6=バックデータ一覧!$A$7,入力データと計算結果!$F$27="仕様を入力することで評価する"),$CJ$69*CB269+$CJ$76*AV269+$CJ$83,"-")</f>
        <v>-</v>
      </c>
      <c r="AN269" s="191" t="str">
        <f>IF(AND(入力データと計算結果!$F$6=バックデータ一覧!$A$7,入力データと計算結果!$F$27="仕様を入力することで評価する"),$CJ$70*CB269+$CJ$77*AW269+$CJ$84,"-")</f>
        <v>-</v>
      </c>
      <c r="AO269" s="191" t="str">
        <f>IF(AND(入力データと計算結果!$F$6=バックデータ一覧!$A$7,入力データと計算結果!$F$27="仕様を入力することで評価する"),$CJ$71*CB269+$CJ$78*AX269+$CJ$85,"-")</f>
        <v>-</v>
      </c>
      <c r="AP269" s="91">
        <f t="shared" si="138"/>
        <v>25.064971788143332</v>
      </c>
      <c r="AQ269" s="91">
        <f t="shared" si="139"/>
        <v>5.9214124149644798</v>
      </c>
      <c r="AR269" s="91">
        <f t="shared" si="140"/>
        <v>0.37164842421287414</v>
      </c>
      <c r="AS269" s="91">
        <f t="shared" si="141"/>
        <v>0.27416687032097231</v>
      </c>
      <c r="AT269" s="91">
        <f t="shared" si="142"/>
        <v>0.14622233083785208</v>
      </c>
      <c r="AU269" s="91">
        <f t="shared" si="143"/>
        <v>0</v>
      </c>
      <c r="AV269" s="91">
        <f t="shared" si="144"/>
        <v>1.0966674812838892</v>
      </c>
      <c r="AW269" s="91">
        <f t="shared" si="145"/>
        <v>0</v>
      </c>
      <c r="AX269" s="91">
        <f t="shared" si="146"/>
        <v>0.9392447916666663</v>
      </c>
      <c r="AY269" s="158">
        <f t="shared" si="147"/>
        <v>21.666004827251076</v>
      </c>
      <c r="AZ269" s="91">
        <f t="shared" si="152"/>
        <v>23.554709933906665</v>
      </c>
      <c r="BA269" s="26">
        <f>IF(計算過程!$CJ$4=9,((BF269*CB269+BG269*(BO269+BP269+BQ269+BS269)+BH269*BN269+BI269)*BB269+(0.01723*BU269+0.06099))*10^3/3600,0)</f>
        <v>0</v>
      </c>
      <c r="BB269" s="26">
        <f>IF(7&lt;='貼り付けシート（日別）'!O268,1,1+(7-'貼り付けシート（日別）'!O268)*0.0091)</f>
        <v>1</v>
      </c>
      <c r="BC269" s="26">
        <f>IF(計算過程!$CJ$4=9,((BJ269*計算過程!CB269+BK269*(BO269+BP269+BQ269+BS269)+BL269*BN269+BM269)*BE269+BU269/BD269),0)</f>
        <v>0</v>
      </c>
      <c r="BD269" s="26">
        <f>計算過程!$CJ$88*'貼り付けシート（日別）'!O268+計算過程!$CJ$89*BU269+計算過程!$CJ$90</f>
        <v>0.87161546874999996</v>
      </c>
      <c r="BE269" s="26">
        <f>IF(7&lt;='貼り付けシート（日別）'!O268,1,1+(7-'貼り付けシート（日別）'!O268)*0.0205)</f>
        <v>1</v>
      </c>
      <c r="BF269" s="89">
        <f>IF($BN269&gt;0,バックデータ一覧!$S$4,バックデータ一覧!$T$4)</f>
        <v>-0.51375000000000004</v>
      </c>
      <c r="BG269" s="89">
        <f>IF($BN269&gt;0,バックデータ一覧!$S$5,バックデータ一覧!$T$5)</f>
        <v>-1.7819999999999999E-2</v>
      </c>
      <c r="BH269" s="89">
        <f>IF($BN269&gt;0,バックデータ一覧!$S$6,バックデータ一覧!$T$6)</f>
        <v>0.27639999999999998</v>
      </c>
      <c r="BI269" s="89">
        <f>IF($BN269&gt;0,バックデータ一覧!$S$7,バックデータ一覧!$T$7)</f>
        <v>9.4067100000000003</v>
      </c>
      <c r="BJ269" s="89">
        <f>IF($BN269&gt;0,バックデータ一覧!$S$12,バックデータ一覧!$T$12)</f>
        <v>-0.19841</v>
      </c>
      <c r="BK269" s="89">
        <f>IF($BN269&gt;0,バックデータ一覧!$S$13,バックデータ一覧!$T$13)</f>
        <v>1.10632</v>
      </c>
      <c r="BL269" s="89">
        <f>IF($BN269&gt;0,バックデータ一覧!$S$14,バックデータ一覧!$T$14)</f>
        <v>0.19306999999999999</v>
      </c>
      <c r="BM269" s="132">
        <f>IF($BN269&gt;0,バックデータ一覧!$S$15,バックデータ一覧!$T$15)</f>
        <v>-10.36669</v>
      </c>
      <c r="BN269" s="26">
        <f>SUMIF('貼り付けシート（時刻別）'!$A$6:$A$8765,$A269,'貼り付けシート（時刻別）'!$C$6:$C$8765)</f>
        <v>2400</v>
      </c>
      <c r="BO269" s="91">
        <f>'貼り付けシート（日別）'!B268</f>
        <v>4.6349590515106662</v>
      </c>
      <c r="BP269" s="91">
        <f>'貼り付けシート（日別）'!C268</f>
        <v>3.4192320871799997</v>
      </c>
      <c r="BQ269" s="91">
        <f>'貼り付けシート（日別）'!D268</f>
        <v>1.8235904464959998</v>
      </c>
      <c r="BR269" s="91">
        <f>'貼り付けシート（日別）'!E268</f>
        <v>0</v>
      </c>
      <c r="BS269" s="91">
        <f>'貼り付けシート（日別）'!F268</f>
        <v>13.676928348719997</v>
      </c>
      <c r="BT269" s="91">
        <f>'貼り付けシート（日別）'!G268</f>
        <v>0</v>
      </c>
      <c r="BU269" s="91">
        <f>'貼り付けシート（日別）'!H268</f>
        <v>0.9392447916666663</v>
      </c>
      <c r="BV269" s="91">
        <f>'貼り付けシート（日別）'!I268</f>
        <v>61</v>
      </c>
      <c r="BW269" s="91">
        <f>'貼り付けシート（日別）'!J268</f>
        <v>45</v>
      </c>
      <c r="BX269" s="91">
        <f>'貼り付けシート（日別）'!K268</f>
        <v>24</v>
      </c>
      <c r="BY269" s="91">
        <f>'貼り付けシート（日別）'!L268</f>
        <v>0</v>
      </c>
      <c r="BZ269" s="91">
        <f>'貼り付けシート（日別）'!M268</f>
        <v>180</v>
      </c>
      <c r="CA269" s="91">
        <f>'貼り付けシート（日別）'!N268</f>
        <v>0</v>
      </c>
      <c r="CB269" s="91">
        <f>'貼り付けシート（日別）'!O268</f>
        <v>23.245833333333337</v>
      </c>
      <c r="CC269" s="91">
        <f>'貼り付けシート（日別）'!Q268</f>
        <v>0</v>
      </c>
      <c r="CD269" s="126"/>
    </row>
    <row r="270" spans="1:82" x14ac:dyDescent="0.15">
      <c r="A270" s="30">
        <v>41903</v>
      </c>
      <c r="B270" s="93">
        <f t="shared" si="126"/>
        <v>0.10917488425925925</v>
      </c>
      <c r="C270" s="93">
        <f t="shared" si="127"/>
        <v>0</v>
      </c>
      <c r="D270" s="93">
        <f t="shared" si="123"/>
        <v>13.897516579497168</v>
      </c>
      <c r="E270" s="96">
        <v>0</v>
      </c>
      <c r="F270" s="90">
        <f>IF(OR(計算過程!$CJ$4&lt;=4,計算過程!$CJ$4=8),G270+H270+I270,0)</f>
        <v>0.10917488425925925</v>
      </c>
      <c r="G270" s="90">
        <f>IF(AND($CJ$4&gt;4,$CJ$4&lt;&gt;8),0,((VLOOKUP(入力データと計算結果!$F$6,バックデータ一覧!$V$12:$AA$15,2)*CB270+VLOOKUP(入力データと計算結果!$F$6,バックデータ一覧!$V$12:$AA$15,3)*(BV270+BW270+BX270+BY270+CA270)+(VLOOKUP(入力データと計算結果!$F$6,バックデータ一覧!$V$12:$AA$15,4)))*10^3/3600))</f>
        <v>0.10917488425925925</v>
      </c>
      <c r="H270" s="90">
        <f>IF(AND(OR($CJ$4&gt;4,$CJ$4&lt;&gt;8),入力データと計算結果!$F$7&lt;&gt;バックデータ一覧!$A$20,BZ270&gt;0),0.07*10^3/3600,0)</f>
        <v>0</v>
      </c>
      <c r="I270" s="90">
        <f>IF(AND(OR($CJ$4&lt;=4),入力データと計算結果!$F$7=バックデータ一覧!$A$22,BU270&gt;0),(VLOOKUP(入力データと計算結果!$F$6,バックデータ一覧!$V$12:$AA$15,5,FALSE)*BU270+VLOOKUP(入力データと計算結果!$F$6,バックデータ一覧!$V$12:$AA$15,6,FALSE))*10^3/3600,0)</f>
        <v>0</v>
      </c>
      <c r="J270" s="90">
        <f>IF(OR(計算過程!$CJ$4&lt;=2,計算過程!$CJ$4=8),IF(入力データと計算結果!$F$7=バックデータ一覧!$A$20,BO270/L270+BP270/M270+BQ270/N270+BR270/O270+BT270/Q270,IF(入力データと計算結果!$F$7=バックデータ一覧!$A$21,BO270/L270+BP270/M270+BQ270/N270+BS270/P270+BT270/Q270,BO270/L270+BP270/M270+BQ270/N270+BS270/P270+BU270/R270)),0)</f>
        <v>0</v>
      </c>
      <c r="K270" s="90">
        <f>IF(OR(計算過程!$CJ$4=3,計算過程!$CJ$4=4),IF(入力データと計算結果!$F$7=バックデータ一覧!$A$20,BO270/L270+BP270/M270+BQ270/N270+BR270/O270+BT270/Q270,IF(入力データと計算結果!$F$7=バックデータ一覧!$A$21,BO270/L270+BP270/M270+BQ270/N270+BS270/P270+BT270/Q270,BO270/L270+BP270/M270+BQ270/N270+BS270/P270+BU270/R270)),0)</f>
        <v>13.897516579497168</v>
      </c>
      <c r="L270" s="167">
        <f>IFERROR(MIN(1,$CJ$6*CB270+計算過程!$CJ$13*(BO270+BQ270)+$CJ$20),"-")</f>
        <v>0.70513712687057406</v>
      </c>
      <c r="M270" s="167">
        <f t="shared" si="128"/>
        <v>0.82563112064444588</v>
      </c>
      <c r="N270" s="167">
        <f t="shared" si="129"/>
        <v>0.70513712687057406</v>
      </c>
      <c r="O270" s="134">
        <f t="shared" si="130"/>
        <v>0.90236153670854247</v>
      </c>
      <c r="P270" s="134">
        <f t="shared" si="131"/>
        <v>0.88826526187185906</v>
      </c>
      <c r="Q270" s="134">
        <f t="shared" si="132"/>
        <v>0.90236153670854247</v>
      </c>
      <c r="R270" s="134">
        <f t="shared" si="133"/>
        <v>0.54498431261913716</v>
      </c>
      <c r="S270" s="26">
        <f t="shared" si="134"/>
        <v>0</v>
      </c>
      <c r="T270" s="26">
        <f>'貼り付けシート（日別）'!P269</f>
        <v>20.912500000000001</v>
      </c>
      <c r="U270" s="26">
        <f t="shared" si="124"/>
        <v>1</v>
      </c>
      <c r="V270" s="26">
        <f t="shared" si="125"/>
        <v>1</v>
      </c>
      <c r="W270" s="26">
        <f t="shared" si="148"/>
        <v>10.752397420613333</v>
      </c>
      <c r="X270" s="26">
        <f t="shared" si="135"/>
        <v>0</v>
      </c>
      <c r="Y270" s="26">
        <f>IF(AND(入力データと計算結果!$F$6=バックデータ一覧!$A$7,入力データと計算結果!$F$27="種類を選択することで評価する"),MAX((($CJ$44*CB270+$CJ$45*SUM(BO270:BQ270,BS270)+$CJ$46)*Z270+(0.01723*BU270+0.06099))*10^3/3600,0),0)</f>
        <v>0</v>
      </c>
      <c r="Z270" s="26">
        <f t="shared" si="149"/>
        <v>1</v>
      </c>
      <c r="AA270" s="26">
        <f>IF(AND(入力データと計算結果!$F$6=バックデータ一覧!$A$7,入力データと計算結果!$F$27="種類を選択することで評価する"),MAX(($CJ$47*CB270+$CJ$48*SUM(BO270:BQ270,BS270)+$CJ$49)*AC270+BU270/AB270,0),0)</f>
        <v>0</v>
      </c>
      <c r="AB270" s="26">
        <f t="shared" si="136"/>
        <v>0.86667999999999989</v>
      </c>
      <c r="AC270" s="26">
        <f t="shared" si="150"/>
        <v>1</v>
      </c>
      <c r="AD270" s="91">
        <f>IF(AND(入力データと計算結果!$F$6=バックデータ一覧!$A$7,入力データと計算結果!$F$27="仕様を入力することで評価する"),AE270+AF270+AG270,0)</f>
        <v>0</v>
      </c>
      <c r="AE270" s="91">
        <f t="shared" si="151"/>
        <v>0.58227352502163299</v>
      </c>
      <c r="AF270" s="91">
        <f t="shared" si="137"/>
        <v>6.7741674939516022E-2</v>
      </c>
      <c r="AG270" s="190">
        <f>IF(AND(入力データと計算結果!$F$7&lt;&gt;バックデータ一覧!$A$22,CA270&gt;0),(0.000393*計算過程!CA270)*10^3/3600,IF(AND(入力データと計算結果!$F$7=バックデータ一覧!$A$22,AX270&gt;0),(0.01723*計算過程!AX270+0.06099)*10^3/3600,0))</f>
        <v>0</v>
      </c>
      <c r="AH270" s="91">
        <f>IF(OR(入力データと計算結果!$F$6&lt;&gt;バックデータ一覧!$A$7,入力データと計算結果!$F$27&lt;&gt;"仕様を入力することで評価する"),0,IF(入力データと計算結果!$F$7=バックデータ一覧!$A$20,計算過程!AR270/計算過程!AI270+計算過程!AS270/計算過程!AJ270+計算過程!AT270/計算過程!AK270+計算過程!AU270/計算過程!AL270+計算過程!AW270/計算過程!AN270,IF(入力データと計算結果!$F$7=バックデータ一覧!$A$21,計算過程!AR270/計算過程!AI270+計算過程!AS270/計算過程!AJ270+計算過程!AT270/計算過程!AK270+計算過程!AV270/計算過程!AM270+計算過程!AW270/計算過程!AN270,計算過程!AR270/計算過程!AI270+計算過程!AS270/計算過程!AJ270+計算過程!AT270/計算過程!AK270+計算過程!AV270/計算過程!AM270+計算過程!AX270/計算過程!AO270)))</f>
        <v>0</v>
      </c>
      <c r="AI270" s="191" t="str">
        <f>IF(AND(入力データと計算結果!$F$6=バックデータ一覧!$A$7,入力データと計算結果!$F$27="仕様を入力することで評価する"),$CJ$65*CB270+$CJ$72*(AR270+AT270)+$CJ$79,"-")</f>
        <v>-</v>
      </c>
      <c r="AJ270" s="191" t="str">
        <f>IF(AND(入力データと計算結果!$F$6=バックデータ一覧!$A$7,入力データと計算結果!$F$27="仕様を入力することで評価する"),$CJ$66*CB270+$CJ$73*AS270+$CJ$80,"-")</f>
        <v>-</v>
      </c>
      <c r="AK270" s="191" t="str">
        <f>IF(AND(入力データと計算結果!$F$6=バックデータ一覧!$A$7,入力データと計算結果!$F$27="仕様を入力することで評価する"),$CJ$67*CB270+$CJ$74*(AR270+AT270)+$CJ$81,"-")</f>
        <v>-</v>
      </c>
      <c r="AL270" s="191" t="str">
        <f>IF(AND(入力データと計算結果!$F$6=バックデータ一覧!$A$7,入力データと計算結果!$F$27="仕様を入力することで評価する"),$CJ$68*CB270+$CJ$75*AU270+$CJ$82,"-")</f>
        <v>-</v>
      </c>
      <c r="AM270" s="191" t="str">
        <f>IF(AND(入力データと計算結果!$F$6=バックデータ一覧!$A$7,入力データと計算結果!$F$27="仕様を入力することで評価する"),$CJ$69*CB270+$CJ$76*AV270+$CJ$83,"-")</f>
        <v>-</v>
      </c>
      <c r="AN270" s="191" t="str">
        <f>IF(AND(入力データと計算結果!$F$6=バックデータ一覧!$A$7,入力データと計算結果!$F$27="仕様を入力することで評価する"),$CJ$70*CB270+$CJ$77*AW270+$CJ$84,"-")</f>
        <v>-</v>
      </c>
      <c r="AO270" s="191" t="str">
        <f>IF(AND(入力データと計算結果!$F$6=バックデータ一覧!$A$7,入力データと計算結果!$F$27="仕様を入力することで評価する"),$CJ$71*CB270+$CJ$78*AX270+$CJ$85,"-")</f>
        <v>-</v>
      </c>
      <c r="AP270" s="91">
        <f t="shared" si="138"/>
        <v>12.439235574414521</v>
      </c>
      <c r="AQ270" s="91">
        <f t="shared" si="139"/>
        <v>5.934226899611776</v>
      </c>
      <c r="AR270" s="91">
        <f t="shared" si="140"/>
        <v>0</v>
      </c>
      <c r="AS270" s="91">
        <f t="shared" si="141"/>
        <v>0</v>
      </c>
      <c r="AT270" s="91">
        <f t="shared" si="142"/>
        <v>0</v>
      </c>
      <c r="AU270" s="91">
        <f t="shared" si="143"/>
        <v>0</v>
      </c>
      <c r="AV270" s="91">
        <f t="shared" si="144"/>
        <v>0</v>
      </c>
      <c r="AW270" s="91">
        <f t="shared" si="145"/>
        <v>0</v>
      </c>
      <c r="AX270" s="91">
        <f t="shared" si="146"/>
        <v>0</v>
      </c>
      <c r="AY270" s="158">
        <f t="shared" si="147"/>
        <v>10.752397420613333</v>
      </c>
      <c r="AZ270" s="91">
        <f t="shared" si="152"/>
        <v>10.752397420613333</v>
      </c>
      <c r="BA270" s="26">
        <f>IF(計算過程!$CJ$4=9,((BF270*CB270+BG270*(BO270+BP270+BQ270+BS270)+BH270*BN270+BI270)*BB270+(0.01723*BU270+0.06099))*10^3/3600,0)</f>
        <v>0</v>
      </c>
      <c r="BB270" s="26">
        <f>IF(7&lt;='貼り付けシート（日別）'!O269,1,1+(7-'貼り付けシート（日別）'!O269)*0.0091)</f>
        <v>1</v>
      </c>
      <c r="BC270" s="26">
        <f>IF(計算過程!$CJ$4=9,((BJ270*計算過程!CB270+BK270*(BO270+BP270+BQ270+BS270)+BL270*BN270+BM270)*BE270+BU270/BD270),0)</f>
        <v>0</v>
      </c>
      <c r="BD270" s="26">
        <f>計算過程!$CJ$88*'貼り付けシート（日別）'!O269+計算過程!$CJ$89*BU270+計算過程!$CJ$90</f>
        <v>0.86667999999999989</v>
      </c>
      <c r="BE270" s="26">
        <f>IF(7&lt;='貼り付けシート（日別）'!O269,1,1+(7-'貼り付けシート（日別）'!O269)*0.0205)</f>
        <v>1</v>
      </c>
      <c r="BF270" s="89">
        <f>IF($BN270&gt;0,バックデータ一覧!$S$4,バックデータ一覧!$T$4)</f>
        <v>-0.51375000000000004</v>
      </c>
      <c r="BG270" s="89">
        <f>IF($BN270&gt;0,バックデータ一覧!$S$5,バックデータ一覧!$T$5)</f>
        <v>-1.7819999999999999E-2</v>
      </c>
      <c r="BH270" s="89">
        <f>IF($BN270&gt;0,バックデータ一覧!$S$6,バックデータ一覧!$T$6)</f>
        <v>0.27639999999999998</v>
      </c>
      <c r="BI270" s="89">
        <f>IF($BN270&gt;0,バックデータ一覧!$S$7,バックデータ一覧!$T$7)</f>
        <v>9.4067100000000003</v>
      </c>
      <c r="BJ270" s="89">
        <f>IF($BN270&gt;0,バックデータ一覧!$S$12,バックデータ一覧!$T$12)</f>
        <v>-0.19841</v>
      </c>
      <c r="BK270" s="89">
        <f>IF($BN270&gt;0,バックデータ一覧!$S$13,バックデータ一覧!$T$13)</f>
        <v>1.10632</v>
      </c>
      <c r="BL270" s="89">
        <f>IF($BN270&gt;0,バックデータ一覧!$S$14,バックデータ一覧!$T$14)</f>
        <v>0.19306999999999999</v>
      </c>
      <c r="BM270" s="132">
        <f>IF($BN270&gt;0,バックデータ一覧!$S$15,バックデータ一覧!$T$15)</f>
        <v>-10.36669</v>
      </c>
      <c r="BN270" s="26">
        <f>SUMIF('貼り付けシート（時刻別）'!$A$6:$A$8765,$A270,'貼り付けシート（時刻別）'!$C$6:$C$8765)</f>
        <v>2400</v>
      </c>
      <c r="BO270" s="91">
        <f>'貼り付けシート（日別）'!B269</f>
        <v>2.9953107100279999</v>
      </c>
      <c r="BP270" s="91">
        <f>'貼り付けシート（日別）'!C269</f>
        <v>6.5282412910866663</v>
      </c>
      <c r="BQ270" s="91">
        <f>'貼り付けシート（日別）'!D269</f>
        <v>1.2288454194986667</v>
      </c>
      <c r="BR270" s="91">
        <f>'貼り付けシート（日別）'!E269</f>
        <v>0</v>
      </c>
      <c r="BS270" s="91">
        <f>'貼り付けシート（日別）'!F269</f>
        <v>0</v>
      </c>
      <c r="BT270" s="91">
        <f>'貼り付けシート（日別）'!G269</f>
        <v>0</v>
      </c>
      <c r="BU270" s="91">
        <f>'貼り付けシート（日別）'!H269</f>
        <v>0</v>
      </c>
      <c r="BV270" s="91">
        <f>'貼り付けシート（日別）'!I269</f>
        <v>39</v>
      </c>
      <c r="BW270" s="91">
        <f>'貼り付けシート（日別）'!J269</f>
        <v>85</v>
      </c>
      <c r="BX270" s="91">
        <f>'貼り付けシート（日別）'!K269</f>
        <v>16</v>
      </c>
      <c r="BY270" s="91">
        <f>'貼り付けシート（日別）'!L269</f>
        <v>0</v>
      </c>
      <c r="BZ270" s="91">
        <f>'貼り付けシート（日別）'!M269</f>
        <v>0</v>
      </c>
      <c r="CA270" s="91">
        <f>'貼り付けシート（日別）'!N269</f>
        <v>0</v>
      </c>
      <c r="CB270" s="91">
        <f>'貼り付けシート（日別）'!O269</f>
        <v>23.391666666666662</v>
      </c>
      <c r="CC270" s="91">
        <f>'貼り付けシート（日別）'!Q269</f>
        <v>0</v>
      </c>
      <c r="CD270" s="126"/>
    </row>
    <row r="271" spans="1:82" x14ac:dyDescent="0.15">
      <c r="A271" s="30">
        <v>41904</v>
      </c>
      <c r="B271" s="93">
        <f t="shared" si="126"/>
        <v>0.16932621701388889</v>
      </c>
      <c r="C271" s="93">
        <f t="shared" si="127"/>
        <v>0</v>
      </c>
      <c r="D271" s="93">
        <f t="shared" ref="D271:D334" si="153">K271</f>
        <v>23.362697730245735</v>
      </c>
      <c r="E271" s="96">
        <v>0</v>
      </c>
      <c r="F271" s="90">
        <f>IF(OR(計算過程!$CJ$4&lt;=4,計算過程!$CJ$4=8),G271+H271+I271,0)</f>
        <v>0.16932621701388889</v>
      </c>
      <c r="G271" s="90">
        <f>IF(AND($CJ$4&gt;4,$CJ$4&lt;&gt;8),0,((VLOOKUP(入力データと計算結果!$F$6,バックデータ一覧!$V$12:$AA$15,2)*CB271+VLOOKUP(入力データと計算結果!$F$6,バックデータ一覧!$V$12:$AA$15,3)*(BV271+BW271+BX271+BY271+CA271)+(VLOOKUP(入力データと計算結果!$F$6,バックデータ一覧!$V$12:$AA$15,4)))*10^3/3600))</f>
        <v>0.10855393518518519</v>
      </c>
      <c r="H271" s="90">
        <f>IF(AND(OR($CJ$4&gt;4,$CJ$4&lt;&gt;8),入力データと計算結果!$F$7&lt;&gt;バックデータ一覧!$A$20,BZ271&gt;0),0.07*10^3/3600,0)</f>
        <v>1.9444444444444445E-2</v>
      </c>
      <c r="I271" s="90">
        <f>IF(AND(OR($CJ$4&lt;=4),入力データと計算結果!$F$7=バックデータ一覧!$A$22,BU271&gt;0),(VLOOKUP(入力データと計算結果!$F$6,バックデータ一覧!$V$12:$AA$15,5,FALSE)*BU271+VLOOKUP(入力データと計算結果!$F$6,バックデータ一覧!$V$12:$AA$15,6,FALSE))*10^3/3600,0)</f>
        <v>4.1327837384259263E-2</v>
      </c>
      <c r="J271" s="90">
        <f>IF(OR(計算過程!$CJ$4&lt;=2,計算過程!$CJ$4=8),IF(入力データと計算結果!$F$7=バックデータ一覧!$A$20,BO271/L271+BP271/M271+BQ271/N271+BR271/O271+BT271/Q271,IF(入力データと計算結果!$F$7=バックデータ一覧!$A$21,BO271/L271+BP271/M271+BQ271/N271+BS271/P271+BT271/Q271,BO271/L271+BP271/M271+BQ271/N271+BS271/P271+BU271/R271)),0)</f>
        <v>0</v>
      </c>
      <c r="K271" s="90">
        <f>IF(OR(計算過程!$CJ$4=3,計算過程!$CJ$4=4),IF(入力データと計算結果!$F$7=バックデータ一覧!$A$20,BO271/L271+BP271/M271+BQ271/N271+BR271/O271+BT271/Q271,IF(入力データと計算結果!$F$7=バックデータ一覧!$A$21,BO271/L271+BP271/M271+BQ271/N271+BS271/P271+BT271/Q271,BO271/L271+BP271/M271+BQ271/N271+BS271/P271+BU271/R271)),0)</f>
        <v>23.362697730245735</v>
      </c>
      <c r="L271" s="167">
        <f>IFERROR(MIN(1,$CJ$6*CB271+計算過程!$CJ$13*(BO271+BQ271)+$CJ$20),"-")</f>
        <v>0.70911406018369771</v>
      </c>
      <c r="M271" s="167">
        <f t="shared" si="128"/>
        <v>0.81991919626536935</v>
      </c>
      <c r="N271" s="167">
        <f t="shared" si="129"/>
        <v>0.70911406018369771</v>
      </c>
      <c r="O271" s="134">
        <f t="shared" si="130"/>
        <v>0.90236153670854247</v>
      </c>
      <c r="P271" s="134">
        <f t="shared" si="131"/>
        <v>0.87164815686274044</v>
      </c>
      <c r="Q271" s="134">
        <f t="shared" si="132"/>
        <v>0.90236153670854247</v>
      </c>
      <c r="R271" s="134">
        <f t="shared" si="133"/>
        <v>0.58511210404965186</v>
      </c>
      <c r="S271" s="26">
        <f t="shared" si="134"/>
        <v>0</v>
      </c>
      <c r="T271" s="26">
        <f>'貼り付けシート（日別）'!P270</f>
        <v>19.025000000000002</v>
      </c>
      <c r="U271" s="26">
        <f t="shared" ref="U271:U334" si="154">IF(T271&lt;7,1+0.0133*(7-T271),1)</f>
        <v>1</v>
      </c>
      <c r="V271" s="26">
        <f t="shared" ref="V271:V334" si="155">IF(AND(T271&gt;=2,T271&lt;5),1.175-T271*0.035,IF(AND(T271&gt;=-2,T271&lt;2),1.12-T271*0.0075,IF(AND(T271&gt;=-15.5,T271&lt;-2),1.155+T271*0.01,1)))</f>
        <v>1</v>
      </c>
      <c r="W271" s="26">
        <f t="shared" si="148"/>
        <v>18.277912855866671</v>
      </c>
      <c r="X271" s="26">
        <f t="shared" si="135"/>
        <v>0</v>
      </c>
      <c r="Y271" s="26">
        <f>IF(AND(入力データと計算結果!$F$6=バックデータ一覧!$A$7,入力データと計算結果!$F$27="種類を選択することで評価する"),MAX((($CJ$44*CB271+$CJ$45*SUM(BO271:BQ271,BS271)+$CJ$46)*Z271+(0.01723*BU271+0.06099))*10^3/3600,0),0)</f>
        <v>0</v>
      </c>
      <c r="Z271" s="26">
        <f t="shared" si="149"/>
        <v>1</v>
      </c>
      <c r="AA271" s="26">
        <f>IF(AND(入力データと計算結果!$F$6=バックデータ一覧!$A$7,入力データと計算結果!$F$27="種類を選択することで評価する"),MAX(($CJ$47*CB271+$CJ$48*SUM(BO271:BQ271,BS271)+$CJ$49)*AC271+BU271/AB271,0),0)</f>
        <v>0</v>
      </c>
      <c r="AB271" s="26">
        <f t="shared" si="136"/>
        <v>0.86906312499999994</v>
      </c>
      <c r="AC271" s="26">
        <f t="shared" si="150"/>
        <v>1</v>
      </c>
      <c r="AD271" s="91">
        <f>IF(AND(入力データと計算結果!$F$6=バックデータ一覧!$A$7,入力データと計算結果!$F$27="仕様を入力することで評価する"),AE271+AF271+AG271,0)</f>
        <v>0</v>
      </c>
      <c r="AE271" s="91">
        <f t="shared" si="151"/>
        <v>0.94754495344461331</v>
      </c>
      <c r="AF271" s="91">
        <f t="shared" si="137"/>
        <v>7.3196710093818201E-2</v>
      </c>
      <c r="AG271" s="190">
        <f>IF(AND(入力データと計算結果!$F$7&lt;&gt;バックデータ一覧!$A$22,CA271&gt;0),(0.000393*計算過程!CA271)*10^3/3600,IF(AND(入力データと計算結果!$F$7=バックデータ一覧!$A$22,AX271&gt;0),(0.01723*計算過程!AX271+0.06099)*10^3/3600,0))</f>
        <v>2.1554779803240741E-2</v>
      </c>
      <c r="AH271" s="91">
        <f>IF(OR(入力データと計算結果!$F$6&lt;&gt;バックデータ一覧!$A$7,入力データと計算結果!$F$27&lt;&gt;"仕様を入力することで評価する"),0,IF(入力データと計算結果!$F$7=バックデータ一覧!$A$20,計算過程!AR271/計算過程!AI271+計算過程!AS271/計算過程!AJ271+計算過程!AT271/計算過程!AK271+計算過程!AU271/計算過程!AL271+計算過程!AW271/計算過程!AN271,IF(入力データと計算結果!$F$7=バックデータ一覧!$A$21,計算過程!AR271/計算過程!AI271+計算過程!AS271/計算過程!AJ271+計算過程!AT271/計算過程!AK271+計算過程!AV271/計算過程!AM271+計算過程!AW271/計算過程!AN271,計算過程!AR271/計算過程!AI271+計算過程!AS271/計算過程!AJ271+計算過程!AT271/計算過程!AK271+計算過程!AV271/計算過程!AM271+計算過程!AX271/計算過程!AO271)))</f>
        <v>0</v>
      </c>
      <c r="AI271" s="191" t="str">
        <f>IF(AND(入力データと計算結果!$F$6=バックデータ一覧!$A$7,入力データと計算結果!$F$27="仕様を入力することで評価する"),$CJ$65*CB271+$CJ$72*(AR271+AT271)+$CJ$79,"-")</f>
        <v>-</v>
      </c>
      <c r="AJ271" s="191" t="str">
        <f>IF(AND(入力データと計算結果!$F$6=バックデータ一覧!$A$7,入力データと計算結果!$F$27="仕様を入力することで評価する"),$CJ$66*CB271+$CJ$73*AS271+$CJ$80,"-")</f>
        <v>-</v>
      </c>
      <c r="AK271" s="191" t="str">
        <f>IF(AND(入力データと計算結果!$F$6=バックデータ一覧!$A$7,入力データと計算結果!$F$27="仕様を入力することで評価する"),$CJ$67*CB271+$CJ$74*(AR271+AT271)+$CJ$81,"-")</f>
        <v>-</v>
      </c>
      <c r="AL271" s="191" t="str">
        <f>IF(AND(入力データと計算結果!$F$6=バックデータ一覧!$A$7,入力データと計算結果!$F$27="仕様を入力することで評価する"),$CJ$68*CB271+$CJ$75*AU271+$CJ$82,"-")</f>
        <v>-</v>
      </c>
      <c r="AM271" s="191" t="str">
        <f>IF(AND(入力データと計算結果!$F$6=バックデータ一覧!$A$7,入力データと計算結果!$F$27="仕様を入力することで評価する"),$CJ$69*CB271+$CJ$76*AV271+$CJ$83,"-")</f>
        <v>-</v>
      </c>
      <c r="AN271" s="191" t="str">
        <f>IF(AND(入力データと計算結果!$F$6=バックデータ一覧!$A$7,入力データと計算結果!$F$27="仕様を入力することで評価する"),$CJ$70*CB271+$CJ$77*AW271+$CJ$84,"-")</f>
        <v>-</v>
      </c>
      <c r="AO271" s="191" t="str">
        <f>IF(AND(入力データと計算結果!$F$6=バックデータ一覧!$A$7,入力データと計算結果!$F$27="仕様を入力することで評価する"),$CJ$71*CB271+$CJ$78*AX271+$CJ$85,"-")</f>
        <v>-</v>
      </c>
      <c r="AP271" s="91">
        <f t="shared" si="138"/>
        <v>20.030291511668501</v>
      </c>
      <c r="AQ271" s="91">
        <f t="shared" si="139"/>
        <v>5.8719851170391903</v>
      </c>
      <c r="AR271" s="91">
        <f t="shared" si="140"/>
        <v>0</v>
      </c>
      <c r="AS271" s="91">
        <f t="shared" si="141"/>
        <v>0</v>
      </c>
      <c r="AT271" s="91">
        <f t="shared" si="142"/>
        <v>0</v>
      </c>
      <c r="AU271" s="91">
        <f t="shared" si="143"/>
        <v>0</v>
      </c>
      <c r="AV271" s="91">
        <f t="shared" si="144"/>
        <v>0</v>
      </c>
      <c r="AW271" s="91">
        <f t="shared" si="145"/>
        <v>0</v>
      </c>
      <c r="AX271" s="91">
        <f t="shared" si="146"/>
        <v>0.96385416666666657</v>
      </c>
      <c r="AY271" s="158">
        <f t="shared" si="147"/>
        <v>17.314058689200003</v>
      </c>
      <c r="AZ271" s="91">
        <f t="shared" si="152"/>
        <v>17.314058689200003</v>
      </c>
      <c r="BA271" s="26">
        <f>IF(計算過程!$CJ$4=9,((BF271*CB271+BG271*(BO271+BP271+BQ271+BS271)+BH271*BN271+BI271)*BB271+(0.01723*BU271+0.06099))*10^3/3600,0)</f>
        <v>0</v>
      </c>
      <c r="BB271" s="26">
        <f>IF(7&lt;='貼り付けシート（日別）'!O270,1,1+(7-'貼り付けシート（日別）'!O270)*0.0091)</f>
        <v>1</v>
      </c>
      <c r="BC271" s="26">
        <f>IF(計算過程!$CJ$4=9,((BJ271*計算過程!CB271+BK271*(BO271+BP271+BQ271+BS271)+BL271*BN271+BM271)*BE271+BU271/BD271),0)</f>
        <v>0</v>
      </c>
      <c r="BD271" s="26">
        <f>計算過程!$CJ$88*'貼り付けシート（日別）'!O270+計算過程!$CJ$89*BU271+計算過程!$CJ$90</f>
        <v>0.86906312499999994</v>
      </c>
      <c r="BE271" s="26">
        <f>IF(7&lt;='貼り付けシート（日別）'!O270,1,1+(7-'貼り付けシート（日別）'!O270)*0.0205)</f>
        <v>1</v>
      </c>
      <c r="BF271" s="89">
        <f>IF($BN271&gt;0,バックデータ一覧!$S$4,バックデータ一覧!$T$4)</f>
        <v>-0.51375000000000004</v>
      </c>
      <c r="BG271" s="89">
        <f>IF($BN271&gt;0,バックデータ一覧!$S$5,バックデータ一覧!$T$5)</f>
        <v>-1.7819999999999999E-2</v>
      </c>
      <c r="BH271" s="89">
        <f>IF($BN271&gt;0,バックデータ一覧!$S$6,バックデータ一覧!$T$6)</f>
        <v>0.27639999999999998</v>
      </c>
      <c r="BI271" s="89">
        <f>IF($BN271&gt;0,バックデータ一覧!$S$7,バックデータ一覧!$T$7)</f>
        <v>9.4067100000000003</v>
      </c>
      <c r="BJ271" s="89">
        <f>IF($BN271&gt;0,バックデータ一覧!$S$12,バックデータ一覧!$T$12)</f>
        <v>-0.19841</v>
      </c>
      <c r="BK271" s="89">
        <f>IF($BN271&gt;0,バックデータ一覧!$S$13,バックデータ一覧!$T$13)</f>
        <v>1.10632</v>
      </c>
      <c r="BL271" s="89">
        <f>IF($BN271&gt;0,バックデータ一覧!$S$14,バックデータ一覧!$T$14)</f>
        <v>0.19306999999999999</v>
      </c>
      <c r="BM271" s="132">
        <f>IF($BN271&gt;0,バックデータ一覧!$S$15,バックデータ一覧!$T$15)</f>
        <v>-10.36669</v>
      </c>
      <c r="BN271" s="26">
        <f>SUMIF('貼り付けシート（時刻別）'!$A$6:$A$8765,$A271,'貼り付けシート（時刻別）'!$C$6:$C$8765)</f>
        <v>2400</v>
      </c>
      <c r="BO271" s="91">
        <f>'貼り付けシート（日別）'!B270</f>
        <v>3.7706172256479999</v>
      </c>
      <c r="BP271" s="91">
        <f>'貼り付けシート（日別）'!C270</f>
        <v>4.6170823171200004</v>
      </c>
      <c r="BQ271" s="91">
        <f>'貼り付けシート（日別）'!D270</f>
        <v>2.0007356707520003</v>
      </c>
      <c r="BR271" s="91">
        <f>'貼り付けシート（日別）'!E270</f>
        <v>0</v>
      </c>
      <c r="BS271" s="91">
        <f>'貼り付けシート（日別）'!F270</f>
        <v>6.9256234756800001</v>
      </c>
      <c r="BT271" s="91">
        <f>'貼り付けシート（日別）'!G270</f>
        <v>0</v>
      </c>
      <c r="BU271" s="91">
        <f>'貼り付けシート（日別）'!H270</f>
        <v>0.96385416666666657</v>
      </c>
      <c r="BV271" s="91">
        <f>'貼り付けシート（日別）'!I270</f>
        <v>49</v>
      </c>
      <c r="BW271" s="91">
        <f>'貼り付けシート（日別）'!J270</f>
        <v>60</v>
      </c>
      <c r="BX271" s="91">
        <f>'貼り付けシート（日別）'!K270</f>
        <v>26</v>
      </c>
      <c r="BY271" s="91">
        <f>'貼り付けシート（日別）'!L270</f>
        <v>0</v>
      </c>
      <c r="BZ271" s="91">
        <f>'貼り付けシート（日別）'!M270</f>
        <v>90</v>
      </c>
      <c r="CA271" s="91">
        <f>'貼り付けシート（日別）'!N270</f>
        <v>0</v>
      </c>
      <c r="CB271" s="91">
        <f>'貼り付けシート（日別）'!O270</f>
        <v>22.683333333333334</v>
      </c>
      <c r="CC271" s="91">
        <f>'貼り付けシート（日別）'!Q270</f>
        <v>0</v>
      </c>
      <c r="CD271" s="126"/>
    </row>
    <row r="272" spans="1:82" x14ac:dyDescent="0.15">
      <c r="A272" s="30">
        <v>41905</v>
      </c>
      <c r="B272" s="93">
        <f t="shared" si="126"/>
        <v>0.16848129383680555</v>
      </c>
      <c r="C272" s="93">
        <f t="shared" si="127"/>
        <v>0</v>
      </c>
      <c r="D272" s="93">
        <f t="shared" si="153"/>
        <v>31.304922464897921</v>
      </c>
      <c r="E272" s="96">
        <v>0</v>
      </c>
      <c r="F272" s="90">
        <f>IF(OR(計算過程!$CJ$4&lt;=4,計算過程!$CJ$4=8),G272+H272+I272,0)</f>
        <v>0.16848129383680555</v>
      </c>
      <c r="G272" s="90">
        <f>IF(AND($CJ$4&gt;4,$CJ$4&lt;&gt;8),0,((VLOOKUP(入力データと計算結果!$F$6,バックデータ一覧!$V$12:$AA$15,2)*CB272+VLOOKUP(入力データと計算結果!$F$6,バックデータ一覧!$V$12:$AA$15,3)*(BV272+BW272+BX272+BY272+CA272)+(VLOOKUP(入力データと計算結果!$F$6,バックデータ一覧!$V$12:$AA$15,4)))*10^3/3600))</f>
        <v>0.10764195601851852</v>
      </c>
      <c r="H272" s="90">
        <f>IF(AND(OR($CJ$4&gt;4,$CJ$4&lt;&gt;8),入力データと計算結果!$F$7&lt;&gt;バックデータ一覧!$A$20,BZ272&gt;0),0.07*10^3/3600,0)</f>
        <v>1.9444444444444445E-2</v>
      </c>
      <c r="I272" s="90">
        <f>IF(AND(OR($CJ$4&lt;=4),入力データと計算結果!$F$7=バックデータ一覧!$A$22,BU272&gt;0),(VLOOKUP(入力データと計算結果!$F$6,バックデータ一覧!$V$12:$AA$15,5,FALSE)*BU272+VLOOKUP(入力データと計算結果!$F$6,バックデータ一覧!$V$12:$AA$15,6,FALSE))*10^3/3600,0)</f>
        <v>4.1394893373842591E-2</v>
      </c>
      <c r="J272" s="90">
        <f>IF(OR(計算過程!$CJ$4&lt;=2,計算過程!$CJ$4=8),IF(入力データと計算結果!$F$7=バックデータ一覧!$A$20,BO272/L272+BP272/M272+BQ272/N272+BR272/O272+BT272/Q272,IF(入力データと計算結果!$F$7=バックデータ一覧!$A$21,BO272/L272+BP272/M272+BQ272/N272+BS272/P272+BT272/Q272,BO272/L272+BP272/M272+BQ272/N272+BS272/P272+BU272/R272)),0)</f>
        <v>0</v>
      </c>
      <c r="K272" s="90">
        <f>IF(OR(計算過程!$CJ$4=3,計算過程!$CJ$4=4),IF(入力データと計算結果!$F$7=バックデータ一覧!$A$20,BO272/L272+BP272/M272+BQ272/N272+BR272/O272+BT272/Q272,IF(入力データと計算結果!$F$7=バックデータ一覧!$A$21,BO272/L272+BP272/M272+BQ272/N272+BS272/P272+BT272/Q272,BO272/L272+BP272/M272+BQ272/N272+BS272/P272+BU272/R272)),0)</f>
        <v>31.304922464897921</v>
      </c>
      <c r="L272" s="167">
        <f>IFERROR(MIN(1,$CJ$6*CB272+計算過程!$CJ$13*(BO272+BQ272)+$CJ$20),"-")</f>
        <v>0.71113585378016975</v>
      </c>
      <c r="M272" s="167">
        <f t="shared" si="128"/>
        <v>0.81686561391454104</v>
      </c>
      <c r="N272" s="167">
        <f t="shared" si="129"/>
        <v>0.71113585378016975</v>
      </c>
      <c r="O272" s="134">
        <f t="shared" si="130"/>
        <v>0.90236153670854247</v>
      </c>
      <c r="P272" s="134">
        <f t="shared" si="131"/>
        <v>0.85503297633575104</v>
      </c>
      <c r="Q272" s="134">
        <f t="shared" si="132"/>
        <v>0.90236153670854247</v>
      </c>
      <c r="R272" s="134">
        <f t="shared" si="133"/>
        <v>0.58401547197700143</v>
      </c>
      <c r="S272" s="26">
        <f t="shared" si="134"/>
        <v>0</v>
      </c>
      <c r="T272" s="26">
        <f>'貼り付けシート（日別）'!P271</f>
        <v>18.75</v>
      </c>
      <c r="U272" s="26">
        <f t="shared" si="154"/>
        <v>1</v>
      </c>
      <c r="V272" s="26">
        <f t="shared" si="155"/>
        <v>1</v>
      </c>
      <c r="W272" s="26">
        <f t="shared" si="148"/>
        <v>24.828882487716662</v>
      </c>
      <c r="X272" s="26">
        <f t="shared" si="135"/>
        <v>0</v>
      </c>
      <c r="Y272" s="26">
        <f>IF(AND(入力データと計算結果!$F$6=バックデータ一覧!$A$7,入力データと計算結果!$F$27="種類を選択することで評価する"),MAX((($CJ$44*CB272+$CJ$45*SUM(BO272:BQ272,BS272)+$CJ$46)*Z272+(0.01723*BU272+0.06099))*10^3/3600,0),0)</f>
        <v>0</v>
      </c>
      <c r="Z272" s="26">
        <f t="shared" si="149"/>
        <v>1</v>
      </c>
      <c r="AA272" s="26">
        <f>IF(AND(入力データと計算結果!$F$6=バックデータ一覧!$A$7,入力データと計算結果!$F$27="種類を選択することで評価する"),MAX(($CJ$47*CB272+$CJ$48*SUM(BO272:BQ272,BS272)+$CJ$49)*AC272+BU272/AB272,0),0)</f>
        <v>0</v>
      </c>
      <c r="AB272" s="26">
        <f t="shared" si="136"/>
        <v>0.8678720312499999</v>
      </c>
      <c r="AC272" s="26">
        <f t="shared" si="150"/>
        <v>1</v>
      </c>
      <c r="AD272" s="91">
        <f>IF(AND(入力データと計算結果!$F$6=バックデータ一覧!$A$7,入力データと計算結果!$F$27="仕様を入力することで評価する"),AE272+AF272+AG272,0)</f>
        <v>0</v>
      </c>
      <c r="AE272" s="91">
        <f t="shared" si="151"/>
        <v>1.1981510409676985</v>
      </c>
      <c r="AF272" s="91">
        <f t="shared" si="137"/>
        <v>7.8633309227324089E-2</v>
      </c>
      <c r="AG272" s="190">
        <f>IF(AND(入力データと計算結果!$F$7&lt;&gt;バックデータ一覧!$A$22,CA272&gt;0),(0.000393*計算過程!CA272)*10^3/3600,IF(AND(入力データと計算結果!$F$7=バックデータ一覧!$A$22,AX272&gt;0),(0.01723*計算過程!AX272+0.06099)*10^3/3600,0))</f>
        <v>2.1609745298032404E-2</v>
      </c>
      <c r="AH272" s="91">
        <f>IF(OR(入力データと計算結果!$F$6&lt;&gt;バックデータ一覧!$A$7,入力データと計算結果!$F$27&lt;&gt;"仕様を入力することで評価する"),0,IF(入力データと計算結果!$F$7=バックデータ一覧!$A$20,計算過程!AR272/計算過程!AI272+計算過程!AS272/計算過程!AJ272+計算過程!AT272/計算過程!AK272+計算過程!AU272/計算過程!AL272+計算過程!AW272/計算過程!AN272,IF(入力データと計算結果!$F$7=バックデータ一覧!$A$21,計算過程!AR272/計算過程!AI272+計算過程!AS272/計算過程!AJ272+計算過程!AT272/計算過程!AK272+計算過程!AV272/計算過程!AM272+計算過程!AW272/計算過程!AN272,計算過程!AR272/計算過程!AI272+計算過程!AS272/計算過程!AJ272+計算過程!AT272/計算過程!AK272+計算過程!AV272/計算過程!AM272+計算過程!AX272/計算過程!AO272)))</f>
        <v>0</v>
      </c>
      <c r="AI272" s="191" t="str">
        <f>IF(AND(入力データと計算結果!$F$6=バックデータ一覧!$A$7,入力データと計算結果!$F$27="仕様を入力することで評価する"),$CJ$65*CB272+$CJ$72*(AR272+AT272)+$CJ$79,"-")</f>
        <v>-</v>
      </c>
      <c r="AJ272" s="191" t="str">
        <f>IF(AND(入力データと計算結果!$F$6=バックデータ一覧!$A$7,入力データと計算結果!$F$27="仕様を入力することで評価する"),$CJ$66*CB272+$CJ$73*AS272+$CJ$80,"-")</f>
        <v>-</v>
      </c>
      <c r="AK272" s="191" t="str">
        <f>IF(AND(入力データと計算結果!$F$6=バックデータ一覧!$A$7,入力データと計算結果!$F$27="仕様を入力することで評価する"),$CJ$67*CB272+$CJ$74*(AR272+AT272)+$CJ$81,"-")</f>
        <v>-</v>
      </c>
      <c r="AL272" s="191" t="str">
        <f>IF(AND(入力データと計算結果!$F$6=バックデータ一覧!$A$7,入力データと計算結果!$F$27="仕様を入力することで評価する"),$CJ$68*CB272+$CJ$75*AU272+$CJ$82,"-")</f>
        <v>-</v>
      </c>
      <c r="AM272" s="191" t="str">
        <f>IF(AND(入力データと計算結果!$F$6=バックデータ一覧!$A$7,入力データと計算結果!$F$27="仕様を入力することで評価する"),$CJ$69*CB272+$CJ$76*AV272+$CJ$83,"-")</f>
        <v>-</v>
      </c>
      <c r="AN272" s="191" t="str">
        <f>IF(AND(入力データと計算結果!$F$6=バックデータ一覧!$A$7,入力データと計算結果!$F$27="仕様を入力することで評価する"),$CJ$70*CB272+$CJ$77*AW272+$CJ$84,"-")</f>
        <v>-</v>
      </c>
      <c r="AO272" s="191" t="str">
        <f>IF(AND(入力データと計算結果!$F$6=バックデータ一覧!$A$7,入力データと計算結果!$F$27="仕様を入力することで評価する"),$CJ$71*CB272+$CJ$78*AX272+$CJ$85,"-")</f>
        <v>-</v>
      </c>
      <c r="AP272" s="91">
        <f t="shared" si="138"/>
        <v>25.228398390883257</v>
      </c>
      <c r="AQ272" s="91">
        <f t="shared" si="139"/>
        <v>5.8489190446740551</v>
      </c>
      <c r="AR272" s="91">
        <f t="shared" si="140"/>
        <v>0.40265395266147408</v>
      </c>
      <c r="AS272" s="91">
        <f t="shared" si="141"/>
        <v>0.29703980114371031</v>
      </c>
      <c r="AT272" s="91">
        <f t="shared" si="142"/>
        <v>0.15842122727664565</v>
      </c>
      <c r="AU272" s="91">
        <f t="shared" si="143"/>
        <v>0</v>
      </c>
      <c r="AV272" s="91">
        <f t="shared" si="144"/>
        <v>1.1881592045748413</v>
      </c>
      <c r="AW272" s="91">
        <f t="shared" si="145"/>
        <v>0</v>
      </c>
      <c r="AX272" s="91">
        <f t="shared" si="146"/>
        <v>0.97533854166666656</v>
      </c>
      <c r="AY272" s="158">
        <f t="shared" si="147"/>
        <v>21.807269760393325</v>
      </c>
      <c r="AZ272" s="91">
        <f t="shared" si="152"/>
        <v>23.853543946049996</v>
      </c>
      <c r="BA272" s="26">
        <f>IF(計算過程!$CJ$4=9,((BF272*CB272+BG272*(BO272+BP272+BQ272+BS272)+BH272*BN272+BI272)*BB272+(0.01723*BU272+0.06099))*10^3/3600,0)</f>
        <v>0</v>
      </c>
      <c r="BB272" s="26">
        <f>IF(7&lt;='貼り付けシート（日別）'!O271,1,1+(7-'貼り付けシート（日別）'!O271)*0.0091)</f>
        <v>1</v>
      </c>
      <c r="BC272" s="26">
        <f>IF(計算過程!$CJ$4=9,((BJ272*計算過程!CB272+BK272*(BO272+BP272+BQ272+BS272)+BL272*BN272+BM272)*BE272+BU272/BD272),0)</f>
        <v>0</v>
      </c>
      <c r="BD272" s="26">
        <f>計算過程!$CJ$88*'貼り付けシート（日別）'!O271+計算過程!$CJ$89*BU272+計算過程!$CJ$90</f>
        <v>0.8678720312499999</v>
      </c>
      <c r="BE272" s="26">
        <f>IF(7&lt;='貼り付けシート（日別）'!O271,1,1+(7-'貼り付けシート（日別）'!O271)*0.0205)</f>
        <v>1</v>
      </c>
      <c r="BF272" s="89">
        <f>IF($BN272&gt;0,バックデータ一覧!$S$4,バックデータ一覧!$T$4)</f>
        <v>-0.51375000000000004</v>
      </c>
      <c r="BG272" s="89">
        <f>IF($BN272&gt;0,バックデータ一覧!$S$5,バックデータ一覧!$T$5)</f>
        <v>-1.7819999999999999E-2</v>
      </c>
      <c r="BH272" s="89">
        <f>IF($BN272&gt;0,バックデータ一覧!$S$6,バックデータ一覧!$T$6)</f>
        <v>0.27639999999999998</v>
      </c>
      <c r="BI272" s="89">
        <f>IF($BN272&gt;0,バックデータ一覧!$S$7,バックデータ一覧!$T$7)</f>
        <v>9.4067100000000003</v>
      </c>
      <c r="BJ272" s="89">
        <f>IF($BN272&gt;0,バックデータ一覧!$S$12,バックデータ一覧!$T$12)</f>
        <v>-0.19841</v>
      </c>
      <c r="BK272" s="89">
        <f>IF($BN272&gt;0,バックデータ一覧!$S$13,バックデータ一覧!$T$13)</f>
        <v>1.10632</v>
      </c>
      <c r="BL272" s="89">
        <f>IF($BN272&gt;0,バックデータ一覧!$S$14,バックデータ一覧!$T$14)</f>
        <v>0.19306999999999999</v>
      </c>
      <c r="BM272" s="132">
        <f>IF($BN272&gt;0,バックデータ一覧!$S$15,バックデータ一覧!$T$15)</f>
        <v>-10.36669</v>
      </c>
      <c r="BN272" s="26">
        <f>SUMIF('貼り付けシート（時刻別）'!$A$6:$A$8765,$A272,'貼り付けシート（時刻別）'!$C$6:$C$8765)</f>
        <v>2400</v>
      </c>
      <c r="BO272" s="91">
        <f>'貼り付けシート（日別）'!B271</f>
        <v>4.6937618732549993</v>
      </c>
      <c r="BP272" s="91">
        <f>'貼り付けシート（日別）'!C271</f>
        <v>3.4626112179749997</v>
      </c>
      <c r="BQ272" s="91">
        <f>'貼り付けシート（日別）'!D271</f>
        <v>1.8467259829199998</v>
      </c>
      <c r="BR272" s="91">
        <f>'貼り付けシート（日別）'!E271</f>
        <v>0</v>
      </c>
      <c r="BS272" s="91">
        <f>'貼り付けシート（日別）'!F271</f>
        <v>13.850444871899999</v>
      </c>
      <c r="BT272" s="91">
        <f>'貼り付けシート（日別）'!G271</f>
        <v>0</v>
      </c>
      <c r="BU272" s="91">
        <f>'貼り付けシート（日別）'!H271</f>
        <v>0.97533854166666656</v>
      </c>
      <c r="BV272" s="91">
        <f>'貼り付けシート（日別）'!I271</f>
        <v>61</v>
      </c>
      <c r="BW272" s="91">
        <f>'貼り付けシート（日別）'!J271</f>
        <v>45</v>
      </c>
      <c r="BX272" s="91">
        <f>'貼り付けシート（日別）'!K271</f>
        <v>24</v>
      </c>
      <c r="BY272" s="91">
        <f>'貼り付けシート（日別）'!L271</f>
        <v>0</v>
      </c>
      <c r="BZ272" s="91">
        <f>'貼り付けシート（日別）'!M271</f>
        <v>180</v>
      </c>
      <c r="CA272" s="91">
        <f>'貼り付けシート（日別）'!N271</f>
        <v>0</v>
      </c>
      <c r="CB272" s="91">
        <f>'貼り付けシート（日別）'!O271</f>
        <v>22.420833333333331</v>
      </c>
      <c r="CC272" s="91">
        <f>'貼り付けシート（日別）'!Q271</f>
        <v>0</v>
      </c>
      <c r="CD272" s="126"/>
    </row>
    <row r="273" spans="1:82" x14ac:dyDescent="0.15">
      <c r="A273" s="30">
        <v>41906</v>
      </c>
      <c r="B273" s="93">
        <f t="shared" si="126"/>
        <v>0.18686768619791669</v>
      </c>
      <c r="C273" s="93">
        <f t="shared" si="127"/>
        <v>0</v>
      </c>
      <c r="D273" s="93">
        <f t="shared" si="153"/>
        <v>39.304096127287266</v>
      </c>
      <c r="E273" s="96">
        <v>0</v>
      </c>
      <c r="F273" s="90">
        <f>IF(OR(計算過程!$CJ$4&lt;=4,計算過程!$CJ$4=8),G273+H273+I273,0)</f>
        <v>0.18686768619791669</v>
      </c>
      <c r="G273" s="90">
        <f>IF(AND($CJ$4&gt;4,$CJ$4&lt;&gt;8),0,((VLOOKUP(入力データと計算結果!$F$6,バックデータ一覧!$V$12:$AA$15,2)*CB273+VLOOKUP(入力データと計算結果!$F$6,バックデータ一覧!$V$12:$AA$15,3)*(BV273+BW273+BX273+BY273+CA273)+(VLOOKUP(入力データと計算結果!$F$6,バックデータ一覧!$V$12:$AA$15,4)))*10^3/3600))</f>
        <v>0.12603686342592593</v>
      </c>
      <c r="H273" s="90">
        <f>IF(AND(OR($CJ$4&gt;4,$CJ$4&lt;&gt;8),入力データと計算結果!$F$7&lt;&gt;バックデータ一覧!$A$20,BZ273&gt;0),0.07*10^3/3600,0)</f>
        <v>1.9444444444444445E-2</v>
      </c>
      <c r="I273" s="90">
        <f>IF(AND(OR($CJ$4&lt;=4),入力データと計算結果!$F$7=バックデータ一覧!$A$22,BU273&gt;0),(VLOOKUP(入力データと計算結果!$F$6,バックデータ一覧!$V$12:$AA$15,5,FALSE)*BU273+VLOOKUP(入力データと計算結果!$F$6,バックデータ一覧!$V$12:$AA$15,6,FALSE))*10^3/3600,0)</f>
        <v>4.138637832754629E-2</v>
      </c>
      <c r="J273" s="90">
        <f>IF(OR(計算過程!$CJ$4&lt;=2,計算過程!$CJ$4=8),IF(入力データと計算結果!$F$7=バックデータ一覧!$A$20,BO273/L273+BP273/M273+BQ273/N273+BR273/O273+BT273/Q273,IF(入力データと計算結果!$F$7=バックデータ一覧!$A$21,BO273/L273+BP273/M273+BQ273/N273+BS273/P273+BT273/Q273,BO273/L273+BP273/M273+BQ273/N273+BS273/P273+BU273/R273)),0)</f>
        <v>0</v>
      </c>
      <c r="K273" s="90">
        <f>IF(OR(計算過程!$CJ$4=3,計算過程!$CJ$4=4),IF(入力データと計算結果!$F$7=バックデータ一覧!$A$20,BO273/L273+BP273/M273+BQ273/N273+BR273/O273+BT273/Q273,IF(入力データと計算結果!$F$7=バックデータ一覧!$A$21,BO273/L273+BP273/M273+BQ273/N273+BS273/P273+BT273/Q273,BO273/L273+BP273/M273+BQ273/N273+BS273/P273+BU273/R273)),0)</f>
        <v>39.304096127287266</v>
      </c>
      <c r="L273" s="167">
        <f>IFERROR(MIN(1,$CJ$6*CB273+計算過程!$CJ$13*(BO273+BQ273)+$CJ$20),"-")</f>
        <v>0.71644453274259556</v>
      </c>
      <c r="M273" s="167">
        <f t="shared" si="128"/>
        <v>0.82657187458891124</v>
      </c>
      <c r="N273" s="167">
        <f t="shared" si="129"/>
        <v>0.71644453274259556</v>
      </c>
      <c r="O273" s="134">
        <f t="shared" si="130"/>
        <v>0.90236153670854247</v>
      </c>
      <c r="P273" s="134">
        <f t="shared" si="131"/>
        <v>0.85516319962649323</v>
      </c>
      <c r="Q273" s="134">
        <f t="shared" si="132"/>
        <v>0.90236153670854247</v>
      </c>
      <c r="R273" s="134">
        <f t="shared" si="133"/>
        <v>0.58415472684336978</v>
      </c>
      <c r="S273" s="26">
        <f t="shared" si="134"/>
        <v>0</v>
      </c>
      <c r="T273" s="26">
        <f>'貼り付けシート（日別）'!P272</f>
        <v>18.3125</v>
      </c>
      <c r="U273" s="26">
        <f t="shared" si="154"/>
        <v>1</v>
      </c>
      <c r="V273" s="26">
        <f t="shared" si="155"/>
        <v>1</v>
      </c>
      <c r="W273" s="26">
        <f t="shared" si="148"/>
        <v>31.248810637410003</v>
      </c>
      <c r="X273" s="26">
        <f t="shared" si="135"/>
        <v>0</v>
      </c>
      <c r="Y273" s="26">
        <f>IF(AND(入力データと計算結果!$F$6=バックデータ一覧!$A$7,入力データと計算結果!$F$27="種類を選択することで評価する"),MAX((($CJ$44*CB273+$CJ$45*SUM(BO273:BQ273,BS273)+$CJ$46)*Z273+(0.01723*BU273+0.06099))*10^3/3600,0),0)</f>
        <v>0</v>
      </c>
      <c r="Z273" s="26">
        <f t="shared" si="149"/>
        <v>1</v>
      </c>
      <c r="AA273" s="26">
        <f>IF(AND(入力データと計算結果!$F$6=バックデータ一覧!$A$7,入力データと計算結果!$F$27="種類を選択することで評価する"),MAX(($CJ$47*CB273+$CJ$48*SUM(BO273:BQ273,BS273)+$CJ$49)*AC273+BU273/AB273,0),0)</f>
        <v>0</v>
      </c>
      <c r="AB273" s="26">
        <f t="shared" si="136"/>
        <v>0.86802328124999995</v>
      </c>
      <c r="AC273" s="26">
        <f t="shared" si="150"/>
        <v>1</v>
      </c>
      <c r="AD273" s="91">
        <f>IF(AND(入力データと計算結果!$F$6=バックデータ一覧!$A$7,入力データと計算結果!$F$27="仕様を入力することで評価する"),AE273+AF273+AG273,0)</f>
        <v>0</v>
      </c>
      <c r="AE273" s="91">
        <f t="shared" si="151"/>
        <v>1.3642476433660655</v>
      </c>
      <c r="AF273" s="91">
        <f t="shared" si="137"/>
        <v>8.3971726980152747E-2</v>
      </c>
      <c r="AG273" s="190">
        <f>IF(AND(入力データと計算結果!$F$7&lt;&gt;バックデータ一覧!$A$22,CA273&gt;0),(0.000393*計算過程!CA273)*10^3/3600,IF(AND(入力データと計算結果!$F$7=バックデータ一覧!$A$22,AX273&gt;0),(0.01723*計算過程!AX273+0.06099)*10^3/3600,0))</f>
        <v>2.1602765552662037E-2</v>
      </c>
      <c r="AH273" s="91">
        <f>IF(OR(入力データと計算結果!$F$6&lt;&gt;バックデータ一覧!$A$7,入力データと計算結果!$F$27&lt;&gt;"仕様を入力することで評価する"),0,IF(入力データと計算結果!$F$7=バックデータ一覧!$A$20,計算過程!AR273/計算過程!AI273+計算過程!AS273/計算過程!AJ273+計算過程!AT273/計算過程!AK273+計算過程!AU273/計算過程!AL273+計算過程!AW273/計算過程!AN273,IF(入力データと計算結果!$F$7=バックデータ一覧!$A$21,計算過程!AR273/計算過程!AI273+計算過程!AS273/計算過程!AJ273+計算過程!AT273/計算過程!AK273+計算過程!AV273/計算過程!AM273+計算過程!AW273/計算過程!AN273,計算過程!AR273/計算過程!AI273+計算過程!AS273/計算過程!AJ273+計算過程!AT273/計算過程!AK273+計算過程!AV273/計算過程!AM273+計算過程!AX273/計算過程!AO273)))</f>
        <v>0</v>
      </c>
      <c r="AI273" s="191" t="str">
        <f>IF(AND(入力データと計算結果!$F$6=バックデータ一覧!$A$7,入力データと計算結果!$F$27="仕様を入力することで評価する"),$CJ$65*CB273+$CJ$72*(AR273+AT273)+$CJ$79,"-")</f>
        <v>-</v>
      </c>
      <c r="AJ273" s="191" t="str">
        <f>IF(AND(入力データと計算結果!$F$6=バックデータ一覧!$A$7,入力データと計算結果!$F$27="仕様を入力することで評価する"),$CJ$66*CB273+$CJ$73*AS273+$CJ$80,"-")</f>
        <v>-</v>
      </c>
      <c r="AK273" s="191" t="str">
        <f>IF(AND(入力データと計算結果!$F$6=バックデータ一覧!$A$7,入力データと計算結果!$F$27="仕様を入力することで評価する"),$CJ$67*CB273+$CJ$74*(AR273+AT273)+$CJ$81,"-")</f>
        <v>-</v>
      </c>
      <c r="AL273" s="191" t="str">
        <f>IF(AND(入力データと計算結果!$F$6=バックデータ一覧!$A$7,入力データと計算結果!$F$27="仕様を入力することで評価する"),$CJ$68*CB273+$CJ$75*AU273+$CJ$82,"-")</f>
        <v>-</v>
      </c>
      <c r="AM273" s="191" t="str">
        <f>IF(AND(入力データと計算結果!$F$6=バックデータ一覧!$A$7,入力データと計算結果!$F$27="仕様を入力することで評価する"),$CJ$69*CB273+$CJ$76*AV273+$CJ$83,"-")</f>
        <v>-</v>
      </c>
      <c r="AN273" s="191" t="str">
        <f>IF(AND(入力データと計算結果!$F$6=バックデータ一覧!$A$7,入力データと計算結果!$F$27="仕様を入力することで評価する"),$CJ$70*CB273+$CJ$77*AW273+$CJ$84,"-")</f>
        <v>-</v>
      </c>
      <c r="AO273" s="191" t="str">
        <f>IF(AND(入力データと計算結果!$F$6=バックデータ一覧!$A$7,入力データと計算結果!$F$27="仕様を入力することで評価する"),$CJ$71*CB273+$CJ$78*AX273+$CJ$85,"-")</f>
        <v>-</v>
      </c>
      <c r="AP273" s="91">
        <f t="shared" si="138"/>
        <v>28.740131778506399</v>
      </c>
      <c r="AQ273" s="91">
        <f t="shared" si="139"/>
        <v>5.8518480697362945</v>
      </c>
      <c r="AR273" s="91">
        <f t="shared" si="140"/>
        <v>1.0726758050921177</v>
      </c>
      <c r="AS273" s="91">
        <f t="shared" si="141"/>
        <v>1.4439866607009275</v>
      </c>
      <c r="AT273" s="91">
        <f t="shared" si="142"/>
        <v>0.44007212516599692</v>
      </c>
      <c r="AU273" s="91">
        <f t="shared" si="143"/>
        <v>0</v>
      </c>
      <c r="AV273" s="91">
        <f t="shared" si="144"/>
        <v>2.4754057040587334</v>
      </c>
      <c r="AW273" s="91">
        <f t="shared" si="145"/>
        <v>0</v>
      </c>
      <c r="AX273" s="91">
        <f t="shared" si="146"/>
        <v>0.97388020833333333</v>
      </c>
      <c r="AY273" s="158">
        <f t="shared" si="147"/>
        <v>24.842790134058895</v>
      </c>
      <c r="AZ273" s="91">
        <f t="shared" si="152"/>
        <v>30.274930429076669</v>
      </c>
      <c r="BA273" s="26">
        <f>IF(計算過程!$CJ$4=9,((BF273*CB273+BG273*(BO273+BP273+BQ273+BS273)+BH273*BN273+BI273)*BB273+(0.01723*BU273+0.06099))*10^3/3600,0)</f>
        <v>0</v>
      </c>
      <c r="BB273" s="26">
        <f>IF(7&lt;='貼り付けシート（日別）'!O272,1,1+(7-'貼り付けシート（日別）'!O272)*0.0091)</f>
        <v>1</v>
      </c>
      <c r="BC273" s="26">
        <f>IF(計算過程!$CJ$4=9,((BJ273*計算過程!CB273+BK273*(BO273+BP273+BQ273+BS273)+BL273*BN273+BM273)*BE273+BU273/BD273),0)</f>
        <v>0</v>
      </c>
      <c r="BD273" s="26">
        <f>計算過程!$CJ$88*'貼り付けシート（日別）'!O272+計算過程!$CJ$89*BU273+計算過程!$CJ$90</f>
        <v>0.86802328124999995</v>
      </c>
      <c r="BE273" s="26">
        <f>IF(7&lt;='貼り付けシート（日別）'!O272,1,1+(7-'貼り付けシート（日別）'!O272)*0.0205)</f>
        <v>1</v>
      </c>
      <c r="BF273" s="89">
        <f>IF($BN273&gt;0,バックデータ一覧!$S$4,バックデータ一覧!$T$4)</f>
        <v>-0.51375000000000004</v>
      </c>
      <c r="BG273" s="89">
        <f>IF($BN273&gt;0,バックデータ一覧!$S$5,バックデータ一覧!$T$5)</f>
        <v>-1.7819999999999999E-2</v>
      </c>
      <c r="BH273" s="89">
        <f>IF($BN273&gt;0,バックデータ一覧!$S$6,バックデータ一覧!$T$6)</f>
        <v>0.27639999999999998</v>
      </c>
      <c r="BI273" s="89">
        <f>IF($BN273&gt;0,バックデータ一覧!$S$7,バックデータ一覧!$T$7)</f>
        <v>9.4067100000000003</v>
      </c>
      <c r="BJ273" s="89">
        <f>IF($BN273&gt;0,バックデータ一覧!$S$12,バックデータ一覧!$T$12)</f>
        <v>-0.19841</v>
      </c>
      <c r="BK273" s="89">
        <f>IF($BN273&gt;0,バックデータ一覧!$S$13,バックデータ一覧!$T$13)</f>
        <v>1.10632</v>
      </c>
      <c r="BL273" s="89">
        <f>IF($BN273&gt;0,バックデータ一覧!$S$14,バックデータ一覧!$T$14)</f>
        <v>0.19306999999999999</v>
      </c>
      <c r="BM273" s="132">
        <f>IF($BN273&gt;0,バックデータ一覧!$S$15,バックデータ一覧!$T$15)</f>
        <v>-10.36669</v>
      </c>
      <c r="BN273" s="26">
        <f>SUMIF('貼り付けシート（時刻別）'!$A$6:$A$8765,$A273,'貼り付けシート（時刻別）'!$C$6:$C$8765)</f>
        <v>2400</v>
      </c>
      <c r="BO273" s="91">
        <f>'貼り付けシート（日別）'!B272</f>
        <v>5.9783406923240001</v>
      </c>
      <c r="BP273" s="91">
        <f>'貼り付けシート（日別）'!C272</f>
        <v>8.0477663165899997</v>
      </c>
      <c r="BQ273" s="91">
        <f>'貼り付けシート（日別）'!D272</f>
        <v>2.4526525917226669</v>
      </c>
      <c r="BR273" s="91">
        <f>'貼り付けシート（日別）'!E272</f>
        <v>0</v>
      </c>
      <c r="BS273" s="91">
        <f>'貼り付けシート（日別）'!F272</f>
        <v>13.796170828439999</v>
      </c>
      <c r="BT273" s="91">
        <f>'貼り付けシート（日別）'!G272</f>
        <v>0</v>
      </c>
      <c r="BU273" s="91">
        <f>'貼り付けシート（日別）'!H272</f>
        <v>0.97388020833333333</v>
      </c>
      <c r="BV273" s="91">
        <f>'貼り付けシート（日別）'!I272</f>
        <v>78</v>
      </c>
      <c r="BW273" s="91">
        <f>'貼り付けシート（日別）'!J272</f>
        <v>105</v>
      </c>
      <c r="BX273" s="91">
        <f>'貼り付けシート（日別）'!K272</f>
        <v>32</v>
      </c>
      <c r="BY273" s="91">
        <f>'貼り付けシート（日別）'!L272</f>
        <v>0</v>
      </c>
      <c r="BZ273" s="91">
        <f>'貼り付けシート（日別）'!M272</f>
        <v>180</v>
      </c>
      <c r="CA273" s="91">
        <f>'貼り付けシート（日別）'!N272</f>
        <v>0</v>
      </c>
      <c r="CB273" s="91">
        <f>'貼り付けシート（日別）'!O272</f>
        <v>22.454166666666662</v>
      </c>
      <c r="CC273" s="91">
        <f>'貼り付けシート（日別）'!Q272</f>
        <v>0</v>
      </c>
      <c r="CD273" s="126"/>
    </row>
    <row r="274" spans="1:82" x14ac:dyDescent="0.15">
      <c r="A274" s="30">
        <v>41907</v>
      </c>
      <c r="B274" s="93">
        <f t="shared" si="126"/>
        <v>0.16887210243055556</v>
      </c>
      <c r="C274" s="93">
        <f t="shared" si="127"/>
        <v>0</v>
      </c>
      <c r="D274" s="93">
        <f t="shared" si="153"/>
        <v>23.212993528393973</v>
      </c>
      <c r="E274" s="96">
        <v>0</v>
      </c>
      <c r="F274" s="90">
        <f>IF(OR(計算過程!$CJ$4&lt;=4,計算過程!$CJ$4=8),G274+H274+I274,0)</f>
        <v>0.16887210243055556</v>
      </c>
      <c r="G274" s="90">
        <f>IF(AND($CJ$4&gt;4,$CJ$4&lt;&gt;8),0,((VLOOKUP(入力データと計算結果!$F$6,バックデータ一覧!$V$12:$AA$15,2)*CB274+VLOOKUP(入力データと計算結果!$F$6,バックデータ一覧!$V$12:$AA$15,3)*(BV274+BW274+BX274+BY274+CA274)+(VLOOKUP(入力データと計算結果!$F$6,バックデータ一覧!$V$12:$AA$15,4)))*10^3/3600))</f>
        <v>0.10822754629629629</v>
      </c>
      <c r="H274" s="90">
        <f>IF(AND(OR($CJ$4&gt;4,$CJ$4&lt;&gt;8),入力データと計算結果!$F$7&lt;&gt;バックデータ一覧!$A$20,BZ274&gt;0),0.07*10^3/3600,0)</f>
        <v>1.9444444444444445E-2</v>
      </c>
      <c r="I274" s="90">
        <f>IF(AND(OR($CJ$4&lt;=4),入力データと計算結果!$F$7=バックデータ一覧!$A$22,BU274&gt;0),(VLOOKUP(入力データと計算結果!$F$6,バックデータ一覧!$V$12:$AA$15,5,FALSE)*BU274+VLOOKUP(入力データと計算結果!$F$6,バックデータ一覧!$V$12:$AA$15,6,FALSE))*10^3/3600,0)</f>
        <v>4.1200111689814814E-2</v>
      </c>
      <c r="J274" s="90">
        <f>IF(OR(計算過程!$CJ$4&lt;=2,計算過程!$CJ$4=8),IF(入力データと計算結果!$F$7=バックデータ一覧!$A$20,BO274/L274+BP274/M274+BQ274/N274+BR274/O274+BT274/Q274,IF(入力データと計算結果!$F$7=バックデータ一覧!$A$21,BO274/L274+BP274/M274+BQ274/N274+BS274/P274+BT274/Q274,BO274/L274+BP274/M274+BQ274/N274+BS274/P274+BU274/R274)),0)</f>
        <v>0</v>
      </c>
      <c r="K274" s="90">
        <f>IF(OR(計算過程!$CJ$4=3,計算過程!$CJ$4=4),IF(入力データと計算結果!$F$7=バックデータ一覧!$A$20,BO274/L274+BP274/M274+BQ274/N274+BR274/O274+BT274/Q274,IF(入力データと計算結果!$F$7=バックデータ一覧!$A$21,BO274/L274+BP274/M274+BQ274/N274+BS274/P274+BT274/Q274,BO274/L274+BP274/M274+BQ274/N274+BS274/P274+BU274/R274)),0)</f>
        <v>23.212993528393973</v>
      </c>
      <c r="L274" s="167">
        <f>IFERROR(MIN(1,$CJ$6*CB274+計算過程!$CJ$13*(BO274+BQ274)+$CJ$20),"-")</f>
        <v>0.7092925833742143</v>
      </c>
      <c r="M274" s="167">
        <f t="shared" si="128"/>
        <v>0.8210760327739004</v>
      </c>
      <c r="N274" s="167">
        <f t="shared" si="129"/>
        <v>0.7092925833742143</v>
      </c>
      <c r="O274" s="134">
        <f t="shared" si="130"/>
        <v>0.90236153670854247</v>
      </c>
      <c r="P274" s="134">
        <f t="shared" si="131"/>
        <v>0.87172160793067133</v>
      </c>
      <c r="Q274" s="134">
        <f t="shared" si="132"/>
        <v>0.90236153670854247</v>
      </c>
      <c r="R274" s="134">
        <f t="shared" si="133"/>
        <v>0.58720092704517635</v>
      </c>
      <c r="S274" s="26">
        <f t="shared" si="134"/>
        <v>0</v>
      </c>
      <c r="T274" s="26">
        <f>'貼り付けシート（日別）'!P273</f>
        <v>19.7</v>
      </c>
      <c r="U274" s="26">
        <f t="shared" si="154"/>
        <v>1</v>
      </c>
      <c r="V274" s="26">
        <f t="shared" si="155"/>
        <v>1</v>
      </c>
      <c r="W274" s="26">
        <f t="shared" si="148"/>
        <v>18.179506107391674</v>
      </c>
      <c r="X274" s="26">
        <f t="shared" si="135"/>
        <v>0</v>
      </c>
      <c r="Y274" s="26">
        <f>IF(AND(入力データと計算結果!$F$6=バックデータ一覧!$A$7,入力データと計算結果!$F$27="種類を選択することで評価する"),MAX((($CJ$44*CB274+$CJ$45*SUM(BO274:BQ274,BS274)+$CJ$46)*Z274+(0.01723*BU274+0.06099))*10^3/3600,0),0)</f>
        <v>0</v>
      </c>
      <c r="Z274" s="26">
        <f t="shared" si="149"/>
        <v>1</v>
      </c>
      <c r="AA274" s="26">
        <f>IF(AND(入力データと計算結果!$F$6=バックデータ一覧!$A$7,入力データと計算結果!$F$27="種類を選択することで評価する"),MAX(($CJ$47*CB274+$CJ$48*SUM(BO274:BQ274,BS274)+$CJ$49)*AC274+BU274/AB274,0),0)</f>
        <v>0</v>
      </c>
      <c r="AB274" s="26">
        <f t="shared" si="136"/>
        <v>0.87133187499999998</v>
      </c>
      <c r="AC274" s="26">
        <f t="shared" si="150"/>
        <v>1</v>
      </c>
      <c r="AD274" s="91">
        <f>IF(AND(入力データと計算結果!$F$6=バックデータ一覧!$A$7,入力データと計算結果!$F$27="仕様を入力することで評価する"),AE274+AF274+AG274,0)</f>
        <v>0</v>
      </c>
      <c r="AE274" s="91">
        <f t="shared" si="151"/>
        <v>0.93635064303811844</v>
      </c>
      <c r="AF274" s="91">
        <f t="shared" si="137"/>
        <v>7.3133085447366242E-2</v>
      </c>
      <c r="AG274" s="190">
        <f>IF(AND(入力データと計算結果!$F$7&lt;&gt;バックデータ一覧!$A$22,CA274&gt;0),(0.000393*計算過程!CA274)*10^3/3600,IF(AND(入力データと計算結果!$F$7=バックデータ一覧!$A$22,AX274&gt;0),(0.01723*計算過程!AX274+0.06099)*10^3/3600,0))</f>
        <v>2.1450083622685183E-2</v>
      </c>
      <c r="AH274" s="91">
        <f>IF(OR(入力データと計算結果!$F$6&lt;&gt;バックデータ一覧!$A$7,入力データと計算結果!$F$27&lt;&gt;"仕様を入力することで評価する"),0,IF(入力データと計算結果!$F$7=バックデータ一覧!$A$20,計算過程!AR274/計算過程!AI274+計算過程!AS274/計算過程!AJ274+計算過程!AT274/計算過程!AK274+計算過程!AU274/計算過程!AL274+計算過程!AW274/計算過程!AN274,IF(入力データと計算結果!$F$7=バックデータ一覧!$A$21,計算過程!AR274/計算過程!AI274+計算過程!AS274/計算過程!AJ274+計算過程!AT274/計算過程!AK274+計算過程!AV274/計算過程!AM274+計算過程!AW274/計算過程!AN274,計算過程!AR274/計算過程!AI274+計算過程!AS274/計算過程!AJ274+計算過程!AT274/計算過程!AK274+計算過程!AV274/計算過程!AM274+計算過程!AX274/計算過程!AO274)))</f>
        <v>0</v>
      </c>
      <c r="AI274" s="191" t="str">
        <f>IF(AND(入力データと計算結果!$F$6=バックデータ一覧!$A$7,入力データと計算結果!$F$27="仕様を入力することで評価する"),$CJ$65*CB274+$CJ$72*(AR274+AT274)+$CJ$79,"-")</f>
        <v>-</v>
      </c>
      <c r="AJ274" s="191" t="str">
        <f>IF(AND(入力データと計算結果!$F$6=バックデータ一覧!$A$7,入力データと計算結果!$F$27="仕様を入力することで評価する"),$CJ$66*CB274+$CJ$73*AS274+$CJ$80,"-")</f>
        <v>-</v>
      </c>
      <c r="AK274" s="191" t="str">
        <f>IF(AND(入力データと計算結果!$F$6=バックデータ一覧!$A$7,入力データと計算結果!$F$27="仕様を入力することで評価する"),$CJ$67*CB274+$CJ$74*(AR274+AT274)+$CJ$81,"-")</f>
        <v>-</v>
      </c>
      <c r="AL274" s="191" t="str">
        <f>IF(AND(入力データと計算結果!$F$6=バックデータ一覧!$A$7,入力データと計算結果!$F$27="仕様を入力することで評価する"),$CJ$68*CB274+$CJ$75*AU274+$CJ$82,"-")</f>
        <v>-</v>
      </c>
      <c r="AM274" s="191" t="str">
        <f>IF(AND(入力データと計算結果!$F$6=バックデータ一覧!$A$7,入力データと計算結果!$F$27="仕様を入力することで評価する"),$CJ$69*CB274+$CJ$76*AV274+$CJ$83,"-")</f>
        <v>-</v>
      </c>
      <c r="AN274" s="191" t="str">
        <f>IF(AND(入力データと計算結果!$F$6=バックデータ一覧!$A$7,入力データと計算結果!$F$27="仕様を入力することで評価する"),$CJ$70*CB274+$CJ$77*AW274+$CJ$84,"-")</f>
        <v>-</v>
      </c>
      <c r="AO274" s="191" t="str">
        <f>IF(AND(入力データと計算結果!$F$6=バックデータ一覧!$A$7,入力データと計算結果!$F$27="仕様を入力することで評価する"),$CJ$71*CB274+$CJ$78*AX274+$CJ$85,"-")</f>
        <v>-</v>
      </c>
      <c r="AP274" s="91">
        <f t="shared" si="138"/>
        <v>19.941753447926807</v>
      </c>
      <c r="AQ274" s="91">
        <f t="shared" si="139"/>
        <v>5.9159204929727807</v>
      </c>
      <c r="AR274" s="91">
        <f t="shared" si="140"/>
        <v>0</v>
      </c>
      <c r="AS274" s="91">
        <f t="shared" si="141"/>
        <v>0</v>
      </c>
      <c r="AT274" s="91">
        <f t="shared" si="142"/>
        <v>0</v>
      </c>
      <c r="AU274" s="91">
        <f t="shared" si="143"/>
        <v>0</v>
      </c>
      <c r="AV274" s="91">
        <f t="shared" si="144"/>
        <v>0</v>
      </c>
      <c r="AW274" s="91">
        <f t="shared" si="145"/>
        <v>0</v>
      </c>
      <c r="AX274" s="91">
        <f t="shared" si="146"/>
        <v>0.94197916666666637</v>
      </c>
      <c r="AY274" s="158">
        <f t="shared" si="147"/>
        <v>17.237526940725008</v>
      </c>
      <c r="AZ274" s="91">
        <f t="shared" si="152"/>
        <v>17.237526940725008</v>
      </c>
      <c r="BA274" s="26">
        <f>IF(計算過程!$CJ$4=9,((BF274*CB274+BG274*(BO274+BP274+BQ274+BS274)+BH274*BN274+BI274)*BB274+(0.01723*BU274+0.06099))*10^3/3600,0)</f>
        <v>0</v>
      </c>
      <c r="BB274" s="26">
        <f>IF(7&lt;='貼り付けシート（日別）'!O273,1,1+(7-'貼り付けシート（日別）'!O273)*0.0091)</f>
        <v>1</v>
      </c>
      <c r="BC274" s="26">
        <f>IF(計算過程!$CJ$4=9,((BJ274*計算過程!CB274+BK274*(BO274+BP274+BQ274+BS274)+BL274*BN274+BM274)*BE274+BU274/BD274),0)</f>
        <v>0</v>
      </c>
      <c r="BD274" s="26">
        <f>計算過程!$CJ$88*'貼り付けシート（日別）'!O273+計算過程!$CJ$89*BU274+計算過程!$CJ$90</f>
        <v>0.87133187499999998</v>
      </c>
      <c r="BE274" s="26">
        <f>IF(7&lt;='貼り付けシート（日別）'!O273,1,1+(7-'貼り付けシート（日別）'!O273)*0.0205)</f>
        <v>1</v>
      </c>
      <c r="BF274" s="89">
        <f>IF($BN274&gt;0,バックデータ一覧!$S$4,バックデータ一覧!$T$4)</f>
        <v>-0.51375000000000004</v>
      </c>
      <c r="BG274" s="89">
        <f>IF($BN274&gt;0,バックデータ一覧!$S$5,バックデータ一覧!$T$5)</f>
        <v>-1.7819999999999999E-2</v>
      </c>
      <c r="BH274" s="89">
        <f>IF($BN274&gt;0,バックデータ一覧!$S$6,バックデータ一覧!$T$6)</f>
        <v>0.27639999999999998</v>
      </c>
      <c r="BI274" s="89">
        <f>IF($BN274&gt;0,バックデータ一覧!$S$7,バックデータ一覧!$T$7)</f>
        <v>9.4067100000000003</v>
      </c>
      <c r="BJ274" s="89">
        <f>IF($BN274&gt;0,バックデータ一覧!$S$12,バックデータ一覧!$T$12)</f>
        <v>-0.19841</v>
      </c>
      <c r="BK274" s="89">
        <f>IF($BN274&gt;0,バックデータ一覧!$S$13,バックデータ一覧!$T$13)</f>
        <v>1.10632</v>
      </c>
      <c r="BL274" s="89">
        <f>IF($BN274&gt;0,バックデータ一覧!$S$14,バックデータ一覧!$T$14)</f>
        <v>0.19306999999999999</v>
      </c>
      <c r="BM274" s="132">
        <f>IF($BN274&gt;0,バックデータ一覧!$S$15,バックデータ一覧!$T$15)</f>
        <v>-10.36669</v>
      </c>
      <c r="BN274" s="26">
        <f>SUMIF('貼り付けシート（時刻別）'!$A$6:$A$8765,$A274,'貼り付けシート（時刻別）'!$C$6:$C$8765)</f>
        <v>2400</v>
      </c>
      <c r="BO274" s="91">
        <f>'貼り付けシート（日別）'!B273</f>
        <v>3.7539503115356676</v>
      </c>
      <c r="BP274" s="91">
        <f>'貼り付けシート（日別）'!C273</f>
        <v>4.596673850860002</v>
      </c>
      <c r="BQ274" s="91">
        <f>'貼り付けシート（日別）'!D273</f>
        <v>1.991892002039334</v>
      </c>
      <c r="BR274" s="91">
        <f>'貼り付けシート（日別）'!E273</f>
        <v>0</v>
      </c>
      <c r="BS274" s="91">
        <f>'貼り付けシート（日別）'!F273</f>
        <v>6.895010776290003</v>
      </c>
      <c r="BT274" s="91">
        <f>'貼り付けシート（日別）'!G273</f>
        <v>0</v>
      </c>
      <c r="BU274" s="91">
        <f>'貼り付けシート（日別）'!H273</f>
        <v>0.94197916666666637</v>
      </c>
      <c r="BV274" s="91">
        <f>'貼り付けシート（日別）'!I273</f>
        <v>49</v>
      </c>
      <c r="BW274" s="91">
        <f>'貼り付けシート（日別）'!J273</f>
        <v>60</v>
      </c>
      <c r="BX274" s="91">
        <f>'貼り付けシート（日別）'!K273</f>
        <v>26</v>
      </c>
      <c r="BY274" s="91">
        <f>'貼り付けシート（日別）'!L273</f>
        <v>0</v>
      </c>
      <c r="BZ274" s="91">
        <f>'貼り付けシート（日別）'!M273</f>
        <v>90</v>
      </c>
      <c r="CA274" s="91">
        <f>'貼り付けシート（日別）'!N273</f>
        <v>0</v>
      </c>
      <c r="CB274" s="91">
        <f>'貼り付けシート（日別）'!O273</f>
        <v>23.183333333333337</v>
      </c>
      <c r="CC274" s="91">
        <f>'貼り付けシート（日別）'!Q273</f>
        <v>0</v>
      </c>
      <c r="CD274" s="126"/>
    </row>
    <row r="275" spans="1:82" x14ac:dyDescent="0.15">
      <c r="A275" s="30">
        <v>41908</v>
      </c>
      <c r="B275" s="93">
        <f t="shared" si="126"/>
        <v>0.11089386574074073</v>
      </c>
      <c r="C275" s="93">
        <f t="shared" si="127"/>
        <v>0</v>
      </c>
      <c r="D275" s="93">
        <f t="shared" si="153"/>
        <v>13.889465830380146</v>
      </c>
      <c r="E275" s="96">
        <v>0</v>
      </c>
      <c r="F275" s="90">
        <f>IF(OR(計算過程!$CJ$4&lt;=4,計算過程!$CJ$4=8),G275+H275+I275,0)</f>
        <v>0.11089386574074073</v>
      </c>
      <c r="G275" s="90">
        <f>IF(AND($CJ$4&gt;4,$CJ$4&lt;&gt;8),0,((VLOOKUP(入力データと計算結果!$F$6,バックデータ一覧!$V$12:$AA$15,2)*CB275+VLOOKUP(入力データと計算結果!$F$6,バックデータ一覧!$V$12:$AA$15,3)*(BV275+BW275+BX275+BY275+CA275)+(VLOOKUP(入力データと計算結果!$F$6,バックデータ一覧!$V$12:$AA$15,4)))*10^3/3600))</f>
        <v>0.11089386574074073</v>
      </c>
      <c r="H275" s="90">
        <f>IF(AND(OR($CJ$4&gt;4,$CJ$4&lt;&gt;8),入力データと計算結果!$F$7&lt;&gt;バックデータ一覧!$A$20,BZ275&gt;0),0.07*10^3/3600,0)</f>
        <v>0</v>
      </c>
      <c r="I275" s="90">
        <f>IF(AND(OR($CJ$4&lt;=4),入力データと計算結果!$F$7=バックデータ一覧!$A$22,BU275&gt;0),(VLOOKUP(入力データと計算結果!$F$6,バックデータ一覧!$V$12:$AA$15,5,FALSE)*BU275+VLOOKUP(入力データと計算結果!$F$6,バックデータ一覧!$V$12:$AA$15,6,FALSE))*10^3/3600,0)</f>
        <v>0</v>
      </c>
      <c r="J275" s="90">
        <f>IF(OR(計算過程!$CJ$4&lt;=2,計算過程!$CJ$4=8),IF(入力データと計算結果!$F$7=バックデータ一覧!$A$20,BO275/L275+BP275/M275+BQ275/N275+BR275/O275+BT275/Q275,IF(入力データと計算結果!$F$7=バックデータ一覧!$A$21,BO275/L275+BP275/M275+BQ275/N275+BS275/P275+BT275/Q275,BO275/L275+BP275/M275+BQ275/N275+BS275/P275+BU275/R275)),0)</f>
        <v>0</v>
      </c>
      <c r="K275" s="90">
        <f>IF(OR(計算過程!$CJ$4=3,計算過程!$CJ$4=4),IF(入力データと計算結果!$F$7=バックデータ一覧!$A$20,BO275/L275+BP275/M275+BQ275/N275+BR275/O275+BT275/Q275,IF(入力データと計算結果!$F$7=バックデータ一覧!$A$21,BO275/L275+BP275/M275+BQ275/N275+BS275/P275+BT275/Q275,BO275/L275+BP275/M275+BQ275/N275+BS275/P275+BU275/R275)),0)</f>
        <v>13.889465830380146</v>
      </c>
      <c r="L275" s="167">
        <f>IFERROR(MIN(1,$CJ$6*CB275+計算過程!$CJ$13*(BO275+BQ275)+$CJ$20),"-")</f>
        <v>0.70375174647640393</v>
      </c>
      <c r="M275" s="167">
        <f t="shared" si="128"/>
        <v>0.81923274170706784</v>
      </c>
      <c r="N275" s="167">
        <f t="shared" si="129"/>
        <v>0.70375174647640393</v>
      </c>
      <c r="O275" s="134">
        <f t="shared" si="130"/>
        <v>0.90236153670854247</v>
      </c>
      <c r="P275" s="134">
        <f t="shared" si="131"/>
        <v>0.88826526187185906</v>
      </c>
      <c r="Q275" s="134">
        <f t="shared" si="132"/>
        <v>0.90236153670854247</v>
      </c>
      <c r="R275" s="134">
        <f t="shared" si="133"/>
        <v>0.52866195939216909</v>
      </c>
      <c r="S275" s="26">
        <f t="shared" si="134"/>
        <v>0</v>
      </c>
      <c r="T275" s="26">
        <f>'貼り付けシート（日別）'!P274</f>
        <v>20.662500000000001</v>
      </c>
      <c r="U275" s="26">
        <f t="shared" si="154"/>
        <v>1</v>
      </c>
      <c r="V275" s="26">
        <f t="shared" si="155"/>
        <v>1</v>
      </c>
      <c r="W275" s="26">
        <f t="shared" si="148"/>
        <v>10.689597569560004</v>
      </c>
      <c r="X275" s="26">
        <f t="shared" si="135"/>
        <v>0</v>
      </c>
      <c r="Y275" s="26">
        <f>IF(AND(入力データと計算結果!$F$6=バックデータ一覧!$A$7,入力データと計算結果!$F$27="種類を選択することで評価する"),MAX((($CJ$44*CB275+$CJ$45*SUM(BO275:BQ275,BS275)+$CJ$46)*Z275+(0.01723*BU275+0.06099))*10^3/3600,0),0)</f>
        <v>0</v>
      </c>
      <c r="Z275" s="26">
        <f t="shared" si="149"/>
        <v>1</v>
      </c>
      <c r="AA275" s="26">
        <f>IF(AND(入力データと計算結果!$F$6=バックデータ一覧!$A$7,入力データと計算結果!$F$27="種類を選択することで評価する"),MAX(($CJ$47*CB275+$CJ$48*SUM(BO275:BQ275,BS275)+$CJ$49)*AC275+BU275/AB275,0),0)</f>
        <v>0</v>
      </c>
      <c r="AB275" s="26">
        <f t="shared" si="136"/>
        <v>0.85403999999999991</v>
      </c>
      <c r="AC275" s="26">
        <f t="shared" si="150"/>
        <v>1</v>
      </c>
      <c r="AD275" s="91">
        <f>IF(AND(入力データと計算結果!$F$6=バックデータ一覧!$A$7,入力データと計算結果!$F$27="仕様を入力することで評価する"),AE275+AF275+AG275,0)</f>
        <v>0</v>
      </c>
      <c r="AE275" s="91">
        <f t="shared" si="151"/>
        <v>0.6023605419943181</v>
      </c>
      <c r="AF275" s="91">
        <f t="shared" si="137"/>
        <v>6.7689466301922838E-2</v>
      </c>
      <c r="AG275" s="190">
        <f>IF(AND(入力データと計算結果!$F$7&lt;&gt;バックデータ一覧!$A$22,CA275&gt;0),(0.000393*計算過程!CA275)*10^3/3600,IF(AND(入力データと計算結果!$F$7=バックデータ一覧!$A$22,AX275&gt;0),(0.01723*計算過程!AX275+0.06099)*10^3/3600,0))</f>
        <v>0</v>
      </c>
      <c r="AH275" s="91">
        <f>IF(OR(入力データと計算結果!$F$6&lt;&gt;バックデータ一覧!$A$7,入力データと計算結果!$F$27&lt;&gt;"仕様を入力することで評価する"),0,IF(入力データと計算結果!$F$7=バックデータ一覧!$A$20,計算過程!AR275/計算過程!AI275+計算過程!AS275/計算過程!AJ275+計算過程!AT275/計算過程!AK275+計算過程!AU275/計算過程!AL275+計算過程!AW275/計算過程!AN275,IF(入力データと計算結果!$F$7=バックデータ一覧!$A$21,計算過程!AR275/計算過程!AI275+計算過程!AS275/計算過程!AJ275+計算過程!AT275/計算過程!AK275+計算過程!AV275/計算過程!AM275+計算過程!AW275/計算過程!AN275,計算過程!AR275/計算過程!AI275+計算過程!AS275/計算過程!AJ275+計算過程!AT275/計算過程!AK275+計算過程!AV275/計算過程!AM275+計算過程!AX275/計算過程!AO275)))</f>
        <v>0</v>
      </c>
      <c r="AI275" s="191" t="str">
        <f>IF(AND(入力データと計算結果!$F$6=バックデータ一覧!$A$7,入力データと計算結果!$F$27="仕様を入力することで評価する"),$CJ$65*CB275+$CJ$72*(AR275+AT275)+$CJ$79,"-")</f>
        <v>-</v>
      </c>
      <c r="AJ275" s="191" t="str">
        <f>IF(AND(入力データと計算結果!$F$6=バックデータ一覧!$A$7,入力データと計算結果!$F$27="仕様を入力することで評価する"),$CJ$66*CB275+$CJ$73*AS275+$CJ$80,"-")</f>
        <v>-</v>
      </c>
      <c r="AK275" s="191" t="str">
        <f>IF(AND(入力データと計算結果!$F$6=バックデータ一覧!$A$7,入力データと計算結果!$F$27="仕様を入力することで評価する"),$CJ$67*CB275+$CJ$74*(AR275+AT275)+$CJ$81,"-")</f>
        <v>-</v>
      </c>
      <c r="AL275" s="191" t="str">
        <f>IF(AND(入力データと計算結果!$F$6=バックデータ一覧!$A$7,入力データと計算結果!$F$27="仕様を入力することで評価する"),$CJ$68*CB275+$CJ$75*AU275+$CJ$82,"-")</f>
        <v>-</v>
      </c>
      <c r="AM275" s="191" t="str">
        <f>IF(AND(入力データと計算結果!$F$6=バックデータ一覧!$A$7,入力データと計算結果!$F$27="仕様を入力することで評価する"),$CJ$69*CB275+$CJ$76*AV275+$CJ$83,"-")</f>
        <v>-</v>
      </c>
      <c r="AN275" s="191" t="str">
        <f>IF(AND(入力データと計算結果!$F$6=バックデータ一覧!$A$7,入力データと計算結果!$F$27="仕様を入力することで評価する"),$CJ$70*CB275+$CJ$77*AW275+$CJ$84,"-")</f>
        <v>-</v>
      </c>
      <c r="AO275" s="191" t="str">
        <f>IF(AND(入力データと計算結果!$F$6=バックデータ一覧!$A$7,入力データと計算結果!$F$27="仕様を入力することで評価する"),$CJ$71*CB275+$CJ$78*AX275+$CJ$85,"-")</f>
        <v>-</v>
      </c>
      <c r="AP275" s="91">
        <f t="shared" si="138"/>
        <v>12.366583670775533</v>
      </c>
      <c r="AQ275" s="91">
        <f t="shared" si="139"/>
        <v>5.702833919694867</v>
      </c>
      <c r="AR275" s="91">
        <f t="shared" si="140"/>
        <v>0</v>
      </c>
      <c r="AS275" s="91">
        <f t="shared" si="141"/>
        <v>0</v>
      </c>
      <c r="AT275" s="91">
        <f t="shared" si="142"/>
        <v>0</v>
      </c>
      <c r="AU275" s="91">
        <f t="shared" si="143"/>
        <v>0</v>
      </c>
      <c r="AV275" s="91">
        <f t="shared" si="144"/>
        <v>0</v>
      </c>
      <c r="AW275" s="91">
        <f t="shared" si="145"/>
        <v>0</v>
      </c>
      <c r="AX275" s="91">
        <f t="shared" si="146"/>
        <v>0</v>
      </c>
      <c r="AY275" s="158">
        <f t="shared" si="147"/>
        <v>10.689597569560004</v>
      </c>
      <c r="AZ275" s="91">
        <f t="shared" si="152"/>
        <v>10.689597569560004</v>
      </c>
      <c r="BA275" s="26">
        <f>IF(計算過程!$CJ$4=9,((BF275*CB275+BG275*(BO275+BP275+BQ275+BS275)+BH275*BN275+BI275)*BB275+(0.01723*BU275+0.06099))*10^3/3600,0)</f>
        <v>0</v>
      </c>
      <c r="BB275" s="26">
        <f>IF(7&lt;='貼り付けシート（日別）'!O274,1,1+(7-'貼り付けシート（日別）'!O274)*0.0091)</f>
        <v>1</v>
      </c>
      <c r="BC275" s="26">
        <f>IF(計算過程!$CJ$4=9,((BJ275*計算過程!CB275+BK275*(BO275+BP275+BQ275+BS275)+BL275*BN275+BM275)*BE275+BU275/BD275),0)</f>
        <v>0</v>
      </c>
      <c r="BD275" s="26">
        <f>計算過程!$CJ$88*'貼り付けシート（日別）'!O274+計算過程!$CJ$89*BU275+計算過程!$CJ$90</f>
        <v>0.85403999999999991</v>
      </c>
      <c r="BE275" s="26">
        <f>IF(7&lt;='貼り付けシート（日別）'!O274,1,1+(7-'貼り付けシート（日別）'!O274)*0.0205)</f>
        <v>1</v>
      </c>
      <c r="BF275" s="89">
        <f>IF($BN275&gt;0,バックデータ一覧!$S$4,バックデータ一覧!$T$4)</f>
        <v>-0.51375000000000004</v>
      </c>
      <c r="BG275" s="89">
        <f>IF($BN275&gt;0,バックデータ一覧!$S$5,バックデータ一覧!$T$5)</f>
        <v>-1.7819999999999999E-2</v>
      </c>
      <c r="BH275" s="89">
        <f>IF($BN275&gt;0,バックデータ一覧!$S$6,バックデータ一覧!$T$6)</f>
        <v>0.27639999999999998</v>
      </c>
      <c r="BI275" s="89">
        <f>IF($BN275&gt;0,バックデータ一覧!$S$7,バックデータ一覧!$T$7)</f>
        <v>9.4067100000000003</v>
      </c>
      <c r="BJ275" s="89">
        <f>IF($BN275&gt;0,バックデータ一覧!$S$12,バックデータ一覧!$T$12)</f>
        <v>-0.19841</v>
      </c>
      <c r="BK275" s="89">
        <f>IF($BN275&gt;0,バックデータ一覧!$S$13,バックデータ一覧!$T$13)</f>
        <v>1.10632</v>
      </c>
      <c r="BL275" s="89">
        <f>IF($BN275&gt;0,バックデータ一覧!$S$14,バックデータ一覧!$T$14)</f>
        <v>0.19306999999999999</v>
      </c>
      <c r="BM275" s="132">
        <f>IF($BN275&gt;0,バックデータ一覧!$S$15,バックデータ一覧!$T$15)</f>
        <v>-10.36669</v>
      </c>
      <c r="BN275" s="26">
        <f>SUMIF('貼り付けシート（時刻別）'!$A$6:$A$8765,$A275,'貼り付けシート（時刻別）'!$C$6:$C$8765)</f>
        <v>2400</v>
      </c>
      <c r="BO275" s="91">
        <f>'貼り付けシート（日別）'!B274</f>
        <v>2.9778164658060007</v>
      </c>
      <c r="BP275" s="91">
        <f>'貼り付けシート（日別）'!C274</f>
        <v>6.4901128100900021</v>
      </c>
      <c r="BQ275" s="91">
        <f>'貼り付けシート（日別）'!D274</f>
        <v>1.2216682936640002</v>
      </c>
      <c r="BR275" s="91">
        <f>'貼り付けシート（日別）'!E274</f>
        <v>0</v>
      </c>
      <c r="BS275" s="91">
        <f>'貼り付けシート（日別）'!F274</f>
        <v>0</v>
      </c>
      <c r="BT275" s="91">
        <f>'貼り付けシート（日別）'!G274</f>
        <v>0</v>
      </c>
      <c r="BU275" s="91">
        <f>'貼り付けシート（日別）'!H274</f>
        <v>0</v>
      </c>
      <c r="BV275" s="91">
        <f>'貼り付けシート（日別）'!I274</f>
        <v>39</v>
      </c>
      <c r="BW275" s="91">
        <f>'貼り付けシート（日別）'!J274</f>
        <v>85</v>
      </c>
      <c r="BX275" s="91">
        <f>'貼り付けシート（日別）'!K274</f>
        <v>16</v>
      </c>
      <c r="BY275" s="91">
        <f>'貼り付けシート（日別）'!L274</f>
        <v>0</v>
      </c>
      <c r="BZ275" s="91">
        <f>'貼り付けシート（日別）'!M274</f>
        <v>0</v>
      </c>
      <c r="CA275" s="91">
        <f>'貼り付けシート（日別）'!N274</f>
        <v>0</v>
      </c>
      <c r="CB275" s="91">
        <f>'貼り付けシート（日別）'!O274</f>
        <v>20.758333333333333</v>
      </c>
      <c r="CC275" s="91">
        <f>'貼り付けシート（日別）'!Q274</f>
        <v>0</v>
      </c>
      <c r="CD275" s="126"/>
    </row>
    <row r="276" spans="1:82" x14ac:dyDescent="0.15">
      <c r="A276" s="30">
        <v>41909</v>
      </c>
      <c r="B276" s="93">
        <f t="shared" si="126"/>
        <v>0.1726147634548611</v>
      </c>
      <c r="C276" s="93">
        <f t="shared" si="127"/>
        <v>0</v>
      </c>
      <c r="D276" s="93">
        <f t="shared" si="153"/>
        <v>23.895273033199778</v>
      </c>
      <c r="E276" s="96">
        <v>0</v>
      </c>
      <c r="F276" s="90">
        <f>IF(OR(計算過程!$CJ$4&lt;=4,計算過程!$CJ$4=8),G276+H276+I276,0)</f>
        <v>0.1726147634548611</v>
      </c>
      <c r="G276" s="90">
        <f>IF(AND($CJ$4&gt;4,$CJ$4&lt;&gt;8),0,((VLOOKUP(入力データと計算結果!$F$6,バックデータ一覧!$V$12:$AA$15,2)*CB276+VLOOKUP(入力データと計算結果!$F$6,バックデータ一覧!$V$12:$AA$15,3)*(BV276+BW276+BX276+BY276+CA276)+(VLOOKUP(入力データと計算結果!$F$6,バックデータ一覧!$V$12:$AA$15,4)))*10^3/3600))</f>
        <v>0.11091753472222221</v>
      </c>
      <c r="H276" s="90">
        <f>IF(AND(OR($CJ$4&gt;4,$CJ$4&lt;&gt;8),入力データと計算結果!$F$7&lt;&gt;バックデータ一覧!$A$20,BZ276&gt;0),0.07*10^3/3600,0)</f>
        <v>1.9444444444444445E-2</v>
      </c>
      <c r="I276" s="90">
        <f>IF(AND(OR($CJ$4&lt;=4),入力データと計算結果!$F$7=バックデータ一覧!$A$22,BU276&gt;0),(VLOOKUP(入力データと計算結果!$F$6,バックデータ一覧!$V$12:$AA$15,5,FALSE)*BU276+VLOOKUP(入力データと計算結果!$F$6,バックデータ一覧!$V$12:$AA$15,6,FALSE))*10^3/3600,0)</f>
        <v>4.2252784288194442E-2</v>
      </c>
      <c r="J276" s="90">
        <f>IF(OR(計算過程!$CJ$4&lt;=2,計算過程!$CJ$4=8),IF(入力データと計算結果!$F$7=バックデータ一覧!$A$20,BO276/L276+BP276/M276+BQ276/N276+BR276/O276+BT276/Q276,IF(入力データと計算結果!$F$7=バックデータ一覧!$A$21,BO276/L276+BP276/M276+BQ276/N276+BS276/P276+BT276/Q276,BO276/L276+BP276/M276+BQ276/N276+BS276/P276+BU276/R276)),0)</f>
        <v>0</v>
      </c>
      <c r="K276" s="90">
        <f>IF(OR(計算過程!$CJ$4=3,計算過程!$CJ$4=4),IF(入力データと計算結果!$F$7=バックデータ一覧!$A$20,BO276/L276+BP276/M276+BQ276/N276+BR276/O276+BT276/Q276,IF(入力データと計算結果!$F$7=バックデータ一覧!$A$21,BO276/L276+BP276/M276+BQ276/N276+BS276/P276+BT276/Q276,BO276/L276+BP276/M276+BQ276/N276+BS276/P276+BU276/R276)),0)</f>
        <v>23.895273033199778</v>
      </c>
      <c r="L276" s="167">
        <f>IFERROR(MIN(1,$CJ$6*CB276+計算過程!$CJ$13*(BO276+BQ276)+$CJ$20),"-")</f>
        <v>0.70740079141027035</v>
      </c>
      <c r="M276" s="167">
        <f t="shared" si="128"/>
        <v>0.81128949388149507</v>
      </c>
      <c r="N276" s="167">
        <f t="shared" si="129"/>
        <v>0.70740079141027035</v>
      </c>
      <c r="O276" s="134">
        <f t="shared" si="130"/>
        <v>0.90236153670854247</v>
      </c>
      <c r="P276" s="134">
        <f t="shared" si="131"/>
        <v>0.87154872528606542</v>
      </c>
      <c r="Q276" s="134">
        <f t="shared" si="132"/>
        <v>0.90236153670854247</v>
      </c>
      <c r="R276" s="134">
        <f t="shared" si="133"/>
        <v>0.56998554419039515</v>
      </c>
      <c r="S276" s="26">
        <f t="shared" si="134"/>
        <v>0</v>
      </c>
      <c r="T276" s="26">
        <f>'貼り付けシート（日別）'!P275</f>
        <v>14.187499999999998</v>
      </c>
      <c r="U276" s="26">
        <f t="shared" si="154"/>
        <v>1</v>
      </c>
      <c r="V276" s="26">
        <f t="shared" si="155"/>
        <v>1</v>
      </c>
      <c r="W276" s="26">
        <f t="shared" si="148"/>
        <v>18.539926244450005</v>
      </c>
      <c r="X276" s="26">
        <f t="shared" si="135"/>
        <v>0</v>
      </c>
      <c r="Y276" s="26">
        <f>IF(AND(入力データと計算結果!$F$6=バックデータ一覧!$A$7,入力データと計算結果!$F$27="種類を選択することで評価する"),MAX((($CJ$44*CB276+$CJ$45*SUM(BO276:BQ276,BS276)+$CJ$46)*Z276+(0.01723*BU276+0.06099))*10^3/3600,0),0)</f>
        <v>0</v>
      </c>
      <c r="Z276" s="26">
        <f t="shared" si="149"/>
        <v>1</v>
      </c>
      <c r="AA276" s="26">
        <f>IF(AND(入力データと計算結果!$F$6=バックデータ一覧!$A$7,入力データと計算結果!$F$27="種類を選択することで評価する"),MAX(($CJ$47*CB276+$CJ$48*SUM(BO276:BQ276,BS276)+$CJ$49)*AC276+BU276/AB276,0),0)</f>
        <v>0</v>
      </c>
      <c r="AB276" s="26">
        <f t="shared" si="136"/>
        <v>0.85263359374999992</v>
      </c>
      <c r="AC276" s="26">
        <f t="shared" si="150"/>
        <v>1</v>
      </c>
      <c r="AD276" s="91">
        <f>IF(AND(入力データと計算結果!$F$6=バックデータ一覧!$A$7,入力データと計算結果!$F$27="仕様を入力することで評価する"),AE276+AF276+AG276,0)</f>
        <v>0</v>
      </c>
      <c r="AE276" s="91">
        <f t="shared" si="151"/>
        <v>1.007822212068469</v>
      </c>
      <c r="AF276" s="91">
        <f t="shared" si="137"/>
        <v>7.3282839527879798E-2</v>
      </c>
      <c r="AG276" s="190">
        <f>IF(AND(入力データと計算結果!$F$7&lt;&gt;バックデータ一覧!$A$22,CA276&gt;0),(0.000393*計算過程!CA276)*10^3/3600,IF(AND(入力データと計算結果!$F$7=バックデータ一覧!$A$22,AX276&gt;0),(0.01723*計算過程!AX276+0.06099)*10^3/3600,0))</f>
        <v>2.2312954644097219E-2</v>
      </c>
      <c r="AH276" s="91">
        <f>IF(OR(入力データと計算結果!$F$6&lt;&gt;バックデータ一覧!$A$7,入力データと計算結果!$F$27&lt;&gt;"仕様を入力することで評価する"),0,IF(入力データと計算結果!$F$7=バックデータ一覧!$A$20,計算過程!AR276/計算過程!AI276+計算過程!AS276/計算過程!AJ276+計算過程!AT276/計算過程!AK276+計算過程!AU276/計算過程!AL276+計算過程!AW276/計算過程!AN276,IF(入力データと計算結果!$F$7=バックデータ一覧!$A$21,計算過程!AR276/計算過程!AI276+計算過程!AS276/計算過程!AJ276+計算過程!AT276/計算過程!AK276+計算過程!AV276/計算過程!AM276+計算過程!AW276/計算過程!AN276,計算過程!AR276/計算過程!AI276+計算過程!AS276/計算過程!AJ276+計算過程!AT276/計算過程!AK276+計算過程!AV276/計算過程!AM276+計算過程!AX276/計算過程!AO276)))</f>
        <v>0</v>
      </c>
      <c r="AI276" s="191" t="str">
        <f>IF(AND(入力データと計算結果!$F$6=バックデータ一覧!$A$7,入力データと計算結果!$F$27="仕様を入力することで評価する"),$CJ$65*CB276+$CJ$72*(AR276+AT276)+$CJ$79,"-")</f>
        <v>-</v>
      </c>
      <c r="AJ276" s="191" t="str">
        <f>IF(AND(入力データと計算結果!$F$6=バックデータ一覧!$A$7,入力データと計算結果!$F$27="仕様を入力することで評価する"),$CJ$66*CB276+$CJ$73*AS276+$CJ$80,"-")</f>
        <v>-</v>
      </c>
      <c r="AK276" s="191" t="str">
        <f>IF(AND(入力データと計算結果!$F$6=バックデータ一覧!$A$7,入力データと計算結果!$F$27="仕様を入力することで評価する"),$CJ$67*CB276+$CJ$74*(AR276+AT276)+$CJ$81,"-")</f>
        <v>-</v>
      </c>
      <c r="AL276" s="191" t="str">
        <f>IF(AND(入力データと計算結果!$F$6=バックデータ一覧!$A$7,入力データと計算結果!$F$27="仕様を入力することで評価する"),$CJ$68*CB276+$CJ$75*AU276+$CJ$82,"-")</f>
        <v>-</v>
      </c>
      <c r="AM276" s="191" t="str">
        <f>IF(AND(入力データと計算結果!$F$6=バックデータ一覧!$A$7,入力データと計算結果!$F$27="仕様を入力することで評価する"),$CJ$69*CB276+$CJ$76*AV276+$CJ$83,"-")</f>
        <v>-</v>
      </c>
      <c r="AN276" s="191" t="str">
        <f>IF(AND(入力データと計算結果!$F$6=バックデータ一覧!$A$7,入力データと計算結果!$F$27="仕様を入力することで評価する"),$CJ$70*CB276+$CJ$77*AW276+$CJ$84,"-")</f>
        <v>-</v>
      </c>
      <c r="AO276" s="191" t="str">
        <f>IF(AND(入力データと計算結果!$F$6=バックデータ一覧!$A$7,入力データと計算結果!$F$27="仕様を入力することで評価する"),$CJ$71*CB276+$CJ$78*AX276+$CJ$85,"-")</f>
        <v>-</v>
      </c>
      <c r="AP276" s="91">
        <f t="shared" si="138"/>
        <v>20.150146532454212</v>
      </c>
      <c r="AQ276" s="91">
        <f t="shared" si="139"/>
        <v>5.5538197696534404</v>
      </c>
      <c r="AR276" s="91">
        <f t="shared" si="140"/>
        <v>0</v>
      </c>
      <c r="AS276" s="91">
        <f t="shared" si="141"/>
        <v>0</v>
      </c>
      <c r="AT276" s="91">
        <f t="shared" si="142"/>
        <v>0</v>
      </c>
      <c r="AU276" s="91">
        <f t="shared" si="143"/>
        <v>0</v>
      </c>
      <c r="AV276" s="91">
        <f t="shared" si="144"/>
        <v>0</v>
      </c>
      <c r="AW276" s="91">
        <f t="shared" si="145"/>
        <v>0</v>
      </c>
      <c r="AX276" s="91">
        <f t="shared" si="146"/>
        <v>1.122265625</v>
      </c>
      <c r="AY276" s="158">
        <f t="shared" si="147"/>
        <v>17.417660619450004</v>
      </c>
      <c r="AZ276" s="91">
        <f t="shared" si="152"/>
        <v>17.417660619450004</v>
      </c>
      <c r="BA276" s="26">
        <f>IF(計算過程!$CJ$4=9,((BF276*CB276+BG276*(BO276+BP276+BQ276+BS276)+BH276*BN276+BI276)*BB276+(0.01723*BU276+0.06099))*10^3/3600,0)</f>
        <v>0</v>
      </c>
      <c r="BB276" s="26">
        <f>IF(7&lt;='貼り付けシート（日別）'!O275,1,1+(7-'貼り付けシート（日別）'!O275)*0.0091)</f>
        <v>1</v>
      </c>
      <c r="BC276" s="26">
        <f>IF(計算過程!$CJ$4=9,((BJ276*計算過程!CB276+BK276*(BO276+BP276+BQ276+BS276)+BL276*BN276+BM276)*BE276+BU276/BD276),0)</f>
        <v>0</v>
      </c>
      <c r="BD276" s="26">
        <f>計算過程!$CJ$88*'貼り付けシート（日別）'!O275+計算過程!$CJ$89*BU276+計算過程!$CJ$90</f>
        <v>0.85263359374999992</v>
      </c>
      <c r="BE276" s="26">
        <f>IF(7&lt;='貼り付けシート（日別）'!O275,1,1+(7-'貼り付けシート（日別）'!O275)*0.0205)</f>
        <v>1</v>
      </c>
      <c r="BF276" s="89">
        <f>IF($BN276&gt;0,バックデータ一覧!$S$4,バックデータ一覧!$T$4)</f>
        <v>-0.51375000000000004</v>
      </c>
      <c r="BG276" s="89">
        <f>IF($BN276&gt;0,バックデータ一覧!$S$5,バックデータ一覧!$T$5)</f>
        <v>-1.7819999999999999E-2</v>
      </c>
      <c r="BH276" s="89">
        <f>IF($BN276&gt;0,バックデータ一覧!$S$6,バックデータ一覧!$T$6)</f>
        <v>0.27639999999999998</v>
      </c>
      <c r="BI276" s="89">
        <f>IF($BN276&gt;0,バックデータ一覧!$S$7,バックデータ一覧!$T$7)</f>
        <v>9.4067100000000003</v>
      </c>
      <c r="BJ276" s="89">
        <f>IF($BN276&gt;0,バックデータ一覧!$S$12,バックデータ一覧!$T$12)</f>
        <v>-0.19841</v>
      </c>
      <c r="BK276" s="89">
        <f>IF($BN276&gt;0,バックデータ一覧!$S$13,バックデータ一覧!$T$13)</f>
        <v>1.10632</v>
      </c>
      <c r="BL276" s="89">
        <f>IF($BN276&gt;0,バックデータ一覧!$S$14,バックデータ一覧!$T$14)</f>
        <v>0.19306999999999999</v>
      </c>
      <c r="BM276" s="132">
        <f>IF($BN276&gt;0,バックデータ一覧!$S$15,バックデータ一覧!$T$15)</f>
        <v>-10.36669</v>
      </c>
      <c r="BN276" s="26">
        <f>SUMIF('貼り付けシート（時刻別）'!$A$6:$A$8765,$A276,'貼り付けシート（時刻別）'!$C$6:$C$8765)</f>
        <v>2400</v>
      </c>
      <c r="BO276" s="91">
        <f>'貼り付けシート（日別）'!B275</f>
        <v>3.7931794237913348</v>
      </c>
      <c r="BP276" s="91">
        <f>'貼り付けシート（日別）'!C275</f>
        <v>4.644709498520001</v>
      </c>
      <c r="BQ276" s="91">
        <f>'貼り付けシート（日別）'!D275</f>
        <v>2.012707449358667</v>
      </c>
      <c r="BR276" s="91">
        <f>'貼り付けシート（日別）'!E275</f>
        <v>0</v>
      </c>
      <c r="BS276" s="91">
        <f>'貼り付けシート（日別）'!F275</f>
        <v>6.9670642477800016</v>
      </c>
      <c r="BT276" s="91">
        <f>'貼り付けシート（日別）'!G275</f>
        <v>0</v>
      </c>
      <c r="BU276" s="91">
        <f>'貼り付けシート（日別）'!H275</f>
        <v>1.122265625</v>
      </c>
      <c r="BV276" s="91">
        <f>'貼り付けシート（日別）'!I275</f>
        <v>49</v>
      </c>
      <c r="BW276" s="91">
        <f>'貼り付けシート（日別）'!J275</f>
        <v>60</v>
      </c>
      <c r="BX276" s="91">
        <f>'貼り付けシート（日別）'!K275</f>
        <v>26</v>
      </c>
      <c r="BY276" s="91">
        <f>'貼り付けシート（日別）'!L275</f>
        <v>0</v>
      </c>
      <c r="BZ276" s="91">
        <f>'貼り付けシート（日別）'!M275</f>
        <v>90</v>
      </c>
      <c r="CA276" s="91">
        <f>'貼り付けシート（日別）'!N275</f>
        <v>0</v>
      </c>
      <c r="CB276" s="91">
        <f>'貼り付けシート（日別）'!O275</f>
        <v>19.062499999999996</v>
      </c>
      <c r="CC276" s="91">
        <f>'貼り付けシート（日別）'!Q275</f>
        <v>0</v>
      </c>
      <c r="CD276" s="126"/>
    </row>
    <row r="277" spans="1:82" x14ac:dyDescent="0.15">
      <c r="A277" s="30">
        <v>41910</v>
      </c>
      <c r="B277" s="93">
        <f t="shared" si="126"/>
        <v>0.17090048090277779</v>
      </c>
      <c r="C277" s="93">
        <f t="shared" si="127"/>
        <v>0</v>
      </c>
      <c r="D277" s="93">
        <f t="shared" si="153"/>
        <v>24.037996957030892</v>
      </c>
      <c r="E277" s="96">
        <v>0</v>
      </c>
      <c r="F277" s="90">
        <f>IF(OR(計算過程!$CJ$4&lt;=4,計算過程!$CJ$4=8),G277+H277+I277,0)</f>
        <v>0.17090048090277779</v>
      </c>
      <c r="G277" s="90">
        <f>IF(AND($CJ$4&gt;4,$CJ$4&lt;&gt;8),0,((VLOOKUP(入力データと計算結果!$F$6,バックデータ一覧!$V$12:$AA$15,2)*CB277+VLOOKUP(入力データと計算結果!$F$6,バックデータ一覧!$V$12:$AA$15,3)*(BV277+BW277+BX277+BY277+CA277)+(VLOOKUP(入力データと計算結果!$F$6,バックデータ一覧!$V$12:$AA$15,4)))*10^3/3600))</f>
        <v>0.10968541666666667</v>
      </c>
      <c r="H277" s="90">
        <f>IF(AND(OR($CJ$4&gt;4,$CJ$4&lt;&gt;8),入力データと計算結果!$F$7&lt;&gt;バックデータ一覧!$A$20,BZ277&gt;0),0.07*10^3/3600,0)</f>
        <v>1.9444444444444445E-2</v>
      </c>
      <c r="I277" s="90">
        <f>IF(AND(OR($CJ$4&lt;=4),入力データと計算結果!$F$7=バックデータ一覧!$A$22,BU277&gt;0),(VLOOKUP(入力データと計算結果!$F$6,バックデータ一覧!$V$12:$AA$15,5,FALSE)*BU277+VLOOKUP(入力データと計算結果!$F$6,バックデータ一覧!$V$12:$AA$15,6,FALSE))*10^3/3600,0)</f>
        <v>4.1770619791666658E-2</v>
      </c>
      <c r="J277" s="90">
        <f>IF(OR(計算過程!$CJ$4&lt;=2,計算過程!$CJ$4=8),IF(入力データと計算結果!$F$7=バックデータ一覧!$A$20,BO277/L277+BP277/M277+BQ277/N277+BR277/O277+BT277/Q277,IF(入力データと計算結果!$F$7=バックデータ一覧!$A$21,BO277/L277+BP277/M277+BQ277/N277+BS277/P277+BT277/Q277,BO277/L277+BP277/M277+BQ277/N277+BS277/P277+BU277/R277)),0)</f>
        <v>0</v>
      </c>
      <c r="K277" s="90">
        <f>IF(OR(計算過程!$CJ$4=3,計算過程!$CJ$4=4),IF(入力データと計算結果!$F$7=バックデータ一覧!$A$20,BO277/L277+BP277/M277+BQ277/N277+BR277/O277+BT277/Q277,IF(入力データと計算結果!$F$7=バックデータ一覧!$A$21,BO277/L277+BP277/M277+BQ277/N277+BS277/P277+BT277/Q277,BO277/L277+BP277/M277+BQ277/N277+BS277/P277+BU277/R277)),0)</f>
        <v>24.037996957030892</v>
      </c>
      <c r="L277" s="167">
        <f>IFERROR(MIN(1,$CJ$6*CB277+計算過程!$CJ$13*(BO277+BQ277)+$CJ$20),"-")</f>
        <v>0.70860935385005297</v>
      </c>
      <c r="M277" s="167">
        <f t="shared" si="128"/>
        <v>0.81597733413854934</v>
      </c>
      <c r="N277" s="167">
        <f t="shared" si="129"/>
        <v>0.70860935385005297</v>
      </c>
      <c r="O277" s="134">
        <f t="shared" si="130"/>
        <v>0.90236153670854247</v>
      </c>
      <c r="P277" s="134">
        <f t="shared" si="131"/>
        <v>0.87127609031776276</v>
      </c>
      <c r="Q277" s="134">
        <f t="shared" si="132"/>
        <v>0.90236153670854247</v>
      </c>
      <c r="R277" s="134">
        <f t="shared" si="133"/>
        <v>0.57787085099850022</v>
      </c>
      <c r="S277" s="26">
        <f t="shared" si="134"/>
        <v>0</v>
      </c>
      <c r="T277" s="26">
        <f>'貼り付けシート（日別）'!P276</f>
        <v>18.212499999999999</v>
      </c>
      <c r="U277" s="26">
        <f t="shared" si="154"/>
        <v>1</v>
      </c>
      <c r="V277" s="26">
        <f t="shared" si="155"/>
        <v>1</v>
      </c>
      <c r="W277" s="26">
        <f t="shared" si="148"/>
        <v>18.741417928200004</v>
      </c>
      <c r="X277" s="26">
        <f t="shared" si="135"/>
        <v>0</v>
      </c>
      <c r="Y277" s="26">
        <f>IF(AND(入力データと計算結果!$F$6=バックデータ一覧!$A$7,入力データと計算結果!$F$27="種類を選択することで評価する"),MAX((($CJ$44*CB277+$CJ$45*SUM(BO277:BQ277,BS277)+$CJ$46)*Z277+(0.01723*BU277+0.06099))*10^3/3600,0),0)</f>
        <v>0</v>
      </c>
      <c r="Z277" s="26">
        <f t="shared" si="149"/>
        <v>1</v>
      </c>
      <c r="AA277" s="26">
        <f>IF(AND(入力データと計算結果!$F$6=バックデータ一覧!$A$7,入力データと計算結果!$F$27="種類を選択することで評価する"),MAX(($CJ$47*CB277+$CJ$48*SUM(BO277:BQ277,BS277)+$CJ$49)*AC277+BU277/AB277,0),0)</f>
        <v>0</v>
      </c>
      <c r="AB277" s="26">
        <f t="shared" si="136"/>
        <v>0.86119812499999993</v>
      </c>
      <c r="AC277" s="26">
        <f t="shared" si="150"/>
        <v>1</v>
      </c>
      <c r="AD277" s="91">
        <f>IF(AND(入力データと計算結果!$F$6=バックデータ一覧!$A$7,入力データと計算結果!$F$27="仕様を入力することで評価する"),AE277+AF277+AG277,0)</f>
        <v>0</v>
      </c>
      <c r="AE277" s="91">
        <f t="shared" si="151"/>
        <v>0.99455817726238405</v>
      </c>
      <c r="AF277" s="91">
        <f t="shared" si="137"/>
        <v>7.3519000879339033E-2</v>
      </c>
      <c r="AG277" s="190">
        <f>IF(AND(入力データと計算結果!$F$7&lt;&gt;バックデータ一覧!$A$22,CA277&gt;0),(0.000393*計算過程!CA277)*10^3/3600,IF(AND(入力データと計算結果!$F$7=バックデータ一覧!$A$22,AX277&gt;0),(0.01723*計算過程!AX277+0.06099)*10^3/3600,0))</f>
        <v>2.1917726562499996E-2</v>
      </c>
      <c r="AH277" s="91">
        <f>IF(OR(入力データと計算結果!$F$6&lt;&gt;バックデータ一覧!$A$7,入力データと計算結果!$F$27&lt;&gt;"仕様を入力することで評価する"),0,IF(入力データと計算結果!$F$7=バックデータ一覧!$A$20,計算過程!AR277/計算過程!AI277+計算過程!AS277/計算過程!AJ277+計算過程!AT277/計算過程!AK277+計算過程!AU277/計算過程!AL277+計算過程!AW277/計算過程!AN277,IF(入力データと計算結果!$F$7=バックデータ一覧!$A$21,計算過程!AR277/計算過程!AI277+計算過程!AS277/計算過程!AJ277+計算過程!AT277/計算過程!AK277+計算過程!AV277/計算過程!AM277+計算過程!AW277/計算過程!AN277,計算過程!AR277/計算過程!AI277+計算過程!AS277/計算過程!AJ277+計算過程!AT277/計算過程!AK277+計算過程!AV277/計算過程!AM277+計算過程!AX277/計算過程!AO277)))</f>
        <v>0</v>
      </c>
      <c r="AI277" s="191" t="str">
        <f>IF(AND(入力データと計算結果!$F$6=バックデータ一覧!$A$7,入力データと計算結果!$F$27="仕様を入力することで評価する"),$CJ$65*CB277+$CJ$72*(AR277+AT277)+$CJ$79,"-")</f>
        <v>-</v>
      </c>
      <c r="AJ277" s="191" t="str">
        <f>IF(AND(入力データと計算結果!$F$6=バックデータ一覧!$A$7,入力データと計算結果!$F$27="仕様を入力することで評価する"),$CJ$66*CB277+$CJ$73*AS277+$CJ$80,"-")</f>
        <v>-</v>
      </c>
      <c r="AK277" s="191" t="str">
        <f>IF(AND(入力データと計算結果!$F$6=バックデータ一覧!$A$7,入力データと計算結果!$F$27="仕様を入力することで評価する"),$CJ$67*CB277+$CJ$74*(AR277+AT277)+$CJ$81,"-")</f>
        <v>-</v>
      </c>
      <c r="AL277" s="191" t="str">
        <f>IF(AND(入力データと計算結果!$F$6=バックデータ一覧!$A$7,入力データと計算結果!$F$27="仕様を入力することで評価する"),$CJ$68*CB277+$CJ$75*AU277+$CJ$82,"-")</f>
        <v>-</v>
      </c>
      <c r="AM277" s="191" t="str">
        <f>IF(AND(入力データと計算結果!$F$6=バックデータ一覧!$A$7,入力データと計算結果!$F$27="仕様を入力することで評価する"),$CJ$69*CB277+$CJ$76*AV277+$CJ$83,"-")</f>
        <v>-</v>
      </c>
      <c r="AN277" s="191" t="str">
        <f>IF(AND(入力データと計算結果!$F$6=バックデータ一覧!$A$7,入力データと計算結果!$F$27="仕様を入力することで評価する"),$CJ$70*CB277+$CJ$77*AW277+$CJ$84,"-")</f>
        <v>-</v>
      </c>
      <c r="AO277" s="191" t="str">
        <f>IF(AND(入力データと計算結果!$F$6=バックデータ一覧!$A$7,入力データと計算結果!$F$27="仕様を入力することで評価する"),$CJ$71*CB277+$CJ$78*AX277+$CJ$85,"-")</f>
        <v>-</v>
      </c>
      <c r="AP277" s="91">
        <f t="shared" si="138"/>
        <v>20.47878126686664</v>
      </c>
      <c r="AQ277" s="91">
        <f t="shared" si="139"/>
        <v>5.7196758138027439</v>
      </c>
      <c r="AR277" s="91">
        <f t="shared" si="140"/>
        <v>0</v>
      </c>
      <c r="AS277" s="91">
        <f t="shared" si="141"/>
        <v>0</v>
      </c>
      <c r="AT277" s="91">
        <f t="shared" si="142"/>
        <v>0</v>
      </c>
      <c r="AU277" s="91">
        <f t="shared" si="143"/>
        <v>0</v>
      </c>
      <c r="AV277" s="91">
        <f t="shared" si="144"/>
        <v>0</v>
      </c>
      <c r="AW277" s="91">
        <f t="shared" si="145"/>
        <v>0</v>
      </c>
      <c r="AX277" s="91">
        <f t="shared" si="146"/>
        <v>1.0396874999999999</v>
      </c>
      <c r="AY277" s="158">
        <f t="shared" si="147"/>
        <v>17.701730428200005</v>
      </c>
      <c r="AZ277" s="91">
        <f t="shared" si="152"/>
        <v>17.701730428200005</v>
      </c>
      <c r="BA277" s="26">
        <f>IF(計算過程!$CJ$4=9,((BF277*CB277+BG277*(BO277+BP277+BQ277+BS277)+BH277*BN277+BI277)*BB277+(0.01723*BU277+0.06099))*10^3/3600,0)</f>
        <v>0</v>
      </c>
      <c r="BB277" s="26">
        <f>IF(7&lt;='貼り付けシート（日別）'!O276,1,1+(7-'貼り付けシート（日別）'!O276)*0.0091)</f>
        <v>1</v>
      </c>
      <c r="BC277" s="26">
        <f>IF(計算過程!$CJ$4=9,((BJ277*計算過程!CB277+BK277*(BO277+BP277+BQ277+BS277)+BL277*BN277+BM277)*BE277+BU277/BD277),0)</f>
        <v>0</v>
      </c>
      <c r="BD277" s="26">
        <f>計算過程!$CJ$88*'貼り付けシート（日別）'!O276+計算過程!$CJ$89*BU277+計算過程!$CJ$90</f>
        <v>0.86119812499999993</v>
      </c>
      <c r="BE277" s="26">
        <f>IF(7&lt;='貼り付けシート（日別）'!O276,1,1+(7-'貼り付けシート（日別）'!O276)*0.0205)</f>
        <v>1</v>
      </c>
      <c r="BF277" s="89">
        <f>IF($BN277&gt;0,バックデータ一覧!$S$4,バックデータ一覧!$T$4)</f>
        <v>-0.51375000000000004</v>
      </c>
      <c r="BG277" s="89">
        <f>IF($BN277&gt;0,バックデータ一覧!$S$5,バックデータ一覧!$T$5)</f>
        <v>-1.7819999999999999E-2</v>
      </c>
      <c r="BH277" s="89">
        <f>IF($BN277&gt;0,バックデータ一覧!$S$6,バックデータ一覧!$T$6)</f>
        <v>0.27639999999999998</v>
      </c>
      <c r="BI277" s="89">
        <f>IF($BN277&gt;0,バックデータ一覧!$S$7,バックデータ一覧!$T$7)</f>
        <v>9.4067100000000003</v>
      </c>
      <c r="BJ277" s="89">
        <f>IF($BN277&gt;0,バックデータ一覧!$S$12,バックデータ一覧!$T$12)</f>
        <v>-0.19841</v>
      </c>
      <c r="BK277" s="89">
        <f>IF($BN277&gt;0,バックデータ一覧!$S$13,バックデータ一覧!$T$13)</f>
        <v>1.10632</v>
      </c>
      <c r="BL277" s="89">
        <f>IF($BN277&gt;0,バックデータ一覧!$S$14,バックデータ一覧!$T$14)</f>
        <v>0.19306999999999999</v>
      </c>
      <c r="BM277" s="132">
        <f>IF($BN277&gt;0,バックデータ一覧!$S$15,バックデータ一覧!$T$15)</f>
        <v>-10.36669</v>
      </c>
      <c r="BN277" s="26">
        <f>SUMIF('貼り付けシート（時刻別）'!$A$6:$A$8765,$A277,'貼り付けシート（時刻別）'!$C$6:$C$8765)</f>
        <v>2400</v>
      </c>
      <c r="BO277" s="91">
        <f>'貼り付けシート（日別）'!B276</f>
        <v>3.8550435154746672</v>
      </c>
      <c r="BP277" s="91">
        <f>'貼り付けシート（日別）'!C276</f>
        <v>4.7204614475200009</v>
      </c>
      <c r="BQ277" s="91">
        <f>'貼り付けシート（日別）'!D276</f>
        <v>2.0455332939253337</v>
      </c>
      <c r="BR277" s="91">
        <f>'貼り付けシート（日別）'!E276</f>
        <v>0</v>
      </c>
      <c r="BS277" s="91">
        <f>'貼り付けシート（日別）'!F276</f>
        <v>7.0806921712800017</v>
      </c>
      <c r="BT277" s="91">
        <f>'貼り付けシート（日別）'!G276</f>
        <v>0</v>
      </c>
      <c r="BU277" s="91">
        <f>'貼り付けシート（日別）'!H276</f>
        <v>1.0396874999999999</v>
      </c>
      <c r="BV277" s="91">
        <f>'貼り付けシート（日別）'!I276</f>
        <v>49</v>
      </c>
      <c r="BW277" s="91">
        <f>'貼り付けシート（日別）'!J276</f>
        <v>60</v>
      </c>
      <c r="BX277" s="91">
        <f>'貼り付けシート（日別）'!K276</f>
        <v>26</v>
      </c>
      <c r="BY277" s="91">
        <f>'貼り付けシート（日別）'!L276</f>
        <v>0</v>
      </c>
      <c r="BZ277" s="91">
        <f>'貼り付けシート（日別）'!M276</f>
        <v>90</v>
      </c>
      <c r="CA277" s="91">
        <f>'貼り付けシート（日別）'!N276</f>
        <v>0</v>
      </c>
      <c r="CB277" s="91">
        <f>'貼り付けシート（日別）'!O276</f>
        <v>20.95</v>
      </c>
      <c r="CC277" s="91">
        <f>'貼り付けシート（日別）'!Q276</f>
        <v>0</v>
      </c>
      <c r="CD277" s="126"/>
    </row>
    <row r="278" spans="1:82" x14ac:dyDescent="0.15">
      <c r="A278" s="30">
        <v>41911</v>
      </c>
      <c r="B278" s="93">
        <f t="shared" si="126"/>
        <v>0.16825904774305556</v>
      </c>
      <c r="C278" s="93">
        <f t="shared" si="127"/>
        <v>0</v>
      </c>
      <c r="D278" s="93">
        <f t="shared" si="153"/>
        <v>23.649194847819629</v>
      </c>
      <c r="E278" s="96">
        <v>0</v>
      </c>
      <c r="F278" s="90">
        <f>IF(OR(計算過程!$CJ$4&lt;=4,計算過程!$CJ$4=8),G278+H278+I278,0)</f>
        <v>0.16825904774305556</v>
      </c>
      <c r="G278" s="90">
        <f>IF(AND($CJ$4&gt;4,$CJ$4&lt;&gt;8),0,((VLOOKUP(入力データと計算結果!$F$6,バックデータ一覧!$V$12:$AA$15,2)*CB278+VLOOKUP(入力データと計算結果!$F$6,バックデータ一覧!$V$12:$AA$15,3)*(BV278+BW278+BX278+BY278+CA278)+(VLOOKUP(入力データと計算結果!$F$6,バックデータ一覧!$V$12:$AA$15,4)))*10^3/3600))</f>
        <v>0.1077869212962963</v>
      </c>
      <c r="H278" s="90">
        <f>IF(AND(OR($CJ$4&gt;4,$CJ$4&lt;&gt;8),入力データと計算結果!$F$7&lt;&gt;バックデータ一覧!$A$20,BZ278&gt;0),0.07*10^3/3600,0)</f>
        <v>1.9444444444444445E-2</v>
      </c>
      <c r="I278" s="90">
        <f>IF(AND(OR($CJ$4&lt;=4),入力データと計算結果!$F$7=バックデータ一覧!$A$22,BU278&gt;0),(VLOOKUP(入力データと計算結果!$F$6,バックデータ一覧!$V$12:$AA$15,5,FALSE)*BU278+VLOOKUP(入力データと計算結果!$F$6,バックデータ一覧!$V$12:$AA$15,6,FALSE))*10^3/3600,0)</f>
        <v>4.1027682002314811E-2</v>
      </c>
      <c r="J278" s="90">
        <f>IF(OR(計算過程!$CJ$4&lt;=2,計算過程!$CJ$4=8),IF(入力データと計算結果!$F$7=バックデータ一覧!$A$20,BO278/L278+BP278/M278+BQ278/N278+BR278/O278+BT278/Q278,IF(入力データと計算結果!$F$7=バックデータ一覧!$A$21,BO278/L278+BP278/M278+BQ278/N278+BS278/P278+BT278/Q278,BO278/L278+BP278/M278+BQ278/N278+BS278/P278+BU278/R278)),0)</f>
        <v>0</v>
      </c>
      <c r="K278" s="90">
        <f>IF(OR(計算過程!$CJ$4=3,計算過程!$CJ$4=4),IF(入力データと計算結果!$F$7=バックデータ一覧!$A$20,BO278/L278+BP278/M278+BQ278/N278+BR278/O278+BT278/Q278,IF(入力データと計算結果!$F$7=バックデータ一覧!$A$21,BO278/L278+BP278/M278+BQ278/N278+BS278/P278+BT278/Q278,BO278/L278+BP278/M278+BQ278/N278+BS278/P278+BU278/R278)),0)</f>
        <v>23.649194847819629</v>
      </c>
      <c r="L278" s="167">
        <f>IFERROR(MIN(1,$CJ$6*CB278+計算過程!$CJ$13*(BO278+BQ278)+$CJ$20),"-")</f>
        <v>0.71001074765154859</v>
      </c>
      <c r="M278" s="167">
        <f t="shared" si="128"/>
        <v>0.82292405684249936</v>
      </c>
      <c r="N278" s="167">
        <f t="shared" si="129"/>
        <v>0.71001074765154859</v>
      </c>
      <c r="O278" s="134">
        <f t="shared" si="130"/>
        <v>0.90236153670854247</v>
      </c>
      <c r="P278" s="134">
        <f t="shared" si="131"/>
        <v>0.87132997581738025</v>
      </c>
      <c r="Q278" s="134">
        <f t="shared" si="132"/>
        <v>0.90236153670854247</v>
      </c>
      <c r="R278" s="134">
        <f t="shared" si="133"/>
        <v>0.5900208380891343</v>
      </c>
      <c r="S278" s="26">
        <f t="shared" si="134"/>
        <v>0</v>
      </c>
      <c r="T278" s="26">
        <f>'貼り付けシート（日別）'!P277</f>
        <v>20.337499999999999</v>
      </c>
      <c r="U278" s="26">
        <f t="shared" si="154"/>
        <v>1</v>
      </c>
      <c r="V278" s="26">
        <f t="shared" si="155"/>
        <v>1</v>
      </c>
      <c r="W278" s="26">
        <f t="shared" si="148"/>
        <v>18.558032782666668</v>
      </c>
      <c r="X278" s="26">
        <f t="shared" si="135"/>
        <v>0</v>
      </c>
      <c r="Y278" s="26">
        <f>IF(AND(入力データと計算結果!$F$6=バックデータ一覧!$A$7,入力データと計算結果!$F$27="種類を選択することで評価する"),MAX((($CJ$44*CB278+$CJ$45*SUM(BO278:BQ278,BS278)+$CJ$46)*Z278+(0.01723*BU278+0.06099))*10^3/3600,0),0)</f>
        <v>0</v>
      </c>
      <c r="Z278" s="26">
        <f t="shared" si="149"/>
        <v>1</v>
      </c>
      <c r="AA278" s="26">
        <f>IF(AND(入力データと計算結果!$F$6=バックデータ一覧!$A$7,入力データと計算結果!$F$27="種類を選択することで評価する"),MAX(($CJ$47*CB278+$CJ$48*SUM(BO278:BQ278,BS278)+$CJ$49)*AC278+BU278/AB278,0),0)</f>
        <v>0</v>
      </c>
      <c r="AB278" s="26">
        <f t="shared" si="136"/>
        <v>0.87439468749999993</v>
      </c>
      <c r="AC278" s="26">
        <f t="shared" si="150"/>
        <v>1</v>
      </c>
      <c r="AD278" s="91">
        <f>IF(AND(入力データと計算結果!$F$6=バックデータ一覧!$A$7,入力データと計算結果!$F$27="仕様を入力することで評価する"),AE278+AF278+AG278,0)</f>
        <v>0</v>
      </c>
      <c r="AE278" s="91">
        <f t="shared" si="151"/>
        <v>0.94900189212661035</v>
      </c>
      <c r="AF278" s="91">
        <f t="shared" si="137"/>
        <v>7.3472324282815318E-2</v>
      </c>
      <c r="AG278" s="190">
        <f>IF(AND(入力データと計算結果!$F$7&lt;&gt;バックデータ一覧!$A$22,CA278&gt;0),(0.000393*計算過程!CA278)*10^3/3600,IF(AND(入力データと計算結果!$F$7=バックデータ一覧!$A$22,AX278&gt;0),(0.01723*計算過程!AX278+0.06099)*10^3/3600,0))</f>
        <v>2.1308743778935182E-2</v>
      </c>
      <c r="AH278" s="91">
        <f>IF(OR(入力データと計算結果!$F$6&lt;&gt;バックデータ一覧!$A$7,入力データと計算結果!$F$27&lt;&gt;"仕様を入力することで評価する"),0,IF(入力データと計算結果!$F$7=バックデータ一覧!$A$20,計算過程!AR278/計算過程!AI278+計算過程!AS278/計算過程!AJ278+計算過程!AT278/計算過程!AK278+計算過程!AU278/計算過程!AL278+計算過程!AW278/計算過程!AN278,IF(入力データと計算結果!$F$7=バックデータ一覧!$A$21,計算過程!AR278/計算過程!AI278+計算過程!AS278/計算過程!AJ278+計算過程!AT278/計算過程!AK278+計算過程!AV278/計算過程!AM278+計算過程!AW278/計算過程!AN278,計算過程!AR278/計算過程!AI278+計算過程!AS278/計算過程!AJ278+計算過程!AT278/計算過程!AK278+計算過程!AV278/計算過程!AM278+計算過程!AX278/計算過程!AO278)))</f>
        <v>0</v>
      </c>
      <c r="AI278" s="191" t="str">
        <f>IF(AND(入力データと計算結果!$F$6=バックデータ一覧!$A$7,入力データと計算結果!$F$27="仕様を入力することで評価する"),$CJ$65*CB278+$CJ$72*(AR278+AT278)+$CJ$79,"-")</f>
        <v>-</v>
      </c>
      <c r="AJ278" s="191" t="str">
        <f>IF(AND(入力データと計算結果!$F$6=バックデータ一覧!$A$7,入力データと計算結果!$F$27="仕様を入力することで評価する"),$CJ$66*CB278+$CJ$73*AS278+$CJ$80,"-")</f>
        <v>-</v>
      </c>
      <c r="AK278" s="191" t="str">
        <f>IF(AND(入力データと計算結果!$F$6=バックデータ一覧!$A$7,入力データと計算結果!$F$27="仕様を入力することで評価する"),$CJ$67*CB278+$CJ$74*(AR278+AT278)+$CJ$81,"-")</f>
        <v>-</v>
      </c>
      <c r="AL278" s="191" t="str">
        <f>IF(AND(入力データと計算結果!$F$6=バックデータ一覧!$A$7,入力データと計算結果!$F$27="仕様を入力することで評価する"),$CJ$68*CB278+$CJ$75*AU278+$CJ$82,"-")</f>
        <v>-</v>
      </c>
      <c r="AM278" s="191" t="str">
        <f>IF(AND(入力データと計算結果!$F$6=バックデータ一覧!$A$7,入力データと計算結果!$F$27="仕様を入力することで評価する"),$CJ$69*CB278+$CJ$76*AV278+$CJ$83,"-")</f>
        <v>-</v>
      </c>
      <c r="AN278" s="191" t="str">
        <f>IF(AND(入力データと計算結果!$F$6=バックデータ一覧!$A$7,入力データと計算結果!$F$27="仕様を入力することで評価する"),$CJ$70*CB278+$CJ$77*AW278+$CJ$84,"-")</f>
        <v>-</v>
      </c>
      <c r="AO278" s="191" t="str">
        <f>IF(AND(入力データと計算結果!$F$6=バックデータ一覧!$A$7,入力データと計算結果!$F$27="仕様を入力することで評価する"),$CJ$71*CB278+$CJ$78*AX278+$CJ$85,"-")</f>
        <v>-</v>
      </c>
      <c r="AP278" s="91">
        <f t="shared" si="138"/>
        <v>20.413827578182765</v>
      </c>
      <c r="AQ278" s="91">
        <f t="shared" si="139"/>
        <v>5.9752332504831269</v>
      </c>
      <c r="AR278" s="91">
        <f t="shared" si="140"/>
        <v>0</v>
      </c>
      <c r="AS278" s="91">
        <f t="shared" si="141"/>
        <v>0</v>
      </c>
      <c r="AT278" s="91">
        <f t="shared" si="142"/>
        <v>0</v>
      </c>
      <c r="AU278" s="91">
        <f t="shared" si="143"/>
        <v>0</v>
      </c>
      <c r="AV278" s="91">
        <f t="shared" si="144"/>
        <v>0</v>
      </c>
      <c r="AW278" s="91">
        <f t="shared" si="145"/>
        <v>0</v>
      </c>
      <c r="AX278" s="91">
        <f t="shared" si="146"/>
        <v>0.91244791666666658</v>
      </c>
      <c r="AY278" s="158">
        <f t="shared" si="147"/>
        <v>17.645584866</v>
      </c>
      <c r="AZ278" s="91">
        <f t="shared" si="152"/>
        <v>17.645584866</v>
      </c>
      <c r="BA278" s="26">
        <f>IF(計算過程!$CJ$4=9,((BF278*CB278+BG278*(BO278+BP278+BQ278+BS278)+BH278*BN278+BI278)*BB278+(0.01723*BU278+0.06099))*10^3/3600,0)</f>
        <v>0</v>
      </c>
      <c r="BB278" s="26">
        <f>IF(7&lt;='貼り付けシート（日別）'!O277,1,1+(7-'貼り付けシート（日別）'!O277)*0.0091)</f>
        <v>1</v>
      </c>
      <c r="BC278" s="26">
        <f>IF(計算過程!$CJ$4=9,((BJ278*計算過程!CB278+BK278*(BO278+BP278+BQ278+BS278)+BL278*BN278+BM278)*BE278+BU278/BD278),0)</f>
        <v>0</v>
      </c>
      <c r="BD278" s="26">
        <f>計算過程!$CJ$88*'貼り付けシート（日別）'!O277+計算過程!$CJ$89*BU278+計算過程!$CJ$90</f>
        <v>0.87439468749999993</v>
      </c>
      <c r="BE278" s="26">
        <f>IF(7&lt;='貼り付けシート（日別）'!O277,1,1+(7-'貼り付けシート（日別）'!O277)*0.0205)</f>
        <v>1</v>
      </c>
      <c r="BF278" s="89">
        <f>IF($BN278&gt;0,バックデータ一覧!$S$4,バックデータ一覧!$T$4)</f>
        <v>-0.51375000000000004</v>
      </c>
      <c r="BG278" s="89">
        <f>IF($BN278&gt;0,バックデータ一覧!$S$5,バックデータ一覧!$T$5)</f>
        <v>-1.7819999999999999E-2</v>
      </c>
      <c r="BH278" s="89">
        <f>IF($BN278&gt;0,バックデータ一覧!$S$6,バックデータ一覧!$T$6)</f>
        <v>0.27639999999999998</v>
      </c>
      <c r="BI278" s="89">
        <f>IF($BN278&gt;0,バックデータ一覧!$S$7,バックデータ一覧!$T$7)</f>
        <v>9.4067100000000003</v>
      </c>
      <c r="BJ278" s="89">
        <f>IF($BN278&gt;0,バックデータ一覧!$S$12,バックデータ一覧!$T$12)</f>
        <v>-0.19841</v>
      </c>
      <c r="BK278" s="89">
        <f>IF($BN278&gt;0,バックデータ一覧!$S$13,バックデータ一覧!$T$13)</f>
        <v>1.10632</v>
      </c>
      <c r="BL278" s="89">
        <f>IF($BN278&gt;0,バックデータ一覧!$S$14,バックデータ一覧!$T$14)</f>
        <v>0.19306999999999999</v>
      </c>
      <c r="BM278" s="132">
        <f>IF($BN278&gt;0,バックデータ一覧!$S$15,バックデータ一覧!$T$15)</f>
        <v>-10.36669</v>
      </c>
      <c r="BN278" s="26">
        <f>SUMIF('貼り付けシート（時刻別）'!$A$6:$A$8765,$A278,'貼り付けシート（時刻別）'!$C$6:$C$8765)</f>
        <v>2400</v>
      </c>
      <c r="BO278" s="91">
        <f>'貼り付けシート（日別）'!B277</f>
        <v>3.8428162597066664</v>
      </c>
      <c r="BP278" s="91">
        <f>'貼り付けシート（日別）'!C277</f>
        <v>4.7054892975999998</v>
      </c>
      <c r="BQ278" s="91">
        <f>'貼り付けシート（日別）'!D277</f>
        <v>2.0390453622933333</v>
      </c>
      <c r="BR278" s="91">
        <f>'貼り付けシート（日別）'!E277</f>
        <v>0</v>
      </c>
      <c r="BS278" s="91">
        <f>'貼り付けシート（日別）'!F277</f>
        <v>7.0582339463999997</v>
      </c>
      <c r="BT278" s="91">
        <f>'貼り付けシート（日別）'!G277</f>
        <v>0</v>
      </c>
      <c r="BU278" s="91">
        <f>'貼り付けシート（日別）'!H277</f>
        <v>0.91244791666666658</v>
      </c>
      <c r="BV278" s="91">
        <f>'貼り付けシート（日別）'!I277</f>
        <v>49</v>
      </c>
      <c r="BW278" s="91">
        <f>'貼り付けシート（日別）'!J277</f>
        <v>60</v>
      </c>
      <c r="BX278" s="91">
        <f>'貼り付けシート（日別）'!K277</f>
        <v>26</v>
      </c>
      <c r="BY278" s="91">
        <f>'貼り付けシート（日別）'!L277</f>
        <v>0</v>
      </c>
      <c r="BZ278" s="91">
        <f>'貼り付けシート（日別）'!M277</f>
        <v>90</v>
      </c>
      <c r="CA278" s="91">
        <f>'貼り付けシート（日別）'!N277</f>
        <v>0</v>
      </c>
      <c r="CB278" s="91">
        <f>'貼り付けシート（日別）'!O277</f>
        <v>23.858333333333331</v>
      </c>
      <c r="CC278" s="91">
        <f>'貼り付けシート（日別）'!Q277</f>
        <v>0</v>
      </c>
      <c r="CD278" s="126"/>
    </row>
    <row r="279" spans="1:82" x14ac:dyDescent="0.15">
      <c r="A279" s="30">
        <v>41912</v>
      </c>
      <c r="B279" s="93">
        <f t="shared" si="126"/>
        <v>0.16805745355902774</v>
      </c>
      <c r="C279" s="93">
        <f t="shared" si="127"/>
        <v>0</v>
      </c>
      <c r="D279" s="93">
        <f t="shared" si="153"/>
        <v>31.645262645757125</v>
      </c>
      <c r="E279" s="96">
        <v>0</v>
      </c>
      <c r="F279" s="90">
        <f>IF(OR(計算過程!$CJ$4&lt;=4,計算過程!$CJ$4=8),G279+H279+I279,0)</f>
        <v>0.16805745355902774</v>
      </c>
      <c r="G279" s="90">
        <f>IF(AND($CJ$4&gt;4,$CJ$4&lt;&gt;8),0,((VLOOKUP(入力データと計算結果!$F$6,バックデータ一覧!$V$12:$AA$15,2)*CB279+VLOOKUP(入力データと計算結果!$F$6,バックデータ一覧!$V$12:$AA$15,3)*(BV279+BW279+BX279+BY279+CA279)+(VLOOKUP(入力データと計算結果!$F$6,バックデータ一覧!$V$12:$AA$15,4)))*10^3/3600))</f>
        <v>0.10733732638888888</v>
      </c>
      <c r="H279" s="90">
        <f>IF(AND(OR($CJ$4&gt;4,$CJ$4&lt;&gt;8),入力データと計算結果!$F$7&lt;&gt;バックデータ一覧!$A$20,BZ279&gt;0),0.07*10^3/3600,0)</f>
        <v>1.9444444444444445E-2</v>
      </c>
      <c r="I279" s="90">
        <f>IF(AND(OR($CJ$4&lt;=4),入力データと計算結果!$F$7=バックデータ一覧!$A$22,BU279&gt;0),(VLOOKUP(入力データと計算結果!$F$6,バックデータ一覧!$V$12:$AA$15,5,FALSE)*BU279+VLOOKUP(入力データと計算結果!$F$6,バックデータ一覧!$V$12:$AA$15,6,FALSE))*10^3/3600,0)</f>
        <v>4.1275682725694443E-2</v>
      </c>
      <c r="J279" s="90">
        <f>IF(OR(計算過程!$CJ$4&lt;=2,計算過程!$CJ$4=8),IF(入力データと計算結果!$F$7=バックデータ一覧!$A$20,BO279/L279+BP279/M279+BQ279/N279+BR279/O279+BT279/Q279,IF(入力データと計算結果!$F$7=バックデータ一覧!$A$21,BO279/L279+BP279/M279+BQ279/N279+BS279/P279+BT279/Q279,BO279/L279+BP279/M279+BQ279/N279+BS279/P279+BU279/R279)),0)</f>
        <v>0</v>
      </c>
      <c r="K279" s="90">
        <f>IF(OR(計算過程!$CJ$4=3,計算過程!$CJ$4=4),IF(入力データと計算結果!$F$7=バックデータ一覧!$A$20,BO279/L279+BP279/M279+BQ279/N279+BR279/O279+BT279/Q279,IF(入力データと計算結果!$F$7=バックデータ一覧!$A$21,BO279/L279+BP279/M279+BQ279/N279+BS279/P279+BT279/Q279,BO279/L279+BP279/M279+BQ279/N279+BS279/P279+BU279/R279)),0)</f>
        <v>31.645262645757125</v>
      </c>
      <c r="L279" s="167">
        <f>IFERROR(MIN(1,$CJ$6*CB279+計算過程!$CJ$13*(BO279+BQ279)+$CJ$20),"-")</f>
        <v>0.71160697423363994</v>
      </c>
      <c r="M279" s="167">
        <f t="shared" si="128"/>
        <v>0.81807975796619603</v>
      </c>
      <c r="N279" s="167">
        <f t="shared" si="129"/>
        <v>0.71160697423363994</v>
      </c>
      <c r="O279" s="134">
        <f t="shared" si="130"/>
        <v>0.90236153670854247</v>
      </c>
      <c r="P279" s="134">
        <f t="shared" si="131"/>
        <v>0.85460125084476835</v>
      </c>
      <c r="Q279" s="134">
        <f t="shared" si="132"/>
        <v>0.90236153670854247</v>
      </c>
      <c r="R279" s="134">
        <f t="shared" si="133"/>
        <v>0.58596504010615758</v>
      </c>
      <c r="S279" s="26">
        <f t="shared" si="134"/>
        <v>0</v>
      </c>
      <c r="T279" s="26">
        <f>'貼り付けシート（日別）'!P278</f>
        <v>22.2</v>
      </c>
      <c r="U279" s="26">
        <f t="shared" si="154"/>
        <v>1</v>
      </c>
      <c r="V279" s="26">
        <f t="shared" si="155"/>
        <v>1</v>
      </c>
      <c r="W279" s="26">
        <f t="shared" si="148"/>
        <v>25.11835070575334</v>
      </c>
      <c r="X279" s="26">
        <f t="shared" si="135"/>
        <v>0</v>
      </c>
      <c r="Y279" s="26">
        <f>IF(AND(入力データと計算結果!$F$6=バックデータ一覧!$A$7,入力データと計算結果!$F$27="種類を選択することで評価する"),MAX((($CJ$44*CB279+$CJ$45*SUM(BO279:BQ279,BS279)+$CJ$46)*Z279+(0.01723*BU279+0.06099))*10^3/3600,0),0)</f>
        <v>0</v>
      </c>
      <c r="Z279" s="26">
        <f t="shared" si="149"/>
        <v>1</v>
      </c>
      <c r="AA279" s="26">
        <f>IF(AND(入力データと計算結果!$F$6=バックデータ一覧!$A$7,入力データと計算結果!$F$27="種類を選択することで評価する"),MAX(($CJ$47*CB279+$CJ$48*SUM(BO279:BQ279,BS279)+$CJ$49)*AC279+BU279/AB279,0),0)</f>
        <v>0</v>
      </c>
      <c r="AB279" s="26">
        <f t="shared" si="136"/>
        <v>0.86998953124999989</v>
      </c>
      <c r="AC279" s="26">
        <f t="shared" si="150"/>
        <v>1</v>
      </c>
      <c r="AD279" s="91">
        <f>IF(AND(入力データと計算結果!$F$6=バックデータ一覧!$A$7,入力データと計算結果!$F$27="仕様を入力することで評価する"),AE279+AF279+AG279,0)</f>
        <v>0</v>
      </c>
      <c r="AE279" s="91">
        <f t="shared" si="151"/>
        <v>1.1978018395221122</v>
      </c>
      <c r="AF279" s="91">
        <f t="shared" si="137"/>
        <v>7.8890931934539471E-2</v>
      </c>
      <c r="AG279" s="190">
        <f>IF(AND(入力データと計算結果!$F$7&lt;&gt;バックデータ一覧!$A$22,CA279&gt;0),(0.000393*計算過程!CA279)*10^3/3600,IF(AND(入力データと計算結果!$F$7=バックデータ一覧!$A$22,AX279&gt;0),(0.01723*計算過程!AX279+0.06099)*10^3/3600,0))</f>
        <v>2.151202886284722E-2</v>
      </c>
      <c r="AH279" s="91">
        <f>IF(OR(入力データと計算結果!$F$6&lt;&gt;バックデータ一覧!$A$7,入力データと計算結果!$F$27&lt;&gt;"仕様を入力することで評価する"),0,IF(入力データと計算結果!$F$7=バックデータ一覧!$A$20,計算過程!AR279/計算過程!AI279+計算過程!AS279/計算過程!AJ279+計算過程!AT279/計算過程!AK279+計算過程!AU279/計算過程!AL279+計算過程!AW279/計算過程!AN279,IF(入力データと計算結果!$F$7=バックデータ一覧!$A$21,計算過程!AR279/計算過程!AI279+計算過程!AS279/計算過程!AJ279+計算過程!AT279/計算過程!AK279+計算過程!AV279/計算過程!AM279+計算過程!AW279/計算過程!AN279,計算過程!AR279/計算過程!AI279+計算過程!AS279/計算過程!AJ279+計算過程!AT279/計算過程!AK279+計算過程!AV279/計算過程!AM279+計算過程!AX279/計算過程!AO279)))</f>
        <v>0</v>
      </c>
      <c r="AI279" s="191" t="str">
        <f>IF(AND(入力データと計算結果!$F$6=バックデータ一覧!$A$7,入力データと計算結果!$F$27="仕様を入力することで評価する"),$CJ$65*CB279+$CJ$72*(AR279+AT279)+$CJ$79,"-")</f>
        <v>-</v>
      </c>
      <c r="AJ279" s="191" t="str">
        <f>IF(AND(入力データと計算結果!$F$6=バックデータ一覧!$A$7,入力データと計算結果!$F$27="仕様を入力することで評価する"),$CJ$66*CB279+$CJ$73*AS279+$CJ$80,"-")</f>
        <v>-</v>
      </c>
      <c r="AK279" s="191" t="str">
        <f>IF(AND(入力データと計算結果!$F$6=バックデータ一覧!$A$7,入力データと計算結果!$F$27="仕様を入力することで評価する"),$CJ$67*CB279+$CJ$74*(AR279+AT279)+$CJ$81,"-")</f>
        <v>-</v>
      </c>
      <c r="AL279" s="191" t="str">
        <f>IF(AND(入力データと計算結果!$F$6=バックデータ一覧!$A$7,入力データと計算結果!$F$27="仕様を入力することで評価する"),$CJ$68*CB279+$CJ$75*AU279+$CJ$82,"-")</f>
        <v>-</v>
      </c>
      <c r="AM279" s="191" t="str">
        <f>IF(AND(入力データと計算結果!$F$6=バックデータ一覧!$A$7,入力データと計算結果!$F$27="仕様を入力することで評価する"),$CJ$69*CB279+$CJ$76*AV279+$CJ$83,"-")</f>
        <v>-</v>
      </c>
      <c r="AN279" s="191" t="str">
        <f>IF(AND(入力データと計算結果!$F$6=バックデータ一覧!$A$7,入力データと計算結果!$F$27="仕様を入力することで評価する"),$CJ$70*CB279+$CJ$77*AW279+$CJ$84,"-")</f>
        <v>-</v>
      </c>
      <c r="AO279" s="191" t="str">
        <f>IF(AND(入力データと計算結果!$F$6=バックデータ一覧!$A$7,入力データと計算結果!$F$27="仕様を入力することで評価する"),$CJ$71*CB279+$CJ$78*AX279+$CJ$85,"-")</f>
        <v>-</v>
      </c>
      <c r="AP279" s="91">
        <f t="shared" si="138"/>
        <v>25.39786850435625</v>
      </c>
      <c r="AQ279" s="91">
        <f t="shared" si="139"/>
        <v>5.8899253955454061</v>
      </c>
      <c r="AR279" s="91">
        <f t="shared" si="140"/>
        <v>0.43480606459661786</v>
      </c>
      <c r="AS279" s="91">
        <f t="shared" si="141"/>
        <v>0.32075857224340698</v>
      </c>
      <c r="AT279" s="91">
        <f t="shared" si="142"/>
        <v>0.17107123852981676</v>
      </c>
      <c r="AU279" s="91">
        <f t="shared" si="143"/>
        <v>0</v>
      </c>
      <c r="AV279" s="91">
        <f t="shared" si="144"/>
        <v>1.2830342889736261</v>
      </c>
      <c r="AW279" s="91">
        <f t="shared" si="145"/>
        <v>0</v>
      </c>
      <c r="AX279" s="91">
        <f t="shared" si="146"/>
        <v>0.95492187499999992</v>
      </c>
      <c r="AY279" s="158">
        <f t="shared" si="147"/>
        <v>21.953758666409872</v>
      </c>
      <c r="AZ279" s="91">
        <f t="shared" si="152"/>
        <v>24.16342883075334</v>
      </c>
      <c r="BA279" s="26">
        <f>IF(計算過程!$CJ$4=9,((BF279*CB279+BG279*(BO279+BP279+BQ279+BS279)+BH279*BN279+BI279)*BB279+(0.01723*BU279+0.06099))*10^3/3600,0)</f>
        <v>0</v>
      </c>
      <c r="BB279" s="26">
        <f>IF(7&lt;='貼り付けシート（日別）'!O278,1,1+(7-'貼り付けシート（日別）'!O278)*0.0091)</f>
        <v>1</v>
      </c>
      <c r="BC279" s="26">
        <f>IF(計算過程!$CJ$4=9,((BJ279*計算過程!CB279+BK279*(BO279+BP279+BQ279+BS279)+BL279*BN279+BM279)*BE279+BU279/BD279),0)</f>
        <v>0</v>
      </c>
      <c r="BD279" s="26">
        <f>計算過程!$CJ$88*'貼り付けシート（日別）'!O278+計算過程!$CJ$89*BU279+計算過程!$CJ$90</f>
        <v>0.86998953124999989</v>
      </c>
      <c r="BE279" s="26">
        <f>IF(7&lt;='貼り付けシート（日別）'!O278,1,1+(7-'貼り付けシート（日別）'!O278)*0.0205)</f>
        <v>1</v>
      </c>
      <c r="BF279" s="89">
        <f>IF($BN279&gt;0,バックデータ一覧!$S$4,バックデータ一覧!$T$4)</f>
        <v>-0.51375000000000004</v>
      </c>
      <c r="BG279" s="89">
        <f>IF($BN279&gt;0,バックデータ一覧!$S$5,バックデータ一覧!$T$5)</f>
        <v>-1.7819999999999999E-2</v>
      </c>
      <c r="BH279" s="89">
        <f>IF($BN279&gt;0,バックデータ一覧!$S$6,バックデータ一覧!$T$6)</f>
        <v>0.27639999999999998</v>
      </c>
      <c r="BI279" s="89">
        <f>IF($BN279&gt;0,バックデータ一覧!$S$7,バックデータ一覧!$T$7)</f>
        <v>9.4067100000000003</v>
      </c>
      <c r="BJ279" s="89">
        <f>IF($BN279&gt;0,バックデータ一覧!$S$12,バックデータ一覧!$T$12)</f>
        <v>-0.19841</v>
      </c>
      <c r="BK279" s="89">
        <f>IF($BN279&gt;0,バックデータ一覧!$S$13,バックデータ一覧!$T$13)</f>
        <v>1.10632</v>
      </c>
      <c r="BL279" s="89">
        <f>IF($BN279&gt;0,バックデータ一覧!$S$14,バックデータ一覧!$T$14)</f>
        <v>0.19306999999999999</v>
      </c>
      <c r="BM279" s="132">
        <f>IF($BN279&gt;0,バックデータ一覧!$S$15,バックデータ一覧!$T$15)</f>
        <v>-10.36669</v>
      </c>
      <c r="BN279" s="26">
        <f>SUMIF('貼り付けシート（時刻別）'!$A$6:$A$8765,$A279,'貼り付けシート（時刻別）'!$C$6:$C$8765)</f>
        <v>2400</v>
      </c>
      <c r="BO279" s="91">
        <f>'貼り付けシート（日別）'!B278</f>
        <v>4.7547392215353348</v>
      </c>
      <c r="BP279" s="91">
        <f>'貼り付けシート（日別）'!C278</f>
        <v>3.5075945076900008</v>
      </c>
      <c r="BQ279" s="91">
        <f>'貼り付けシート（日別）'!D278</f>
        <v>1.8707170707680008</v>
      </c>
      <c r="BR279" s="91">
        <f>'貼り付けシート（日別）'!E278</f>
        <v>0</v>
      </c>
      <c r="BS279" s="91">
        <f>'貼り付けシート（日別）'!F278</f>
        <v>14.030378030760005</v>
      </c>
      <c r="BT279" s="91">
        <f>'貼り付けシート（日別）'!G278</f>
        <v>0</v>
      </c>
      <c r="BU279" s="91">
        <f>'貼り付けシート（日別）'!H278</f>
        <v>0.95492187499999992</v>
      </c>
      <c r="BV279" s="91">
        <f>'貼り付けシート（日別）'!I278</f>
        <v>61</v>
      </c>
      <c r="BW279" s="91">
        <f>'貼り付けシート（日別）'!J278</f>
        <v>45</v>
      </c>
      <c r="BX279" s="91">
        <f>'貼り付けシート（日別）'!K278</f>
        <v>24</v>
      </c>
      <c r="BY279" s="91">
        <f>'貼り付けシート（日別）'!L278</f>
        <v>0</v>
      </c>
      <c r="BZ279" s="91">
        <f>'貼り付けシート（日別）'!M278</f>
        <v>180</v>
      </c>
      <c r="CA279" s="91">
        <f>'貼り付けシート（日別）'!N278</f>
        <v>0</v>
      </c>
      <c r="CB279" s="91">
        <f>'貼り付けシート（日別）'!O278</f>
        <v>22.887499999999999</v>
      </c>
      <c r="CC279" s="91">
        <f>'貼り付けシート（日別）'!Q278</f>
        <v>0</v>
      </c>
      <c r="CD279" s="126"/>
    </row>
    <row r="280" spans="1:82" x14ac:dyDescent="0.15">
      <c r="A280" s="30">
        <v>41913</v>
      </c>
      <c r="B280" s="93">
        <f t="shared" si="126"/>
        <v>9.2371122685185186E-2</v>
      </c>
      <c r="C280" s="93">
        <f t="shared" si="127"/>
        <v>0</v>
      </c>
      <c r="D280" s="93">
        <f t="shared" si="153"/>
        <v>5.8347248941516705</v>
      </c>
      <c r="E280" s="96">
        <v>0</v>
      </c>
      <c r="F280" s="90">
        <f>IF(OR(計算過程!$CJ$4&lt;=4,計算過程!$CJ$4=8),G280+H280+I280,0)</f>
        <v>9.2371122685185186E-2</v>
      </c>
      <c r="G280" s="90">
        <f>IF(AND($CJ$4&gt;4,$CJ$4&lt;&gt;8),0,((VLOOKUP(入力データと計算結果!$F$6,バックデータ一覧!$V$12:$AA$15,2)*CB280+VLOOKUP(入力データと計算結果!$F$6,バックデータ一覧!$V$12:$AA$15,3)*(BV280+BW280+BX280+BY280+CA280)+(VLOOKUP(入力データと計算結果!$F$6,バックデータ一覧!$V$12:$AA$15,4)))*10^3/3600))</f>
        <v>9.2371122685185186E-2</v>
      </c>
      <c r="H280" s="90">
        <f>IF(AND(OR($CJ$4&gt;4,$CJ$4&lt;&gt;8),入力データと計算結果!$F$7&lt;&gt;バックデータ一覧!$A$20,BZ280&gt;0),0.07*10^3/3600,0)</f>
        <v>0</v>
      </c>
      <c r="I280" s="90">
        <f>IF(AND(OR($CJ$4&lt;=4),入力データと計算結果!$F$7=バックデータ一覧!$A$22,BU280&gt;0),(VLOOKUP(入力データと計算結果!$F$6,バックデータ一覧!$V$12:$AA$15,5,FALSE)*BU280+VLOOKUP(入力データと計算結果!$F$6,バックデータ一覧!$V$12:$AA$15,6,FALSE))*10^3/3600,0)</f>
        <v>0</v>
      </c>
      <c r="J280" s="90">
        <f>IF(OR(計算過程!$CJ$4&lt;=2,計算過程!$CJ$4=8),IF(入力データと計算結果!$F$7=バックデータ一覧!$A$20,BO280/L280+BP280/M280+BQ280/N280+BR280/O280+BT280/Q280,IF(入力データと計算結果!$F$7=バックデータ一覧!$A$21,BO280/L280+BP280/M280+BQ280/N280+BS280/P280+BT280/Q280,BO280/L280+BP280/M280+BQ280/N280+BS280/P280+BU280/R280)),0)</f>
        <v>0</v>
      </c>
      <c r="K280" s="90">
        <f>IF(OR(計算過程!$CJ$4=3,計算過程!$CJ$4=4),IF(入力データと計算結果!$F$7=バックデータ一覧!$A$20,BO280/L280+BP280/M280+BQ280/N280+BR280/O280+BT280/Q280,IF(入力データと計算結果!$F$7=バックデータ一覧!$A$21,BO280/L280+BP280/M280+BQ280/N280+BS280/P280+BT280/Q280,BO280/L280+BP280/M280+BQ280/N280+BS280/P280+BU280/R280)),0)</f>
        <v>5.8347248941516705</v>
      </c>
      <c r="L280" s="167">
        <f>IFERROR(MIN(1,$CJ$6*CB280+計算過程!$CJ$13*(BO280+BQ280)+$CJ$20),"-")</f>
        <v>0.69972678256339571</v>
      </c>
      <c r="M280" s="167">
        <f t="shared" si="128"/>
        <v>0.80927525612298346</v>
      </c>
      <c r="N280" s="167">
        <f t="shared" si="129"/>
        <v>0.69972678256339571</v>
      </c>
      <c r="O280" s="134">
        <f t="shared" si="130"/>
        <v>0.90236153670854247</v>
      </c>
      <c r="P280" s="134">
        <f t="shared" si="131"/>
        <v>0.88826526187185906</v>
      </c>
      <c r="Q280" s="134">
        <f t="shared" si="132"/>
        <v>0.90236153670854247</v>
      </c>
      <c r="R280" s="134">
        <f t="shared" si="133"/>
        <v>0.52966919321471928</v>
      </c>
      <c r="S280" s="26">
        <f t="shared" si="134"/>
        <v>0</v>
      </c>
      <c r="T280" s="26">
        <f>'貼り付けシート（日別）'!P279</f>
        <v>17.524999999999999</v>
      </c>
      <c r="U280" s="26">
        <f t="shared" si="154"/>
        <v>1</v>
      </c>
      <c r="V280" s="26">
        <f t="shared" si="155"/>
        <v>1</v>
      </c>
      <c r="W280" s="26">
        <f t="shared" si="148"/>
        <v>4.2940855757800014</v>
      </c>
      <c r="X280" s="26">
        <f t="shared" si="135"/>
        <v>0</v>
      </c>
      <c r="Y280" s="26">
        <f>IF(AND(入力データと計算結果!$F$6=バックデータ一覧!$A$7,入力データと計算結果!$F$27="種類を選択することで評価する"),MAX((($CJ$44*CB280+$CJ$45*SUM(BO280:BQ280,BS280)+$CJ$46)*Z280+(0.01723*BU280+0.06099))*10^3/3600,0),0)</f>
        <v>0</v>
      </c>
      <c r="Z280" s="26">
        <f t="shared" si="149"/>
        <v>1</v>
      </c>
      <c r="AA280" s="26">
        <f>IF(AND(入力データと計算結果!$F$6=バックデータ一覧!$A$7,入力データと計算結果!$F$27="種類を選択することで評価する"),MAX(($CJ$47*CB280+$CJ$48*SUM(BO280:BQ280,BS280)+$CJ$49)*AC280+BU280/AB280,0),0)</f>
        <v>0</v>
      </c>
      <c r="AB280" s="26">
        <f t="shared" si="136"/>
        <v>0.85481999999999991</v>
      </c>
      <c r="AC280" s="26">
        <f t="shared" si="150"/>
        <v>1</v>
      </c>
      <c r="AD280" s="91">
        <f>IF(AND(入力データと計算結果!$F$6=バックデータ一覧!$A$7,入力データと計算結果!$F$27="仕様を入力することで評価する"),AE280+AF280+AG280,0)</f>
        <v>0</v>
      </c>
      <c r="AE280" s="91">
        <f t="shared" si="151"/>
        <v>0.24136806512177747</v>
      </c>
      <c r="AF280" s="91">
        <f t="shared" si="137"/>
        <v>6.2372559298074157E-2</v>
      </c>
      <c r="AG280" s="190">
        <f>IF(AND(入力データと計算結果!$F$7&lt;&gt;バックデータ一覧!$A$22,CA280&gt;0),(0.000393*計算過程!CA280)*10^3/3600,IF(AND(入力データと計算結果!$F$7=バックデータ一覧!$A$22,AX280&gt;0),(0.01723*計算過程!AX280+0.06099)*10^3/3600,0))</f>
        <v>0</v>
      </c>
      <c r="AH280" s="91">
        <f>IF(OR(入力データと計算結果!$F$6&lt;&gt;バックデータ一覧!$A$7,入力データと計算結果!$F$27&lt;&gt;"仕様を入力することで評価する"),0,IF(入力データと計算結果!$F$7=バックデータ一覧!$A$20,計算過程!AR280/計算過程!AI280+計算過程!AS280/計算過程!AJ280+計算過程!AT280/計算過程!AK280+計算過程!AU280/計算過程!AL280+計算過程!AW280/計算過程!AN280,IF(入力データと計算結果!$F$7=バックデータ一覧!$A$21,計算過程!AR280/計算過程!AI280+計算過程!AS280/計算過程!AJ280+計算過程!AT280/計算過程!AK280+計算過程!AV280/計算過程!AM280+計算過程!AW280/計算過程!AN280,計算過程!AR280/計算過程!AI280+計算過程!AS280/計算過程!AJ280+計算過程!AT280/計算過程!AK280+計算過程!AV280/計算過程!AM280+計算過程!AX280/計算過程!AO280)))</f>
        <v>0</v>
      </c>
      <c r="AI280" s="191" t="str">
        <f>IF(AND(入力データと計算結果!$F$6=バックデータ一覧!$A$7,入力データと計算結果!$F$27="仕様を入力することで評価する"),$CJ$65*CB280+$CJ$72*(AR280+AT280)+$CJ$79,"-")</f>
        <v>-</v>
      </c>
      <c r="AJ280" s="191" t="str">
        <f>IF(AND(入力データと計算結果!$F$6=バックデータ一覧!$A$7,入力データと計算結果!$F$27="仕様を入力することで評価する"),$CJ$66*CB280+$CJ$73*AS280+$CJ$80,"-")</f>
        <v>-</v>
      </c>
      <c r="AK280" s="191" t="str">
        <f>IF(AND(入力データと計算結果!$F$6=バックデータ一覧!$A$7,入力データと計算結果!$F$27="仕様を入力することで評価する"),$CJ$67*CB280+$CJ$74*(AR280+AT280)+$CJ$81,"-")</f>
        <v>-</v>
      </c>
      <c r="AL280" s="191" t="str">
        <f>IF(AND(入力データと計算結果!$F$6=バックデータ一覧!$A$7,入力データと計算結果!$F$27="仕様を入力することで評価する"),$CJ$68*CB280+$CJ$75*AU280+$CJ$82,"-")</f>
        <v>-</v>
      </c>
      <c r="AM280" s="191" t="str">
        <f>IF(AND(入力データと計算結果!$F$6=バックデータ一覧!$A$7,入力データと計算結果!$F$27="仕様を入力することで評価する"),$CJ$69*CB280+$CJ$76*AV280+$CJ$83,"-")</f>
        <v>-</v>
      </c>
      <c r="AN280" s="191" t="str">
        <f>IF(AND(入力データと計算結果!$F$6=バックデータ一覧!$A$7,入力データと計算結果!$F$27="仕様を入力することで評価する"),$CJ$70*CB280+$CJ$77*AW280+$CJ$84,"-")</f>
        <v>-</v>
      </c>
      <c r="AO280" s="191" t="str">
        <f>IF(AND(入力データと計算結果!$F$6=バックデータ一覧!$A$7,入力データと計算結果!$F$27="仕様を入力することで評価する"),$CJ$71*CB280+$CJ$78*AX280+$CJ$85,"-")</f>
        <v>-</v>
      </c>
      <c r="AP280" s="91">
        <f t="shared" si="138"/>
        <v>4.9677425381823337</v>
      </c>
      <c r="AQ280" s="91">
        <f t="shared" si="139"/>
        <v>5.7171129168732842</v>
      </c>
      <c r="AR280" s="91">
        <f t="shared" si="140"/>
        <v>0</v>
      </c>
      <c r="AS280" s="91">
        <f t="shared" si="141"/>
        <v>0</v>
      </c>
      <c r="AT280" s="91">
        <f t="shared" si="142"/>
        <v>0</v>
      </c>
      <c r="AU280" s="91">
        <f t="shared" si="143"/>
        <v>0</v>
      </c>
      <c r="AV280" s="91">
        <f t="shared" si="144"/>
        <v>0</v>
      </c>
      <c r="AW280" s="91">
        <f t="shared" si="145"/>
        <v>0</v>
      </c>
      <c r="AX280" s="91">
        <f t="shared" si="146"/>
        <v>0</v>
      </c>
      <c r="AY280" s="158">
        <f t="shared" si="147"/>
        <v>4.2940855757800014</v>
      </c>
      <c r="AZ280" s="91">
        <f t="shared" si="152"/>
        <v>4.2940855757800014</v>
      </c>
      <c r="BA280" s="26">
        <f>IF(計算過程!$CJ$4=9,((BF280*CB280+BG280*(BO280+BP280+BQ280+BS280)+BH280*BN280+BI280)*BB280+(0.01723*BU280+0.06099))*10^3/3600,0)</f>
        <v>0</v>
      </c>
      <c r="BB280" s="26">
        <f>IF(7&lt;='貼り付けシート（日別）'!O279,1,1+(7-'貼り付けシート（日別）'!O279)*0.0091)</f>
        <v>1</v>
      </c>
      <c r="BC280" s="26">
        <f>IF(計算過程!$CJ$4=9,((BJ280*計算過程!CB280+BK280*(BO280+BP280+BQ280+BS280)+BL280*BN280+BM280)*BE280+BU280/BD280),0)</f>
        <v>0</v>
      </c>
      <c r="BD280" s="26">
        <f>計算過程!$CJ$88*'貼り付けシート（日別）'!O279+計算過程!$CJ$89*BU280+計算過程!$CJ$90</f>
        <v>0.85481999999999991</v>
      </c>
      <c r="BE280" s="26">
        <f>IF(7&lt;='貼り付けシート（日別）'!O279,1,1+(7-'貼り付けシート（日別）'!O279)*0.0205)</f>
        <v>1</v>
      </c>
      <c r="BF280" s="89">
        <f>IF($BN280&gt;0,バックデータ一覧!$S$4,バックデータ一覧!$T$4)</f>
        <v>-0.51375000000000004</v>
      </c>
      <c r="BG280" s="89">
        <f>IF($BN280&gt;0,バックデータ一覧!$S$5,バックデータ一覧!$T$5)</f>
        <v>-1.7819999999999999E-2</v>
      </c>
      <c r="BH280" s="89">
        <f>IF($BN280&gt;0,バックデータ一覧!$S$6,バックデータ一覧!$T$6)</f>
        <v>0.27639999999999998</v>
      </c>
      <c r="BI280" s="89">
        <f>IF($BN280&gt;0,バックデータ一覧!$S$7,バックデータ一覧!$T$7)</f>
        <v>9.4067100000000003</v>
      </c>
      <c r="BJ280" s="89">
        <f>IF($BN280&gt;0,バックデータ一覧!$S$12,バックデータ一覧!$T$12)</f>
        <v>-0.19841</v>
      </c>
      <c r="BK280" s="89">
        <f>IF($BN280&gt;0,バックデータ一覧!$S$13,バックデータ一覧!$T$13)</f>
        <v>1.10632</v>
      </c>
      <c r="BL280" s="89">
        <f>IF($BN280&gt;0,バックデータ一覧!$S$14,バックデータ一覧!$T$14)</f>
        <v>0.19306999999999999</v>
      </c>
      <c r="BM280" s="132">
        <f>IF($BN280&gt;0,バックデータ一覧!$S$15,バックデータ一覧!$T$15)</f>
        <v>-10.36669</v>
      </c>
      <c r="BN280" s="26">
        <f>SUMIF('貼り付けシート（時刻別）'!$A$6:$A$8765,$A280,'貼り付けシート（時刻別）'!$C$6:$C$8765)</f>
        <v>2400</v>
      </c>
      <c r="BO280" s="91">
        <f>'貼り付けシート（日別）'!B279</f>
        <v>1.7957085135080006</v>
      </c>
      <c r="BP280" s="91">
        <f>'貼り付けシート（日別）'!C279</f>
        <v>1.5614856639200005</v>
      </c>
      <c r="BQ280" s="91">
        <f>'貼り付けシート（日別）'!D279</f>
        <v>0.9368913983520003</v>
      </c>
      <c r="BR280" s="91">
        <f>'貼り付けシート（日別）'!E279</f>
        <v>0</v>
      </c>
      <c r="BS280" s="91">
        <f>'貼り付けシート（日別）'!F279</f>
        <v>0</v>
      </c>
      <c r="BT280" s="91">
        <f>'貼り付けシート（日別）'!G279</f>
        <v>0</v>
      </c>
      <c r="BU280" s="91">
        <f>'貼り付けシート（日別）'!H279</f>
        <v>0</v>
      </c>
      <c r="BV280" s="91">
        <f>'貼り付けシート（日別）'!I279</f>
        <v>23</v>
      </c>
      <c r="BW280" s="91">
        <f>'貼り付けシート（日別）'!J279</f>
        <v>20</v>
      </c>
      <c r="BX280" s="91">
        <f>'貼り付けシート（日別）'!K279</f>
        <v>12</v>
      </c>
      <c r="BY280" s="91">
        <f>'貼り付けシート（日別）'!L279</f>
        <v>0</v>
      </c>
      <c r="BZ280" s="91">
        <f>'貼り付けシート（日別）'!M279</f>
        <v>0</v>
      </c>
      <c r="CA280" s="91">
        <f>'貼り付けシート（日別）'!N279</f>
        <v>0</v>
      </c>
      <c r="CB280" s="91">
        <f>'貼り付けシート（日別）'!O279</f>
        <v>20.920833333333331</v>
      </c>
      <c r="CC280" s="91">
        <f>'貼り付けシート（日別）'!Q279</f>
        <v>0</v>
      </c>
      <c r="CD280" s="126"/>
    </row>
    <row r="281" spans="1:82" x14ac:dyDescent="0.15">
      <c r="A281" s="30">
        <v>41914</v>
      </c>
      <c r="B281" s="93">
        <f t="shared" si="126"/>
        <v>0.17037824913194444</v>
      </c>
      <c r="C281" s="93">
        <f t="shared" si="127"/>
        <v>0</v>
      </c>
      <c r="D281" s="93">
        <f t="shared" si="153"/>
        <v>24.052984206113159</v>
      </c>
      <c r="E281" s="96">
        <v>0</v>
      </c>
      <c r="F281" s="90">
        <f>IF(OR(計算過程!$CJ$4&lt;=4,計算過程!$CJ$4=8),G281+H281+I281,0)</f>
        <v>0.17037824913194444</v>
      </c>
      <c r="G281" s="90">
        <f>IF(AND($CJ$4&gt;4,$CJ$4&lt;&gt;8),0,((VLOOKUP(入力データと計算結果!$F$6,バックデータ一覧!$V$12:$AA$15,2)*CB281+VLOOKUP(入力データと計算結果!$F$6,バックデータ一覧!$V$12:$AA$15,3)*(BV281+BW281+BX281+BY281+CA281)+(VLOOKUP(入力データと計算結果!$F$6,バックデータ一覧!$V$12:$AA$15,4)))*10^3/3600))</f>
        <v>0.10931006944444445</v>
      </c>
      <c r="H281" s="90">
        <f>IF(AND(OR($CJ$4&gt;4,$CJ$4&lt;&gt;8),入力データと計算結果!$F$7&lt;&gt;バックデータ一覧!$A$20,BZ281&gt;0),0.07*10^3/3600,0)</f>
        <v>1.9444444444444445E-2</v>
      </c>
      <c r="I281" s="90">
        <f>IF(AND(OR($CJ$4&lt;=4),入力データと計算結果!$F$7=バックデータ一覧!$A$22,BU281&gt;0),(VLOOKUP(入力データと計算結果!$F$6,バックデータ一覧!$V$12:$AA$15,5,FALSE)*BU281+VLOOKUP(入力データと計算結果!$F$6,バックデータ一覧!$V$12:$AA$15,6,FALSE))*10^3/3600,0)</f>
        <v>4.1623735243055557E-2</v>
      </c>
      <c r="J281" s="90">
        <f>IF(OR(計算過程!$CJ$4&lt;=2,計算過程!$CJ$4=8),IF(入力データと計算結果!$F$7=バックデータ一覧!$A$20,BO281/L281+BP281/M281+BQ281/N281+BR281/O281+BT281/Q281,IF(入力データと計算結果!$F$7=バックデータ一覧!$A$21,BO281/L281+BP281/M281+BQ281/N281+BS281/P281+BT281/Q281,BO281/L281+BP281/M281+BQ281/N281+BS281/P281+BU281/R281)),0)</f>
        <v>0</v>
      </c>
      <c r="K281" s="90">
        <f>IF(OR(計算過程!$CJ$4=3,計算過程!$CJ$4=4),IF(入力データと計算結果!$F$7=バックデータ一覧!$A$20,BO281/L281+BP281/M281+BQ281/N281+BR281/O281+BT281/Q281,IF(入力データと計算結果!$F$7=バックデータ一覧!$A$21,BO281/L281+BP281/M281+BQ281/N281+BS281/P281+BT281/Q281,BO281/L281+BP281/M281+BQ281/N281+BS281/P281+BU281/R281)),0)</f>
        <v>24.052984206113159</v>
      </c>
      <c r="L281" s="167">
        <f>IFERROR(MIN(1,$CJ$6*CB281+計算過程!$CJ$13*(BO281+BQ281)+$CJ$20),"-")</f>
        <v>0.70895571515891531</v>
      </c>
      <c r="M281" s="167">
        <f t="shared" si="128"/>
        <v>0.81739233190722105</v>
      </c>
      <c r="N281" s="167">
        <f t="shared" si="129"/>
        <v>0.70895571515891531</v>
      </c>
      <c r="O281" s="134">
        <f t="shared" si="130"/>
        <v>0.90236153670854247</v>
      </c>
      <c r="P281" s="134">
        <f t="shared" si="131"/>
        <v>0.87121546913069314</v>
      </c>
      <c r="Q281" s="134">
        <f t="shared" si="132"/>
        <v>0.90236153670854247</v>
      </c>
      <c r="R281" s="134">
        <f t="shared" si="133"/>
        <v>0.58027299744335337</v>
      </c>
      <c r="S281" s="26">
        <f t="shared" si="134"/>
        <v>0</v>
      </c>
      <c r="T281" s="26">
        <f>'貼り付けシート（日別）'!P280</f>
        <v>17.1875</v>
      </c>
      <c r="U281" s="26">
        <f t="shared" si="154"/>
        <v>1</v>
      </c>
      <c r="V281" s="26">
        <f t="shared" si="155"/>
        <v>1</v>
      </c>
      <c r="W281" s="26">
        <f t="shared" si="148"/>
        <v>18.779425435675005</v>
      </c>
      <c r="X281" s="26">
        <f t="shared" si="135"/>
        <v>0</v>
      </c>
      <c r="Y281" s="26">
        <f>IF(AND(入力データと計算結果!$F$6=バックデータ一覧!$A$7,入力データと計算結果!$F$27="種類を選択することで評価する"),MAX((($CJ$44*CB281+$CJ$45*SUM(BO281:BQ281,BS281)+$CJ$46)*Z281+(0.01723*BU281+0.06099))*10^3/3600,0),0)</f>
        <v>0</v>
      </c>
      <c r="Z281" s="26">
        <f t="shared" si="149"/>
        <v>1</v>
      </c>
      <c r="AA281" s="26">
        <f>IF(AND(入力データと計算結果!$F$6=バックデータ一覧!$A$7,入力データと計算結果!$F$27="種類を選択することで評価する"),MAX(($CJ$47*CB281+$CJ$48*SUM(BO281:BQ281,BS281)+$CJ$49)*AC281+BU281/AB281,0),0)</f>
        <v>0</v>
      </c>
      <c r="AB281" s="26">
        <f t="shared" si="136"/>
        <v>0.86380718749999996</v>
      </c>
      <c r="AC281" s="26">
        <f t="shared" si="150"/>
        <v>1</v>
      </c>
      <c r="AD281" s="91">
        <f>IF(AND(入力データと計算結果!$F$6=バックデータ一覧!$A$7,入力データと計算結果!$F$27="仕様を入力することで評価する"),AE281+AF281+AG281,0)</f>
        <v>0</v>
      </c>
      <c r="AE281" s="91">
        <f t="shared" si="151"/>
        <v>0.9893672488653209</v>
      </c>
      <c r="AF281" s="91">
        <f t="shared" si="137"/>
        <v>7.3571512050428209E-2</v>
      </c>
      <c r="AG281" s="190">
        <f>IF(AND(入力データと計算結果!$F$7&lt;&gt;バックデータ一覧!$A$22,CA281&gt;0),(0.000393*計算過程!CA281)*10^3/3600,IF(AND(入力データと計算結果!$F$7=バックデータ一覧!$A$22,AX281&gt;0),(0.01723*計算過程!AX281+0.06099)*10^3/3600,0))</f>
        <v>2.1797325954861106E-2</v>
      </c>
      <c r="AH281" s="91">
        <f>IF(OR(入力データと計算結果!$F$6&lt;&gt;バックデータ一覧!$A$7,入力データと計算結果!$F$27&lt;&gt;"仕様を入力することで評価する"),0,IF(入力データと計算結果!$F$7=バックデータ一覧!$A$20,計算過程!AR281/計算過程!AI281+計算過程!AS281/計算過程!AJ281+計算過程!AT281/計算過程!AK281+計算過程!AU281/計算過程!AL281+計算過程!AW281/計算過程!AN281,IF(入力データと計算結果!$F$7=バックデータ一覧!$A$21,計算過程!AR281/計算過程!AI281+計算過程!AS281/計算過程!AJ281+計算過程!AT281/計算過程!AK281+計算過程!AV281/計算過程!AM281+計算過程!AW281/計算過程!AN281,計算過程!AR281/計算過程!AI281+計算過程!AS281/計算過程!AJ281+計算過程!AT281/計算過程!AK281+計算過程!AV281/計算過程!AM281+計算過程!AX281/計算過程!AO281)))</f>
        <v>0</v>
      </c>
      <c r="AI281" s="191" t="str">
        <f>IF(AND(入力データと計算結果!$F$6=バックデータ一覧!$A$7,入力データと計算結果!$F$27="仕様を入力することで評価する"),$CJ$65*CB281+$CJ$72*(AR281+AT281)+$CJ$79,"-")</f>
        <v>-</v>
      </c>
      <c r="AJ281" s="191" t="str">
        <f>IF(AND(入力データと計算結果!$F$6=バックデータ一覧!$A$7,入力データと計算結果!$F$27="仕様を入力することで評価する"),$CJ$66*CB281+$CJ$73*AS281+$CJ$80,"-")</f>
        <v>-</v>
      </c>
      <c r="AK281" s="191" t="str">
        <f>IF(AND(入力データと計算結果!$F$6=バックデータ一覧!$A$7,入力データと計算結果!$F$27="仕様を入力することで評価する"),$CJ$67*CB281+$CJ$74*(AR281+AT281)+$CJ$81,"-")</f>
        <v>-</v>
      </c>
      <c r="AL281" s="191" t="str">
        <f>IF(AND(入力データと計算結果!$F$6=バックデータ一覧!$A$7,入力データと計算結果!$F$27="仕様を入力することで評価する"),$CJ$68*CB281+$CJ$75*AU281+$CJ$82,"-")</f>
        <v>-</v>
      </c>
      <c r="AM281" s="191" t="str">
        <f>IF(AND(入力データと計算結果!$F$6=バックデータ一覧!$A$7,入力データと計算結果!$F$27="仕様を入力することで評価する"),$CJ$69*CB281+$CJ$76*AV281+$CJ$83,"-")</f>
        <v>-</v>
      </c>
      <c r="AN281" s="191" t="str">
        <f>IF(AND(入力データと計算結果!$F$6=バックデータ一覧!$A$7,入力データと計算結果!$F$27="仕様を入力することで評価する"),$CJ$70*CB281+$CJ$77*AW281+$CJ$84,"-")</f>
        <v>-</v>
      </c>
      <c r="AO281" s="191" t="str">
        <f>IF(AND(入力データと計算結果!$F$6=バックデータ一覧!$A$7,入力データと計算結果!$F$27="仕様を入力することで評価する"),$CJ$71*CB281+$CJ$78*AX281+$CJ$85,"-")</f>
        <v>-</v>
      </c>
      <c r="AP281" s="91">
        <f t="shared" si="138"/>
        <v>20.551854166635991</v>
      </c>
      <c r="AQ281" s="91">
        <f t="shared" si="139"/>
        <v>5.770201496126373</v>
      </c>
      <c r="AR281" s="91">
        <f t="shared" si="140"/>
        <v>0</v>
      </c>
      <c r="AS281" s="91">
        <f t="shared" si="141"/>
        <v>0</v>
      </c>
      <c r="AT281" s="91">
        <f t="shared" si="142"/>
        <v>0</v>
      </c>
      <c r="AU281" s="91">
        <f t="shared" si="143"/>
        <v>0</v>
      </c>
      <c r="AV281" s="91">
        <f t="shared" si="144"/>
        <v>0</v>
      </c>
      <c r="AW281" s="91">
        <f t="shared" si="145"/>
        <v>0</v>
      </c>
      <c r="AX281" s="91">
        <f t="shared" si="146"/>
        <v>1.0145312499999997</v>
      </c>
      <c r="AY281" s="158">
        <f t="shared" si="147"/>
        <v>17.764894185675004</v>
      </c>
      <c r="AZ281" s="91">
        <f t="shared" si="152"/>
        <v>17.764894185675004</v>
      </c>
      <c r="BA281" s="26">
        <f>IF(計算過程!$CJ$4=9,((BF281*CB281+BG281*(BO281+BP281+BQ281+BS281)+BH281*BN281+BI281)*BB281+(0.01723*BU281+0.06099))*10^3/3600,0)</f>
        <v>0</v>
      </c>
      <c r="BB281" s="26">
        <f>IF(7&lt;='貼り付けシート（日別）'!O280,1,1+(7-'貼り付けシート（日別）'!O280)*0.0091)</f>
        <v>1</v>
      </c>
      <c r="BC281" s="26">
        <f>IF(計算過程!$CJ$4=9,((BJ281*計算過程!CB281+BK281*(BO281+BP281+BQ281+BS281)+BL281*BN281+BM281)*BE281+BU281/BD281),0)</f>
        <v>0</v>
      </c>
      <c r="BD281" s="26">
        <f>計算過程!$CJ$88*'貼り付けシート（日別）'!O280+計算過程!$CJ$89*BU281+計算過程!$CJ$90</f>
        <v>0.86380718749999996</v>
      </c>
      <c r="BE281" s="26">
        <f>IF(7&lt;='貼り付けシート（日別）'!O280,1,1+(7-'貼り付けシート（日別）'!O280)*0.0205)</f>
        <v>1</v>
      </c>
      <c r="BF281" s="89">
        <f>IF($BN281&gt;0,バックデータ一覧!$S$4,バックデータ一覧!$T$4)</f>
        <v>-0.51375000000000004</v>
      </c>
      <c r="BG281" s="89">
        <f>IF($BN281&gt;0,バックデータ一覧!$S$5,バックデータ一覧!$T$5)</f>
        <v>-1.7819999999999999E-2</v>
      </c>
      <c r="BH281" s="89">
        <f>IF($BN281&gt;0,バックデータ一覧!$S$6,バックデータ一覧!$T$6)</f>
        <v>0.27639999999999998</v>
      </c>
      <c r="BI281" s="89">
        <f>IF($BN281&gt;0,バックデータ一覧!$S$7,バックデータ一覧!$T$7)</f>
        <v>9.4067100000000003</v>
      </c>
      <c r="BJ281" s="89">
        <f>IF($BN281&gt;0,バックデータ一覧!$S$12,バックデータ一覧!$T$12)</f>
        <v>-0.19841</v>
      </c>
      <c r="BK281" s="89">
        <f>IF($BN281&gt;0,バックデータ一覧!$S$13,バックデータ一覧!$T$13)</f>
        <v>1.10632</v>
      </c>
      <c r="BL281" s="89">
        <f>IF($BN281&gt;0,バックデータ一覧!$S$14,バックデータ一覧!$T$14)</f>
        <v>0.19306999999999999</v>
      </c>
      <c r="BM281" s="132">
        <f>IF($BN281&gt;0,バックデータ一覧!$S$15,バックデータ一覧!$T$15)</f>
        <v>-10.36669</v>
      </c>
      <c r="BN281" s="26">
        <f>SUMIF('貼り付けシート（時刻別）'!$A$6:$A$8765,$A281,'貼り付けシート（時刻別）'!$C$6:$C$8765)</f>
        <v>2400</v>
      </c>
      <c r="BO281" s="91">
        <f>'貼り付けシート（日別）'!B280</f>
        <v>3.8687991782136675</v>
      </c>
      <c r="BP281" s="91">
        <f>'貼り付けシート（日別）'!C280</f>
        <v>4.7373051161800017</v>
      </c>
      <c r="BQ281" s="91">
        <f>'貼り付けシート（日別）'!D280</f>
        <v>2.0528322170113338</v>
      </c>
      <c r="BR281" s="91">
        <f>'貼り付けシート（日別）'!E280</f>
        <v>0</v>
      </c>
      <c r="BS281" s="91">
        <f>'貼り付けシート（日別）'!F280</f>
        <v>7.1059576742700017</v>
      </c>
      <c r="BT281" s="91">
        <f>'貼り付けシート（日別）'!G280</f>
        <v>0</v>
      </c>
      <c r="BU281" s="91">
        <f>'貼り付けシート（日別）'!H280</f>
        <v>1.0145312499999997</v>
      </c>
      <c r="BV281" s="91">
        <f>'貼り付けシート（日別）'!I280</f>
        <v>49</v>
      </c>
      <c r="BW281" s="91">
        <f>'貼り付けシート（日別）'!J280</f>
        <v>60</v>
      </c>
      <c r="BX281" s="91">
        <f>'貼り付けシート（日別）'!K280</f>
        <v>26</v>
      </c>
      <c r="BY281" s="91">
        <f>'貼り付けシート（日別）'!L280</f>
        <v>0</v>
      </c>
      <c r="BZ281" s="91">
        <f>'貼り付けシート（日別）'!M280</f>
        <v>90</v>
      </c>
      <c r="CA281" s="91">
        <f>'貼り付けシート（日別）'!N280</f>
        <v>0</v>
      </c>
      <c r="CB281" s="91">
        <f>'貼り付けシート（日別）'!O280</f>
        <v>21.525000000000002</v>
      </c>
      <c r="CC281" s="91">
        <f>'貼り付けシート（日別）'!Q280</f>
        <v>0</v>
      </c>
      <c r="CD281" s="126"/>
    </row>
    <row r="282" spans="1:82" x14ac:dyDescent="0.15">
      <c r="A282" s="30">
        <v>41915</v>
      </c>
      <c r="B282" s="93">
        <f t="shared" si="126"/>
        <v>0.10954479166666667</v>
      </c>
      <c r="C282" s="93">
        <f t="shared" si="127"/>
        <v>0</v>
      </c>
      <c r="D282" s="93">
        <f t="shared" si="153"/>
        <v>14.369640498298317</v>
      </c>
      <c r="E282" s="96">
        <v>0</v>
      </c>
      <c r="F282" s="90">
        <f>IF(OR(計算過程!$CJ$4&lt;=4,計算過程!$CJ$4=8),G282+H282+I282,0)</f>
        <v>0.10954479166666667</v>
      </c>
      <c r="G282" s="90">
        <f>IF(AND($CJ$4&gt;4,$CJ$4&lt;&gt;8),0,((VLOOKUP(入力データと計算結果!$F$6,バックデータ一覧!$V$12:$AA$15,2)*CB282+VLOOKUP(入力データと計算結果!$F$6,バックデータ一覧!$V$12:$AA$15,3)*(BV282+BW282+BX282+BY282+CA282)+(VLOOKUP(入力データと計算結果!$F$6,バックデータ一覧!$V$12:$AA$15,4)))*10^3/3600))</f>
        <v>0.10954479166666667</v>
      </c>
      <c r="H282" s="90">
        <f>IF(AND(OR($CJ$4&gt;4,$CJ$4&lt;&gt;8),入力データと計算結果!$F$7&lt;&gt;バックデータ一覧!$A$20,BZ282&gt;0),0.07*10^3/3600,0)</f>
        <v>0</v>
      </c>
      <c r="I282" s="90">
        <f>IF(AND(OR($CJ$4&lt;=4),入力データと計算結果!$F$7=バックデータ一覧!$A$22,BU282&gt;0),(VLOOKUP(入力データと計算結果!$F$6,バックデータ一覧!$V$12:$AA$15,5,FALSE)*BU282+VLOOKUP(入力データと計算結果!$F$6,バックデータ一覧!$V$12:$AA$15,6,FALSE))*10^3/3600,0)</f>
        <v>0</v>
      </c>
      <c r="J282" s="90">
        <f>IF(OR(計算過程!$CJ$4&lt;=2,計算過程!$CJ$4=8),IF(入力データと計算結果!$F$7=バックデータ一覧!$A$20,BO282/L282+BP282/M282+BQ282/N282+BR282/O282+BT282/Q282,IF(入力データと計算結果!$F$7=バックデータ一覧!$A$21,BO282/L282+BP282/M282+BQ282/N282+BS282/P282+BT282/Q282,BO282/L282+BP282/M282+BQ282/N282+BS282/P282+BU282/R282)),0)</f>
        <v>0</v>
      </c>
      <c r="K282" s="90">
        <f>IF(OR(計算過程!$CJ$4=3,計算過程!$CJ$4=4),IF(入力データと計算結果!$F$7=バックデータ一覧!$A$20,BO282/L282+BP282/M282+BQ282/N282+BR282/O282+BT282/Q282,IF(入力データと計算結果!$F$7=バックデータ一覧!$A$21,BO282/L282+BP282/M282+BQ282/N282+BS282/P282+BT282/Q282,BO282/L282+BP282/M282+BQ282/N282+BS282/P282+BU282/R282)),0)</f>
        <v>14.369640498298317</v>
      </c>
      <c r="L282" s="167">
        <f>IFERROR(MIN(1,$CJ$6*CB282+計算過程!$CJ$13*(BO282+BQ282)+$CJ$20),"-")</f>
        <v>0.70524880004254953</v>
      </c>
      <c r="M282" s="167">
        <f t="shared" si="128"/>
        <v>0.82472924163595218</v>
      </c>
      <c r="N282" s="167">
        <f t="shared" si="129"/>
        <v>0.70524880004254953</v>
      </c>
      <c r="O282" s="134">
        <f t="shared" si="130"/>
        <v>0.90236153670854247</v>
      </c>
      <c r="P282" s="134">
        <f t="shared" si="131"/>
        <v>0.88826526187185906</v>
      </c>
      <c r="Q282" s="134">
        <f t="shared" si="132"/>
        <v>0.90236153670854247</v>
      </c>
      <c r="R282" s="134">
        <f t="shared" si="133"/>
        <v>0.54147190749434659</v>
      </c>
      <c r="S282" s="26">
        <f t="shared" si="134"/>
        <v>0</v>
      </c>
      <c r="T282" s="26">
        <f>'貼り付けシート（日別）'!P281</f>
        <v>18.962499999999999</v>
      </c>
      <c r="U282" s="26">
        <f t="shared" si="154"/>
        <v>1</v>
      </c>
      <c r="V282" s="26">
        <f t="shared" si="155"/>
        <v>1</v>
      </c>
      <c r="W282" s="26">
        <f t="shared" si="148"/>
        <v>11.111521072166671</v>
      </c>
      <c r="X282" s="26">
        <f t="shared" si="135"/>
        <v>0</v>
      </c>
      <c r="Y282" s="26">
        <f>IF(AND(入力データと計算結果!$F$6=バックデータ一覧!$A$7,入力データと計算結果!$F$27="種類を選択することで評価する"),MAX((($CJ$44*CB282+$CJ$45*SUM(BO282:BQ282,BS282)+$CJ$46)*Z282+(0.01723*BU282+0.06099))*10^3/3600,0),0)</f>
        <v>0</v>
      </c>
      <c r="Z282" s="26">
        <f t="shared" si="149"/>
        <v>1</v>
      </c>
      <c r="AA282" s="26">
        <f>IF(AND(入力データと計算結果!$F$6=バックデータ一覧!$A$7,入力データと計算結果!$F$27="種類を選択することで評価する"),MAX(($CJ$47*CB282+$CJ$48*SUM(BO282:BQ282,BS282)+$CJ$49)*AC282+BU282/AB282,0),0)</f>
        <v>0</v>
      </c>
      <c r="AB282" s="26">
        <f t="shared" si="136"/>
        <v>0.86395999999999995</v>
      </c>
      <c r="AC282" s="26">
        <f t="shared" si="150"/>
        <v>1</v>
      </c>
      <c r="AD282" s="91">
        <f>IF(AND(入力データと計算結果!$F$6=バックデータ一覧!$A$7,入力データと計算結果!$F$27="仕様を入力することで評価する"),AE282+AF282+AG282,0)</f>
        <v>0</v>
      </c>
      <c r="AE282" s="91">
        <f t="shared" si="151"/>
        <v>0.60681281056322167</v>
      </c>
      <c r="AF282" s="91">
        <f t="shared" si="137"/>
        <v>6.8040232280984325E-2</v>
      </c>
      <c r="AG282" s="190">
        <f>IF(AND(入力データと計算結果!$F$7&lt;&gt;バックデータ一覧!$A$22,CA282&gt;0),(0.000393*計算過程!CA282)*10^3/3600,IF(AND(入力データと計算結果!$F$7=バックデータ一覧!$A$22,AX282&gt;0),(0.01723*計算過程!AX282+0.06099)*10^3/3600,0))</f>
        <v>0</v>
      </c>
      <c r="AH282" s="91">
        <f>IF(OR(入力データと計算結果!$F$6&lt;&gt;バックデータ一覧!$A$7,入力データと計算結果!$F$27&lt;&gt;"仕様を入力することで評価する"),0,IF(入力データと計算結果!$F$7=バックデータ一覧!$A$20,計算過程!AR282/計算過程!AI282+計算過程!AS282/計算過程!AJ282+計算過程!AT282/計算過程!AK282+計算過程!AU282/計算過程!AL282+計算過程!AW282/計算過程!AN282,IF(入力データと計算結果!$F$7=バックデータ一覧!$A$21,計算過程!AR282/計算過程!AI282+計算過程!AS282/計算過程!AJ282+計算過程!AT282/計算過程!AK282+計算過程!AV282/計算過程!AM282+計算過程!AW282/計算過程!AN282,計算過程!AR282/計算過程!AI282+計算過程!AS282/計算過程!AJ282+計算過程!AT282/計算過程!AK282+計算過程!AV282/計算過程!AM282+計算過程!AX282/計算過程!AO282)))</f>
        <v>0</v>
      </c>
      <c r="AI282" s="191" t="str">
        <f>IF(AND(入力データと計算結果!$F$6=バックデータ一覧!$A$7,入力データと計算結果!$F$27="仕様を入力することで評価する"),$CJ$65*CB282+$CJ$72*(AR282+AT282)+$CJ$79,"-")</f>
        <v>-</v>
      </c>
      <c r="AJ282" s="191" t="str">
        <f>IF(AND(入力データと計算結果!$F$6=バックデータ一覧!$A$7,入力データと計算結果!$F$27="仕様を入力することで評価する"),$CJ$66*CB282+$CJ$73*AS282+$CJ$80,"-")</f>
        <v>-</v>
      </c>
      <c r="AK282" s="191" t="str">
        <f>IF(AND(入力データと計算結果!$F$6=バックデータ一覧!$A$7,入力データと計算結果!$F$27="仕様を入力することで評価する"),$CJ$67*CB282+$CJ$74*(AR282+AT282)+$CJ$81,"-")</f>
        <v>-</v>
      </c>
      <c r="AL282" s="191" t="str">
        <f>IF(AND(入力データと計算結果!$F$6=バックデータ一覧!$A$7,入力データと計算結果!$F$27="仕様を入力することで評価する"),$CJ$68*CB282+$CJ$75*AU282+$CJ$82,"-")</f>
        <v>-</v>
      </c>
      <c r="AM282" s="191" t="str">
        <f>IF(AND(入力データと計算結果!$F$6=バックデータ一覧!$A$7,入力データと計算結果!$F$27="仕様を入力することで評価する"),$CJ$69*CB282+$CJ$76*AV282+$CJ$83,"-")</f>
        <v>-</v>
      </c>
      <c r="AN282" s="191" t="str">
        <f>IF(AND(入力データと計算結果!$F$6=バックデータ一覧!$A$7,入力データと計算結果!$F$27="仕様を入力することで評価する"),$CJ$70*CB282+$CJ$77*AW282+$CJ$84,"-")</f>
        <v>-</v>
      </c>
      <c r="AO282" s="191" t="str">
        <f>IF(AND(入力データと計算結果!$F$6=バックデータ一覧!$A$7,入力データと計算結果!$F$27="仕様を入力することで評価する"),$CJ$71*CB282+$CJ$78*AX282+$CJ$85,"-")</f>
        <v>-</v>
      </c>
      <c r="AP282" s="91">
        <f t="shared" si="138"/>
        <v>12.854698612773934</v>
      </c>
      <c r="AQ282" s="91">
        <f t="shared" si="139"/>
        <v>5.8844334735537069</v>
      </c>
      <c r="AR282" s="91">
        <f t="shared" si="140"/>
        <v>0</v>
      </c>
      <c r="AS282" s="91">
        <f t="shared" si="141"/>
        <v>0</v>
      </c>
      <c r="AT282" s="91">
        <f t="shared" si="142"/>
        <v>0</v>
      </c>
      <c r="AU282" s="91">
        <f t="shared" si="143"/>
        <v>0</v>
      </c>
      <c r="AV282" s="91">
        <f t="shared" si="144"/>
        <v>0</v>
      </c>
      <c r="AW282" s="91">
        <f t="shared" si="145"/>
        <v>0</v>
      </c>
      <c r="AX282" s="91">
        <f t="shared" si="146"/>
        <v>0</v>
      </c>
      <c r="AY282" s="158">
        <f t="shared" si="147"/>
        <v>11.111521072166671</v>
      </c>
      <c r="AZ282" s="91">
        <f t="shared" si="152"/>
        <v>11.111521072166671</v>
      </c>
      <c r="BA282" s="26">
        <f>IF(計算過程!$CJ$4=9,((BF282*CB282+BG282*(BO282+BP282+BQ282+BS282)+BH282*BN282+BI282)*BB282+(0.01723*BU282+0.06099))*10^3/3600,0)</f>
        <v>0</v>
      </c>
      <c r="BB282" s="26">
        <f>IF(7&lt;='貼り付けシート（日別）'!O281,1,1+(7-'貼り付けシート（日別）'!O281)*0.0091)</f>
        <v>1</v>
      </c>
      <c r="BC282" s="26">
        <f>IF(計算過程!$CJ$4=9,((BJ282*計算過程!CB282+BK282*(BO282+BP282+BQ282+BS282)+BL282*BN282+BM282)*BE282+BU282/BD282),0)</f>
        <v>0</v>
      </c>
      <c r="BD282" s="26">
        <f>計算過程!$CJ$88*'貼り付けシート（日別）'!O281+計算過程!$CJ$89*BU282+計算過程!$CJ$90</f>
        <v>0.86395999999999995</v>
      </c>
      <c r="BE282" s="26">
        <f>IF(7&lt;='貼り付けシート（日別）'!O281,1,1+(7-'貼り付けシート（日別）'!O281)*0.0205)</f>
        <v>1</v>
      </c>
      <c r="BF282" s="89">
        <f>IF($BN282&gt;0,バックデータ一覧!$S$4,バックデータ一覧!$T$4)</f>
        <v>-0.51375000000000004</v>
      </c>
      <c r="BG282" s="89">
        <f>IF($BN282&gt;0,バックデータ一覧!$S$5,バックデータ一覧!$T$5)</f>
        <v>-1.7819999999999999E-2</v>
      </c>
      <c r="BH282" s="89">
        <f>IF($BN282&gt;0,バックデータ一覧!$S$6,バックデータ一覧!$T$6)</f>
        <v>0.27639999999999998</v>
      </c>
      <c r="BI282" s="89">
        <f>IF($BN282&gt;0,バックデータ一覧!$S$7,バックデータ一覧!$T$7)</f>
        <v>9.4067100000000003</v>
      </c>
      <c r="BJ282" s="89">
        <f>IF($BN282&gt;0,バックデータ一覧!$S$12,バックデータ一覧!$T$12)</f>
        <v>-0.19841</v>
      </c>
      <c r="BK282" s="89">
        <f>IF($BN282&gt;0,バックデータ一覧!$S$13,バックデータ一覧!$T$13)</f>
        <v>1.10632</v>
      </c>
      <c r="BL282" s="89">
        <f>IF($BN282&gt;0,バックデータ一覧!$S$14,バックデータ一覧!$T$14)</f>
        <v>0.19306999999999999</v>
      </c>
      <c r="BM282" s="132">
        <f>IF($BN282&gt;0,バックデータ一覧!$S$15,バックデータ一覧!$T$15)</f>
        <v>-10.36669</v>
      </c>
      <c r="BN282" s="26">
        <f>SUMIF('貼り付けシート（時刻別）'!$A$6:$A$8765,$A282,'貼り付けシート（時刻別）'!$C$6:$C$8765)</f>
        <v>2400</v>
      </c>
      <c r="BO282" s="91">
        <f>'貼り付けシート（日別）'!B281</f>
        <v>3.0953522986750013</v>
      </c>
      <c r="BP282" s="91">
        <f>'貼り付けシート（日別）'!C281</f>
        <v>6.7462806509583348</v>
      </c>
      <c r="BQ282" s="91">
        <f>'貼り付けシート（日別）'!D281</f>
        <v>1.2698881225333336</v>
      </c>
      <c r="BR282" s="91">
        <f>'貼り付けシート（日別）'!E281</f>
        <v>0</v>
      </c>
      <c r="BS282" s="91">
        <f>'貼り付けシート（日別）'!F281</f>
        <v>0</v>
      </c>
      <c r="BT282" s="91">
        <f>'貼り付けシート（日別）'!G281</f>
        <v>0</v>
      </c>
      <c r="BU282" s="91">
        <f>'貼り付けシート（日別）'!H281</f>
        <v>0</v>
      </c>
      <c r="BV282" s="91">
        <f>'貼り付けシート（日別）'!I281</f>
        <v>39</v>
      </c>
      <c r="BW282" s="91">
        <f>'貼り付けシート（日別）'!J281</f>
        <v>85</v>
      </c>
      <c r="BX282" s="91">
        <f>'貼り付けシート（日別）'!K281</f>
        <v>16</v>
      </c>
      <c r="BY282" s="91">
        <f>'貼り付けシート（日別）'!L281</f>
        <v>0</v>
      </c>
      <c r="BZ282" s="91">
        <f>'貼り付けシート（日別）'!M281</f>
        <v>0</v>
      </c>
      <c r="CA282" s="91">
        <f>'貼り付けシート（日別）'!N281</f>
        <v>0</v>
      </c>
      <c r="CB282" s="91">
        <f>'貼り付けシート（日別）'!O281</f>
        <v>22.824999999999992</v>
      </c>
      <c r="CC282" s="91">
        <f>'貼り付けシート（日別）'!Q281</f>
        <v>0</v>
      </c>
      <c r="CD282" s="126"/>
    </row>
    <row r="283" spans="1:82" x14ac:dyDescent="0.15">
      <c r="A283" s="30">
        <v>41916</v>
      </c>
      <c r="B283" s="93">
        <f t="shared" si="126"/>
        <v>0.16940466015624997</v>
      </c>
      <c r="C283" s="93">
        <f t="shared" si="127"/>
        <v>0</v>
      </c>
      <c r="D283" s="93">
        <f t="shared" si="153"/>
        <v>32.301504438573858</v>
      </c>
      <c r="E283" s="96">
        <v>0</v>
      </c>
      <c r="F283" s="90">
        <f>IF(OR(計算過程!$CJ$4&lt;=4,計算過程!$CJ$4=8),G283+H283+I283,0)</f>
        <v>0.16940466015624997</v>
      </c>
      <c r="G283" s="90">
        <f>IF(AND($CJ$4&gt;4,$CJ$4&lt;&gt;8),0,((VLOOKUP(入力データと計算結果!$F$6,バックデータ一覧!$V$12:$AA$15,2)*CB283+VLOOKUP(入力データと計算結果!$F$6,バックデータ一覧!$V$12:$AA$15,3)*(BV283+BW283+BX283+BY283+CA283)+(VLOOKUP(入力データと計算結果!$F$6,バックデータ一覧!$V$12:$AA$15,4)))*10^3/3600))</f>
        <v>0.10830561342592593</v>
      </c>
      <c r="H283" s="90">
        <f>IF(AND(OR($CJ$4&gt;4,$CJ$4&lt;&gt;8),入力データと計算結果!$F$7&lt;&gt;バックデータ一覧!$A$20,BZ283&gt;0),0.07*10^3/3600,0)</f>
        <v>1.9444444444444445E-2</v>
      </c>
      <c r="I283" s="90">
        <f>IF(AND(OR($CJ$4&lt;=4),入力データと計算結果!$F$7=バックデータ一覧!$A$22,BU283&gt;0),(VLOOKUP(入力データと計算結果!$F$6,バックデータ一覧!$V$12:$AA$15,5,FALSE)*BU283+VLOOKUP(入力データと計算結果!$F$6,バックデータ一覧!$V$12:$AA$15,6,FALSE))*10^3/3600,0)</f>
        <v>4.1654602285879617E-2</v>
      </c>
      <c r="J283" s="90">
        <f>IF(OR(計算過程!$CJ$4&lt;=2,計算過程!$CJ$4=8),IF(入力データと計算結果!$F$7=バックデータ一覧!$A$20,BO283/L283+BP283/M283+BQ283/N283+BR283/O283+BT283/Q283,IF(入力データと計算結果!$F$7=バックデータ一覧!$A$21,BO283/L283+BP283/M283+BQ283/N283+BS283/P283+BT283/Q283,BO283/L283+BP283/M283+BQ283/N283+BS283/P283+BU283/R283)),0)</f>
        <v>0</v>
      </c>
      <c r="K283" s="90">
        <f>IF(OR(計算過程!$CJ$4=3,計算過程!$CJ$4=4),IF(入力データと計算結果!$F$7=バックデータ一覧!$A$20,BO283/L283+BP283/M283+BQ283/N283+BR283/O283+BT283/Q283,IF(入力データと計算結果!$F$7=バックデータ一覧!$A$21,BO283/L283+BP283/M283+BQ283/N283+BS283/P283+BT283/Q283,BO283/L283+BP283/M283+BQ283/N283+BS283/P283+BU283/R283)),0)</f>
        <v>32.301504438573858</v>
      </c>
      <c r="L283" s="167">
        <f>IFERROR(MIN(1,$CJ$6*CB283+計算過程!$CJ$13*(BO283+BQ283)+$CJ$20),"-")</f>
        <v>0.71116944101402535</v>
      </c>
      <c r="M283" s="167">
        <f t="shared" si="128"/>
        <v>0.81464137957073612</v>
      </c>
      <c r="N283" s="167">
        <f t="shared" si="129"/>
        <v>0.71116944101402535</v>
      </c>
      <c r="O283" s="134">
        <f t="shared" si="130"/>
        <v>0.90236153670854247</v>
      </c>
      <c r="P283" s="134">
        <f t="shared" si="131"/>
        <v>0.85404956596773252</v>
      </c>
      <c r="Q283" s="134">
        <f t="shared" si="132"/>
        <v>0.90236153670854247</v>
      </c>
      <c r="R283" s="134">
        <f t="shared" si="133"/>
        <v>0.57976819855276829</v>
      </c>
      <c r="S283" s="26">
        <f t="shared" si="134"/>
        <v>0</v>
      </c>
      <c r="T283" s="26">
        <f>'貼り付けシート（日別）'!P282</f>
        <v>19.612500000000001</v>
      </c>
      <c r="U283" s="26">
        <f t="shared" si="154"/>
        <v>1</v>
      </c>
      <c r="V283" s="26">
        <f t="shared" si="155"/>
        <v>1</v>
      </c>
      <c r="W283" s="26">
        <f t="shared" si="148"/>
        <v>25.579236139153338</v>
      </c>
      <c r="X283" s="26">
        <f t="shared" si="135"/>
        <v>0</v>
      </c>
      <c r="Y283" s="26">
        <f>IF(AND(入力データと計算結果!$F$6=バックデータ一覧!$A$7,入力データと計算結果!$F$27="種類を選択することで評価する"),MAX((($CJ$44*CB283+$CJ$45*SUM(BO283:BQ283,BS283)+$CJ$46)*Z283+(0.01723*BU283+0.06099))*10^3/3600,0),0)</f>
        <v>0</v>
      </c>
      <c r="Z283" s="26">
        <f t="shared" si="149"/>
        <v>1</v>
      </c>
      <c r="AA283" s="26">
        <f>IF(AND(入力データと計算結果!$F$6=バックデータ一覧!$A$7,入力データと計算結果!$F$27="種類を選択することで評価する"),MAX(($CJ$47*CB283+$CJ$48*SUM(BO283:BQ283,BS283)+$CJ$49)*AC283+BU283/AB283,0),0)</f>
        <v>0</v>
      </c>
      <c r="AB283" s="26">
        <f t="shared" si="136"/>
        <v>0.86325890625000001</v>
      </c>
      <c r="AC283" s="26">
        <f t="shared" si="150"/>
        <v>1</v>
      </c>
      <c r="AD283" s="91">
        <f>IF(AND(入力データと計算結果!$F$6=バックデータ一覧!$A$7,入力データと計算結果!$F$27="仕様を入力することで評価する"),AE283+AF283+AG283,0)</f>
        <v>0</v>
      </c>
      <c r="AE283" s="91">
        <f t="shared" si="151"/>
        <v>1.2353529456357182</v>
      </c>
      <c r="AF283" s="91">
        <f t="shared" si="137"/>
        <v>7.9220137771397151E-2</v>
      </c>
      <c r="AG283" s="190">
        <f>IF(AND(入力データと計算結果!$F$7&lt;&gt;バックデータ一覧!$A$22,CA283&gt;0),(0.000393*計算過程!CA283)*10^3/3600,IF(AND(入力データと計算結果!$F$7=バックデータ一覧!$A$22,AX283&gt;0),(0.01723*計算過程!AX283+0.06099)*10^3/3600,0))</f>
        <v>2.1822627531828703E-2</v>
      </c>
      <c r="AH283" s="91">
        <f>IF(OR(入力データと計算結果!$F$6&lt;&gt;バックデータ一覧!$A$7,入力データと計算結果!$F$27&lt;&gt;"仕様を入力することで評価する"),0,IF(入力データと計算結果!$F$7=バックデータ一覧!$A$20,計算過程!AR283/計算過程!AI283+計算過程!AS283/計算過程!AJ283+計算過程!AT283/計算過程!AK283+計算過程!AU283/計算過程!AL283+計算過程!AW283/計算過程!AN283,IF(入力データと計算結果!$F$7=バックデータ一覧!$A$21,計算過程!AR283/計算過程!AI283+計算過程!AS283/計算過程!AJ283+計算過程!AT283/計算過程!AK283+計算過程!AV283/計算過程!AM283+計算過程!AW283/計算過程!AN283,計算過程!AR283/計算過程!AI283+計算過程!AS283/計算過程!AJ283+計算過程!AT283/計算過程!AK283+計算過程!AV283/計算過程!AM283+計算過程!AX283/計算過程!AO283)))</f>
        <v>0</v>
      </c>
      <c r="AI283" s="191" t="str">
        <f>IF(AND(入力データと計算結果!$F$6=バックデータ一覧!$A$7,入力データと計算結果!$F$27="仕様を入力することで評価する"),$CJ$65*CB283+$CJ$72*(AR283+AT283)+$CJ$79,"-")</f>
        <v>-</v>
      </c>
      <c r="AJ283" s="191" t="str">
        <f>IF(AND(入力データと計算結果!$F$6=バックデータ一覧!$A$7,入力データと計算結果!$F$27="仕様を入力することで評価する"),$CJ$66*CB283+$CJ$73*AS283+$CJ$80,"-")</f>
        <v>-</v>
      </c>
      <c r="AK283" s="191" t="str">
        <f>IF(AND(入力データと計算結果!$F$6=バックデータ一覧!$A$7,入力データと計算結果!$F$27="仕様を入力することで評価する"),$CJ$67*CB283+$CJ$74*(AR283+AT283)+$CJ$81,"-")</f>
        <v>-</v>
      </c>
      <c r="AL283" s="191" t="str">
        <f>IF(AND(入力データと計算結果!$F$6=バックデータ一覧!$A$7,入力データと計算結果!$F$27="仕様を入力することで評価する"),$CJ$68*CB283+$CJ$75*AU283+$CJ$82,"-")</f>
        <v>-</v>
      </c>
      <c r="AM283" s="191" t="str">
        <f>IF(AND(入力データと計算結果!$F$6=バックデータ一覧!$A$7,入力データと計算結果!$F$27="仕様を入力することで評価する"),$CJ$69*CB283+$CJ$76*AV283+$CJ$83,"-")</f>
        <v>-</v>
      </c>
      <c r="AN283" s="191" t="str">
        <f>IF(AND(入力データと計算結果!$F$6=バックデータ一覧!$A$7,入力データと計算結果!$F$27="仕様を入力することで評価する"),$CJ$70*CB283+$CJ$77*AW283+$CJ$84,"-")</f>
        <v>-</v>
      </c>
      <c r="AO283" s="191" t="str">
        <f>IF(AND(入力データと計算結果!$F$6=バックデータ一覧!$A$7,入力データと計算結果!$F$27="仕様を入力することで評価する"),$CJ$71*CB283+$CJ$78*AX283+$CJ$85,"-")</f>
        <v>-</v>
      </c>
      <c r="AP283" s="91">
        <f t="shared" si="138"/>
        <v>25.614427638957693</v>
      </c>
      <c r="AQ283" s="91">
        <f t="shared" si="139"/>
        <v>5.7595837802757552</v>
      </c>
      <c r="AR283" s="91">
        <f t="shared" si="140"/>
        <v>0.47589197286440754</v>
      </c>
      <c r="AS283" s="91">
        <f t="shared" si="141"/>
        <v>0.35106784883439923</v>
      </c>
      <c r="AT283" s="91">
        <f t="shared" si="142"/>
        <v>0.18723618604501291</v>
      </c>
      <c r="AU283" s="91">
        <f t="shared" si="143"/>
        <v>0</v>
      </c>
      <c r="AV283" s="91">
        <f t="shared" si="144"/>
        <v>1.4042713953375969</v>
      </c>
      <c r="AW283" s="91">
        <f t="shared" si="145"/>
        <v>0</v>
      </c>
      <c r="AX283" s="91">
        <f t="shared" si="146"/>
        <v>1.0198177083333331</v>
      </c>
      <c r="AY283" s="158">
        <f t="shared" si="147"/>
        <v>22.140951027738584</v>
      </c>
      <c r="AZ283" s="91">
        <f t="shared" si="152"/>
        <v>24.559418430820003</v>
      </c>
      <c r="BA283" s="26">
        <f>IF(計算過程!$CJ$4=9,((BF283*CB283+BG283*(BO283+BP283+BQ283+BS283)+BH283*BN283+BI283)*BB283+(0.01723*BU283+0.06099))*10^3/3600,0)</f>
        <v>0</v>
      </c>
      <c r="BB283" s="26">
        <f>IF(7&lt;='貼り付けシート（日別）'!O282,1,1+(7-'貼り付けシート（日別）'!O282)*0.0091)</f>
        <v>1</v>
      </c>
      <c r="BC283" s="26">
        <f>IF(計算過程!$CJ$4=9,((BJ283*計算過程!CB283+BK283*(BO283+BP283+BQ283+BS283)+BL283*BN283+BM283)*BE283+BU283/BD283),0)</f>
        <v>0</v>
      </c>
      <c r="BD283" s="26">
        <f>計算過程!$CJ$88*'貼り付けシート（日別）'!O282+計算過程!$CJ$89*BU283+計算過程!$CJ$90</f>
        <v>0.86325890625000001</v>
      </c>
      <c r="BE283" s="26">
        <f>IF(7&lt;='貼り付けシート（日別）'!O282,1,1+(7-'貼り付けシート（日別）'!O282)*0.0205)</f>
        <v>1</v>
      </c>
      <c r="BF283" s="89">
        <f>IF($BN283&gt;0,バックデータ一覧!$S$4,バックデータ一覧!$T$4)</f>
        <v>-0.51375000000000004</v>
      </c>
      <c r="BG283" s="89">
        <f>IF($BN283&gt;0,バックデータ一覧!$S$5,バックデータ一覧!$T$5)</f>
        <v>-1.7819999999999999E-2</v>
      </c>
      <c r="BH283" s="89">
        <f>IF($BN283&gt;0,バックデータ一覧!$S$6,バックデータ一覧!$T$6)</f>
        <v>0.27639999999999998</v>
      </c>
      <c r="BI283" s="89">
        <f>IF($BN283&gt;0,バックデータ一覧!$S$7,バックデータ一覧!$T$7)</f>
        <v>9.4067100000000003</v>
      </c>
      <c r="BJ283" s="89">
        <f>IF($BN283&gt;0,バックデータ一覧!$S$12,バックデータ一覧!$T$12)</f>
        <v>-0.19841</v>
      </c>
      <c r="BK283" s="89">
        <f>IF($BN283&gt;0,バックデータ一覧!$S$13,バックデータ一覧!$T$13)</f>
        <v>1.10632</v>
      </c>
      <c r="BL283" s="89">
        <f>IF($BN283&gt;0,バックデータ一覧!$S$14,バックデータ一覧!$T$14)</f>
        <v>0.19306999999999999</v>
      </c>
      <c r="BM283" s="132">
        <f>IF($BN283&gt;0,バックデータ一覧!$S$15,バックデータ一覧!$T$15)</f>
        <v>-10.36669</v>
      </c>
      <c r="BN283" s="26">
        <f>SUMIF('貼り付けシート（時刻別）'!$A$6:$A$8765,$A283,'貼り付けシート（時刻別）'!$C$6:$C$8765)</f>
        <v>2400</v>
      </c>
      <c r="BO283" s="91">
        <f>'貼り付けシート（日別）'!B282</f>
        <v>4.8326597557420001</v>
      </c>
      <c r="BP283" s="91">
        <f>'貼り付けシート（日別）'!C282</f>
        <v>3.5650768689900003</v>
      </c>
      <c r="BQ283" s="91">
        <f>'貼り付けシート（日別）'!D282</f>
        <v>1.9013743301280002</v>
      </c>
      <c r="BR283" s="91">
        <f>'貼り付けシート（日別）'!E282</f>
        <v>0</v>
      </c>
      <c r="BS283" s="91">
        <f>'貼り付けシート（日別）'!F282</f>
        <v>14.260307475960001</v>
      </c>
      <c r="BT283" s="91">
        <f>'貼り付けシート（日別）'!G282</f>
        <v>0</v>
      </c>
      <c r="BU283" s="91">
        <f>'貼り付けシート（日別）'!H282</f>
        <v>1.0198177083333331</v>
      </c>
      <c r="BV283" s="91">
        <f>'貼り付けシート（日別）'!I282</f>
        <v>61</v>
      </c>
      <c r="BW283" s="91">
        <f>'貼り付けシート（日別）'!J282</f>
        <v>45</v>
      </c>
      <c r="BX283" s="91">
        <f>'貼り付けシート（日別）'!K282</f>
        <v>24</v>
      </c>
      <c r="BY283" s="91">
        <f>'貼り付けシート（日別）'!L282</f>
        <v>0</v>
      </c>
      <c r="BZ283" s="91">
        <f>'貼り付けシート（日別）'!M282</f>
        <v>180</v>
      </c>
      <c r="CA283" s="91">
        <f>'貼り付けシート（日別）'!N282</f>
        <v>0</v>
      </c>
      <c r="CB283" s="91">
        <f>'貼り付けシート（日別）'!O282</f>
        <v>21.404166666666669</v>
      </c>
      <c r="CC283" s="91">
        <f>'貼り付けシート（日別）'!Q282</f>
        <v>0</v>
      </c>
      <c r="CD283" s="126"/>
    </row>
    <row r="284" spans="1:82" x14ac:dyDescent="0.15">
      <c r="A284" s="30">
        <v>41917</v>
      </c>
      <c r="B284" s="93">
        <f t="shared" si="126"/>
        <v>0.1102954861111111</v>
      </c>
      <c r="C284" s="93">
        <f t="shared" si="127"/>
        <v>0</v>
      </c>
      <c r="D284" s="93">
        <f t="shared" si="153"/>
        <v>14.443202317690858</v>
      </c>
      <c r="E284" s="96">
        <v>0</v>
      </c>
      <c r="F284" s="90">
        <f>IF(OR(計算過程!$CJ$4&lt;=4,計算過程!$CJ$4=8),G284+H284+I284,0)</f>
        <v>0.1102954861111111</v>
      </c>
      <c r="G284" s="90">
        <f>IF(AND($CJ$4&gt;4,$CJ$4&lt;&gt;8),0,((VLOOKUP(入力データと計算結果!$F$6,バックデータ一覧!$V$12:$AA$15,2)*CB284+VLOOKUP(入力データと計算結果!$F$6,バックデータ一覧!$V$12:$AA$15,3)*(BV284+BW284+BX284+BY284+CA284)+(VLOOKUP(入力データと計算結果!$F$6,バックデータ一覧!$V$12:$AA$15,4)))*10^3/3600))</f>
        <v>0.1102954861111111</v>
      </c>
      <c r="H284" s="90">
        <f>IF(AND(OR($CJ$4&gt;4,$CJ$4&lt;&gt;8),入力データと計算結果!$F$7&lt;&gt;バックデータ一覧!$A$20,BZ284&gt;0),0.07*10^3/3600,0)</f>
        <v>0</v>
      </c>
      <c r="I284" s="90">
        <f>IF(AND(OR($CJ$4&lt;=4),入力データと計算結果!$F$7=バックデータ一覧!$A$22,BU284&gt;0),(VLOOKUP(入力データと計算結果!$F$6,バックデータ一覧!$V$12:$AA$15,5,FALSE)*BU284+VLOOKUP(入力データと計算結果!$F$6,バックデータ一覧!$V$12:$AA$15,6,FALSE))*10^3/3600,0)</f>
        <v>0</v>
      </c>
      <c r="J284" s="90">
        <f>IF(OR(計算過程!$CJ$4&lt;=2,計算過程!$CJ$4=8),IF(入力データと計算結果!$F$7=バックデータ一覧!$A$20,BO284/L284+BP284/M284+BQ284/N284+BR284/O284+BT284/Q284,IF(入力データと計算結果!$F$7=バックデータ一覧!$A$21,BO284/L284+BP284/M284+BQ284/N284+BS284/P284+BT284/Q284,BO284/L284+BP284/M284+BQ284/N284+BS284/P284+BU284/R284)),0)</f>
        <v>0</v>
      </c>
      <c r="K284" s="90">
        <f>IF(OR(計算過程!$CJ$4=3,計算過程!$CJ$4=4),IF(入力データと計算結果!$F$7=バックデータ一覧!$A$20,BO284/L284+BP284/M284+BQ284/N284+BR284/O284+BT284/Q284,IF(入力データと計算結果!$F$7=バックデータ一覧!$A$21,BO284/L284+BP284/M284+BQ284/N284+BS284/P284+BT284/Q284,BO284/L284+BP284/M284+BQ284/N284+BS284/P284+BU284/R284)),0)</f>
        <v>14.443202317690858</v>
      </c>
      <c r="L284" s="167">
        <f>IFERROR(MIN(1,$CJ$6*CB284+計算過程!$CJ$13*(BO284+BQ284)+$CJ$20),"-")</f>
        <v>0.70470939747099715</v>
      </c>
      <c r="M284" s="167">
        <f t="shared" si="128"/>
        <v>0.82201105539194119</v>
      </c>
      <c r="N284" s="167">
        <f t="shared" si="129"/>
        <v>0.70470939747099715</v>
      </c>
      <c r="O284" s="134">
        <f t="shared" si="130"/>
        <v>0.90236153670854247</v>
      </c>
      <c r="P284" s="134">
        <f t="shared" si="131"/>
        <v>0.88826526187185906</v>
      </c>
      <c r="Q284" s="134">
        <f t="shared" si="132"/>
        <v>0.90236153670854247</v>
      </c>
      <c r="R284" s="134">
        <f t="shared" si="133"/>
        <v>0.53434379121168329</v>
      </c>
      <c r="S284" s="26">
        <f t="shared" si="134"/>
        <v>0</v>
      </c>
      <c r="T284" s="26">
        <f>'貼り付けシート（日別）'!P283</f>
        <v>19.3</v>
      </c>
      <c r="U284" s="26">
        <f t="shared" si="154"/>
        <v>1</v>
      </c>
      <c r="V284" s="26">
        <f t="shared" si="155"/>
        <v>1</v>
      </c>
      <c r="W284" s="26">
        <f t="shared" si="148"/>
        <v>11.143752783800002</v>
      </c>
      <c r="X284" s="26">
        <f t="shared" si="135"/>
        <v>0</v>
      </c>
      <c r="Y284" s="26">
        <f>IF(AND(入力データと計算結果!$F$6=バックデータ一覧!$A$7,入力データと計算結果!$F$27="種類を選択することで評価する"),MAX((($CJ$44*CB284+$CJ$45*SUM(BO284:BQ284,BS284)+$CJ$46)*Z284+(0.01723*BU284+0.06099))*10^3/3600,0),0)</f>
        <v>0</v>
      </c>
      <c r="Z284" s="26">
        <f t="shared" si="149"/>
        <v>1</v>
      </c>
      <c r="AA284" s="26">
        <f>IF(AND(入力データと計算結果!$F$6=バックデータ一覧!$A$7,入力データと計算結果!$F$27="種類を選択することで評価する"),MAX(($CJ$47*CB284+$CJ$48*SUM(BO284:BQ284,BS284)+$CJ$49)*AC284+BU284/AB284,0),0)</f>
        <v>0</v>
      </c>
      <c r="AB284" s="26">
        <f t="shared" si="136"/>
        <v>0.85843999999999998</v>
      </c>
      <c r="AC284" s="26">
        <f t="shared" si="150"/>
        <v>1</v>
      </c>
      <c r="AD284" s="91">
        <f>IF(AND(入力データと計算結果!$F$6=バックデータ一覧!$A$7,入力データと計算結果!$F$27="仕様を入力することで評価する"),AE284+AF284+AG284,0)</f>
        <v>0</v>
      </c>
      <c r="AE284" s="91">
        <f t="shared" si="151"/>
        <v>0.61920644158146898</v>
      </c>
      <c r="AF284" s="91">
        <f t="shared" si="137"/>
        <v>6.8067028104914606E-2</v>
      </c>
      <c r="AG284" s="190">
        <f>IF(AND(入力データと計算結果!$F$7&lt;&gt;バックデータ一覧!$A$22,CA284&gt;0),(0.000393*計算過程!CA284)*10^3/3600,IF(AND(入力データと計算結果!$F$7=バックデータ一覧!$A$22,AX284&gt;0),(0.01723*計算過程!AX284+0.06099)*10^3/3600,0))</f>
        <v>0</v>
      </c>
      <c r="AH284" s="91">
        <f>IF(OR(入力データと計算結果!$F$6&lt;&gt;バックデータ一覧!$A$7,入力データと計算結果!$F$27&lt;&gt;"仕様を入力することで評価する"),0,IF(入力データと計算結果!$F$7=バックデータ一覧!$A$20,計算過程!AR284/計算過程!AI284+計算過程!AS284/計算過程!AJ284+計算過程!AT284/計算過程!AK284+計算過程!AU284/計算過程!AL284+計算過程!AW284/計算過程!AN284,IF(入力データと計算結果!$F$7=バックデータ一覧!$A$21,計算過程!AR284/計算過程!AI284+計算過程!AS284/計算過程!AJ284+計算過程!AT284/計算過程!AK284+計算過程!AV284/計算過程!AM284+計算過程!AW284/計算過程!AN284,計算過程!AR284/計算過程!AI284+計算過程!AS284/計算過程!AJ284+計算過程!AT284/計算過程!AK284+計算過程!AV284/計算過程!AM284+計算過程!AX284/計算過程!AO284)))</f>
        <v>0</v>
      </c>
      <c r="AI284" s="191" t="str">
        <f>IF(AND(入力データと計算結果!$F$6=バックデータ一覧!$A$7,入力データと計算結果!$F$27="仕様を入力することで評価する"),$CJ$65*CB284+$CJ$72*(AR284+AT284)+$CJ$79,"-")</f>
        <v>-</v>
      </c>
      <c r="AJ284" s="191" t="str">
        <f>IF(AND(入力データと計算結果!$F$6=バックデータ一覧!$A$7,入力データと計算結果!$F$27="仕様を入力することで評価する"),$CJ$66*CB284+$CJ$73*AS284+$CJ$80,"-")</f>
        <v>-</v>
      </c>
      <c r="AK284" s="191" t="str">
        <f>IF(AND(入力データと計算結果!$F$6=バックデータ一覧!$A$7,入力データと計算結果!$F$27="仕様を入力することで評価する"),$CJ$67*CB284+$CJ$74*(AR284+AT284)+$CJ$81,"-")</f>
        <v>-</v>
      </c>
      <c r="AL284" s="191" t="str">
        <f>IF(AND(入力データと計算結果!$F$6=バックデータ一覧!$A$7,入力データと計算結果!$F$27="仕様を入力することで評価する"),$CJ$68*CB284+$CJ$75*AU284+$CJ$82,"-")</f>
        <v>-</v>
      </c>
      <c r="AM284" s="191" t="str">
        <f>IF(AND(入力データと計算結果!$F$6=バックデータ一覧!$A$7,入力データと計算結果!$F$27="仕様を入力することで評価する"),$CJ$69*CB284+$CJ$76*AV284+$CJ$83,"-")</f>
        <v>-</v>
      </c>
      <c r="AN284" s="191" t="str">
        <f>IF(AND(入力データと計算結果!$F$6=バックデータ一覧!$A$7,入力データと計算結果!$F$27="仕様を入力することで評価する"),$CJ$70*CB284+$CJ$77*AW284+$CJ$84,"-")</f>
        <v>-</v>
      </c>
      <c r="AO284" s="191" t="str">
        <f>IF(AND(入力データと計算結果!$F$6=バックデータ一覧!$A$7,入力データと計算結果!$F$27="仕様を入力することで評価する"),$CJ$71*CB284+$CJ$78*AX284+$CJ$85,"-")</f>
        <v>-</v>
      </c>
      <c r="AP284" s="91">
        <f t="shared" si="138"/>
        <v>12.891986841462819</v>
      </c>
      <c r="AQ284" s="91">
        <f t="shared" si="139"/>
        <v>5.7833821089064497</v>
      </c>
      <c r="AR284" s="91">
        <f t="shared" si="140"/>
        <v>0</v>
      </c>
      <c r="AS284" s="91">
        <f t="shared" si="141"/>
        <v>0</v>
      </c>
      <c r="AT284" s="91">
        <f t="shared" si="142"/>
        <v>0</v>
      </c>
      <c r="AU284" s="91">
        <f t="shared" si="143"/>
        <v>0</v>
      </c>
      <c r="AV284" s="91">
        <f t="shared" si="144"/>
        <v>0</v>
      </c>
      <c r="AW284" s="91">
        <f t="shared" si="145"/>
        <v>0</v>
      </c>
      <c r="AX284" s="91">
        <f t="shared" si="146"/>
        <v>0</v>
      </c>
      <c r="AY284" s="158">
        <f t="shared" si="147"/>
        <v>11.143752783800002</v>
      </c>
      <c r="AZ284" s="91">
        <f t="shared" si="152"/>
        <v>11.143752783800002</v>
      </c>
      <c r="BA284" s="26">
        <f>IF(計算過程!$CJ$4=9,((BF284*CB284+BG284*(BO284+BP284+BQ284+BS284)+BH284*BN284+BI284)*BB284+(0.01723*BU284+0.06099))*10^3/3600,0)</f>
        <v>0</v>
      </c>
      <c r="BB284" s="26">
        <f>IF(7&lt;='貼り付けシート（日別）'!O283,1,1+(7-'貼り付けシート（日別）'!O283)*0.0091)</f>
        <v>1</v>
      </c>
      <c r="BC284" s="26">
        <f>IF(計算過程!$CJ$4=9,((BJ284*計算過程!CB284+BK284*(BO284+BP284+BQ284+BS284)+BL284*BN284+BM284)*BE284+BU284/BD284),0)</f>
        <v>0</v>
      </c>
      <c r="BD284" s="26">
        <f>計算過程!$CJ$88*'貼り付けシート（日別）'!O283+計算過程!$CJ$89*BU284+計算過程!$CJ$90</f>
        <v>0.85843999999999998</v>
      </c>
      <c r="BE284" s="26">
        <f>IF(7&lt;='貼り付けシート（日別）'!O283,1,1+(7-'貼り付けシート（日別）'!O283)*0.0205)</f>
        <v>1</v>
      </c>
      <c r="BF284" s="89">
        <f>IF($BN284&gt;0,バックデータ一覧!$S$4,バックデータ一覧!$T$4)</f>
        <v>-0.51375000000000004</v>
      </c>
      <c r="BG284" s="89">
        <f>IF($BN284&gt;0,バックデータ一覧!$S$5,バックデータ一覧!$T$5)</f>
        <v>-1.7819999999999999E-2</v>
      </c>
      <c r="BH284" s="89">
        <f>IF($BN284&gt;0,バックデータ一覧!$S$6,バックデータ一覧!$T$6)</f>
        <v>0.27639999999999998</v>
      </c>
      <c r="BI284" s="89">
        <f>IF($BN284&gt;0,バックデータ一覧!$S$7,バックデータ一覧!$T$7)</f>
        <v>9.4067100000000003</v>
      </c>
      <c r="BJ284" s="89">
        <f>IF($BN284&gt;0,バックデータ一覧!$S$12,バックデータ一覧!$T$12)</f>
        <v>-0.19841</v>
      </c>
      <c r="BK284" s="89">
        <f>IF($BN284&gt;0,バックデータ一覧!$S$13,バックデータ一覧!$T$13)</f>
        <v>1.10632</v>
      </c>
      <c r="BL284" s="89">
        <f>IF($BN284&gt;0,バックデータ一覧!$S$14,バックデータ一覧!$T$14)</f>
        <v>0.19306999999999999</v>
      </c>
      <c r="BM284" s="132">
        <f>IF($BN284&gt;0,バックデータ一覧!$S$15,バックデータ一覧!$T$15)</f>
        <v>-10.36669</v>
      </c>
      <c r="BN284" s="26">
        <f>SUMIF('貼り付けシート（時刻別）'!$A$6:$A$8765,$A284,'貼り付けシート（時刻別）'!$C$6:$C$8765)</f>
        <v>2400</v>
      </c>
      <c r="BO284" s="91">
        <f>'貼り付けシート（日別）'!B283</f>
        <v>3.1043311326300005</v>
      </c>
      <c r="BP284" s="91">
        <f>'貼り付けシート（日別）'!C283</f>
        <v>6.7658499044500022</v>
      </c>
      <c r="BQ284" s="91">
        <f>'貼り付けシート（日別）'!D283</f>
        <v>1.2735717467200003</v>
      </c>
      <c r="BR284" s="91">
        <f>'貼り付けシート（日別）'!E283</f>
        <v>0</v>
      </c>
      <c r="BS284" s="91">
        <f>'貼り付けシート（日別）'!F283</f>
        <v>0</v>
      </c>
      <c r="BT284" s="91">
        <f>'貼り付けシート（日別）'!G283</f>
        <v>0</v>
      </c>
      <c r="BU284" s="91">
        <f>'貼り付けシート（日別）'!H283</f>
        <v>0</v>
      </c>
      <c r="BV284" s="91">
        <f>'貼り付けシート（日別）'!I283</f>
        <v>39</v>
      </c>
      <c r="BW284" s="91">
        <f>'貼り付けシート（日別）'!J283</f>
        <v>85</v>
      </c>
      <c r="BX284" s="91">
        <f>'貼り付けシート（日別）'!K283</f>
        <v>16</v>
      </c>
      <c r="BY284" s="91">
        <f>'貼り付けシート（日別）'!L283</f>
        <v>0</v>
      </c>
      <c r="BZ284" s="91">
        <f>'貼り付けシート（日別）'!M283</f>
        <v>0</v>
      </c>
      <c r="CA284" s="91">
        <f>'貼り付けシート（日別）'!N283</f>
        <v>0</v>
      </c>
      <c r="CB284" s="91">
        <f>'貼り付けシート（日別）'!O283</f>
        <v>21.674999999999997</v>
      </c>
      <c r="CC284" s="91">
        <f>'貼り付けシート（日別）'!Q283</f>
        <v>0</v>
      </c>
      <c r="CD284" s="126"/>
    </row>
    <row r="285" spans="1:82" x14ac:dyDescent="0.15">
      <c r="A285" s="30">
        <v>41918</v>
      </c>
      <c r="B285" s="93">
        <f t="shared" si="126"/>
        <v>0.17309915234374998</v>
      </c>
      <c r="C285" s="93">
        <f t="shared" si="127"/>
        <v>0</v>
      </c>
      <c r="D285" s="93">
        <f t="shared" si="153"/>
        <v>24.724451545740173</v>
      </c>
      <c r="E285" s="96">
        <v>0</v>
      </c>
      <c r="F285" s="90">
        <f>IF(OR(計算過程!$CJ$4&lt;=4,計算過程!$CJ$4=8),G285+H285+I285,0)</f>
        <v>0.17309915234374998</v>
      </c>
      <c r="G285" s="90">
        <f>IF(AND($CJ$4&gt;4,$CJ$4&lt;&gt;8),0,((VLOOKUP(入力データと計算結果!$F$6,バックデータ一覧!$V$12:$AA$15,2)*CB285+VLOOKUP(入力データと計算結果!$F$6,バックデータ一覧!$V$12:$AA$15,3)*(BV285+BW285+BX285+BY285+CA285)+(VLOOKUP(入力データと計算結果!$F$6,バックデータ一覧!$V$12:$AA$15,4)))*10^3/3600))</f>
        <v>0.11126568287037036</v>
      </c>
      <c r="H285" s="90">
        <f>IF(AND(OR($CJ$4&gt;4,$CJ$4&lt;&gt;8),入力データと計算結果!$F$7&lt;&gt;バックデータ一覧!$A$20,BZ285&gt;0),0.07*10^3/3600,0)</f>
        <v>1.9444444444444445E-2</v>
      </c>
      <c r="I285" s="90">
        <f>IF(AND(OR($CJ$4&lt;=4),入力データと計算結果!$F$7=バックデータ一覧!$A$22,BU285&gt;0),(VLOOKUP(入力データと計算結果!$F$6,バックデータ一覧!$V$12:$AA$15,5,FALSE)*BU285+VLOOKUP(入力データと計算結果!$F$6,バックデータ一覧!$V$12:$AA$15,6,FALSE))*10^3/3600,0)</f>
        <v>4.2389025028935184E-2</v>
      </c>
      <c r="J285" s="90">
        <f>IF(OR(計算過程!$CJ$4&lt;=2,計算過程!$CJ$4=8),IF(入力データと計算結果!$F$7=バックデータ一覧!$A$20,BO285/L285+BP285/M285+BQ285/N285+BR285/O285+BT285/Q285,IF(入力データと計算結果!$F$7=バックデータ一覧!$A$21,BO285/L285+BP285/M285+BQ285/N285+BS285/P285+BT285/Q285,BO285/L285+BP285/M285+BQ285/N285+BS285/P285+BU285/R285)),0)</f>
        <v>0</v>
      </c>
      <c r="K285" s="90">
        <f>IF(OR(計算過程!$CJ$4=3,計算過程!$CJ$4=4),IF(入力データと計算結果!$F$7=バックデータ一覧!$A$20,BO285/L285+BP285/M285+BQ285/N285+BR285/O285+BT285/Q285,IF(入力データと計算結果!$F$7=バックデータ一覧!$A$21,BO285/L285+BP285/M285+BQ285/N285+BS285/P285+BT285/Q285,BO285/L285+BP285/M285+BQ285/N285+BS285/P285+BU285/R285)),0)</f>
        <v>24.724451545740173</v>
      </c>
      <c r="L285" s="167">
        <f>IFERROR(MIN(1,$CJ$6*CB285+計算過程!$CJ$13*(BO285+BQ285)+$CJ$20),"-")</f>
        <v>0.70770610495453634</v>
      </c>
      <c r="M285" s="167">
        <f t="shared" si="128"/>
        <v>0.81035297790755212</v>
      </c>
      <c r="N285" s="167">
        <f t="shared" si="129"/>
        <v>0.70770610495453634</v>
      </c>
      <c r="O285" s="134">
        <f t="shared" si="130"/>
        <v>0.90236153670854247</v>
      </c>
      <c r="P285" s="134">
        <f t="shared" si="131"/>
        <v>0.87096047524857489</v>
      </c>
      <c r="Q285" s="134">
        <f t="shared" si="132"/>
        <v>0.90236153670854247</v>
      </c>
      <c r="R285" s="134">
        <f t="shared" si="133"/>
        <v>0.56775746632850244</v>
      </c>
      <c r="S285" s="26">
        <f t="shared" si="134"/>
        <v>0</v>
      </c>
      <c r="T285" s="26">
        <f>'貼り付けシート（日別）'!P284</f>
        <v>16.450000000000003</v>
      </c>
      <c r="U285" s="26">
        <f t="shared" si="154"/>
        <v>1</v>
      </c>
      <c r="V285" s="26">
        <f t="shared" si="155"/>
        <v>1</v>
      </c>
      <c r="W285" s="26">
        <f t="shared" si="148"/>
        <v>19.176181965133335</v>
      </c>
      <c r="X285" s="26">
        <f t="shared" si="135"/>
        <v>0</v>
      </c>
      <c r="Y285" s="26">
        <f>IF(AND(入力データと計算結果!$F$6=バックデータ一覧!$A$7,入力データと計算結果!$F$27="種類を選択することで評価する"),MAX((($CJ$44*CB285+$CJ$45*SUM(BO285:BQ285,BS285)+$CJ$46)*Z285+(0.01723*BU285+0.06099))*10^3/3600,0),0)</f>
        <v>0</v>
      </c>
      <c r="Z285" s="26">
        <f t="shared" si="149"/>
        <v>1</v>
      </c>
      <c r="AA285" s="26">
        <f>IF(AND(入力データと計算結果!$F$6=バックデータ一覧!$A$7,入力データと計算結果!$F$27="種類を選択することで評価する"),MAX(($CJ$47*CB285+$CJ$48*SUM(BO285:BQ285,BS285)+$CJ$49)*AC285+BU285/AB285,0),0)</f>
        <v>0</v>
      </c>
      <c r="AB285" s="26">
        <f t="shared" si="136"/>
        <v>0.85021359374999994</v>
      </c>
      <c r="AC285" s="26">
        <f t="shared" si="150"/>
        <v>1</v>
      </c>
      <c r="AD285" s="91">
        <f>IF(AND(入力データと計算結果!$F$6=バックデータ一覧!$A$7,入力データと計算結果!$F$27="仕様を入力することで評価する"),AE285+AF285+AG285,0)</f>
        <v>0</v>
      </c>
      <c r="AE285" s="91">
        <f t="shared" si="151"/>
        <v>1.0521655950513971</v>
      </c>
      <c r="AF285" s="91">
        <f t="shared" si="137"/>
        <v>7.3792392373263599E-2</v>
      </c>
      <c r="AG285" s="190">
        <f>IF(AND(入力データと計算結果!$F$7&lt;&gt;バックデータ一覧!$A$22,CA285&gt;0),(0.000393*計算過程!CA285)*10^3/3600,IF(AND(入力データと計算結果!$F$7=バックデータ一覧!$A$22,AX285&gt;0),(0.01723*計算過程!AX285+0.06099)*10^3/3600,0))</f>
        <v>2.2424630570023151E-2</v>
      </c>
      <c r="AH285" s="91">
        <f>IF(OR(入力データと計算結果!$F$6&lt;&gt;バックデータ一覧!$A$7,入力データと計算結果!$F$27&lt;&gt;"仕様を入力することで評価する"),0,IF(入力データと計算結果!$F$7=バックデータ一覧!$A$20,計算過程!AR285/計算過程!AI285+計算過程!AS285/計算過程!AJ285+計算過程!AT285/計算過程!AK285+計算過程!AU285/計算過程!AL285+計算過程!AW285/計算過程!AN285,IF(入力データと計算結果!$F$7=バックデータ一覧!$A$21,計算過程!AR285/計算過程!AI285+計算過程!AS285/計算過程!AJ285+計算過程!AT285/計算過程!AK285+計算過程!AV285/計算過程!AM285+計算過程!AW285/計算過程!AN285,計算過程!AR285/計算過程!AI285+計算過程!AS285/計算過程!AJ285+計算過程!AT285/計算過程!AK285+計算過程!AV285/計算過程!AM285+計算過程!AX285/計算過程!AO285)))</f>
        <v>0</v>
      </c>
      <c r="AI285" s="191" t="str">
        <f>IF(AND(入力データと計算結果!$F$6=バックデータ一覧!$A$7,入力データと計算結果!$F$27="仕様を入力することで評価する"),$CJ$65*CB285+$CJ$72*(AR285+AT285)+$CJ$79,"-")</f>
        <v>-</v>
      </c>
      <c r="AJ285" s="191" t="str">
        <f>IF(AND(入力データと計算結果!$F$6=バックデータ一覧!$A$7,入力データと計算結果!$F$27="仕様を入力することで評価する"),$CJ$66*CB285+$CJ$73*AS285+$CJ$80,"-")</f>
        <v>-</v>
      </c>
      <c r="AK285" s="191" t="str">
        <f>IF(AND(入力データと計算結果!$F$6=バックデータ一覧!$A$7,入力データと計算結果!$F$27="仕様を入力することで評価する"),$CJ$67*CB285+$CJ$74*(AR285+AT285)+$CJ$81,"-")</f>
        <v>-</v>
      </c>
      <c r="AL285" s="191" t="str">
        <f>IF(AND(入力データと計算結果!$F$6=バックデータ一覧!$A$7,入力データと計算結果!$F$27="仕様を入力することで評価する"),$CJ$68*CB285+$CJ$75*AU285+$CJ$82,"-")</f>
        <v>-</v>
      </c>
      <c r="AM285" s="191" t="str">
        <f>IF(AND(入力データと計算結果!$F$6=バックデータ一覧!$A$7,入力データと計算結果!$F$27="仕様を入力することで評価する"),$CJ$69*CB285+$CJ$76*AV285+$CJ$83,"-")</f>
        <v>-</v>
      </c>
      <c r="AN285" s="191" t="str">
        <f>IF(AND(入力データと計算結果!$F$6=バックデータ一覧!$A$7,入力データと計算結果!$F$27="仕様を入力することで評価する"),$CJ$70*CB285+$CJ$77*AW285+$CJ$84,"-")</f>
        <v>-</v>
      </c>
      <c r="AO285" s="191" t="str">
        <f>IF(AND(入力データと計算結果!$F$6=バックデータ一覧!$A$7,入力データと計算結果!$F$27="仕様を入力することで評価する"),$CJ$71*CB285+$CJ$78*AX285+$CJ$85,"-")</f>
        <v>-</v>
      </c>
      <c r="AP285" s="91">
        <f t="shared" si="138"/>
        <v>20.859224300586433</v>
      </c>
      <c r="AQ285" s="91">
        <f t="shared" si="139"/>
        <v>5.5069553686576107</v>
      </c>
      <c r="AR285" s="91">
        <f t="shared" si="140"/>
        <v>0</v>
      </c>
      <c r="AS285" s="91">
        <f t="shared" si="141"/>
        <v>0</v>
      </c>
      <c r="AT285" s="91">
        <f t="shared" si="142"/>
        <v>0</v>
      </c>
      <c r="AU285" s="91">
        <f t="shared" si="143"/>
        <v>0</v>
      </c>
      <c r="AV285" s="91">
        <f t="shared" si="144"/>
        <v>0</v>
      </c>
      <c r="AW285" s="91">
        <f t="shared" si="145"/>
        <v>0</v>
      </c>
      <c r="AX285" s="91">
        <f t="shared" si="146"/>
        <v>1.1455989583333333</v>
      </c>
      <c r="AY285" s="158">
        <f t="shared" si="147"/>
        <v>18.030583006800001</v>
      </c>
      <c r="AZ285" s="91">
        <f t="shared" si="152"/>
        <v>18.030583006800001</v>
      </c>
      <c r="BA285" s="26">
        <f>IF(計算過程!$CJ$4=9,((BF285*CB285+BG285*(BO285+BP285+BQ285+BS285)+BH285*BN285+BI285)*BB285+(0.01723*BU285+0.06099))*10^3/3600,0)</f>
        <v>0</v>
      </c>
      <c r="BB285" s="26">
        <f>IF(7&lt;='貼り付けシート（日別）'!O284,1,1+(7-'貼り付けシート（日別）'!O284)*0.0091)</f>
        <v>1</v>
      </c>
      <c r="BC285" s="26">
        <f>IF(計算過程!$CJ$4=9,((BJ285*計算過程!CB285+BK285*(BO285+BP285+BQ285+BS285)+BL285*BN285+BM285)*BE285+BU285/BD285),0)</f>
        <v>0</v>
      </c>
      <c r="BD285" s="26">
        <f>計算過程!$CJ$88*'貼り付けシート（日別）'!O284+計算過程!$CJ$89*BU285+計算過程!$CJ$90</f>
        <v>0.85021359374999994</v>
      </c>
      <c r="BE285" s="26">
        <f>IF(7&lt;='貼り付けシート（日別）'!O284,1,1+(7-'貼り付けシート（日別）'!O284)*0.0205)</f>
        <v>1</v>
      </c>
      <c r="BF285" s="89">
        <f>IF($BN285&gt;0,バックデータ一覧!$S$4,バックデータ一覧!$T$4)</f>
        <v>-0.51375000000000004</v>
      </c>
      <c r="BG285" s="89">
        <f>IF($BN285&gt;0,バックデータ一覧!$S$5,バックデータ一覧!$T$5)</f>
        <v>-1.7819999999999999E-2</v>
      </c>
      <c r="BH285" s="89">
        <f>IF($BN285&gt;0,バックデータ一覧!$S$6,バックデータ一覧!$T$6)</f>
        <v>0.27639999999999998</v>
      </c>
      <c r="BI285" s="89">
        <f>IF($BN285&gt;0,バックデータ一覧!$S$7,バックデータ一覧!$T$7)</f>
        <v>9.4067100000000003</v>
      </c>
      <c r="BJ285" s="89">
        <f>IF($BN285&gt;0,バックデータ一覧!$S$12,バックデータ一覧!$T$12)</f>
        <v>-0.19841</v>
      </c>
      <c r="BK285" s="89">
        <f>IF($BN285&gt;0,バックデータ一覧!$S$13,バックデータ一覧!$T$13)</f>
        <v>1.10632</v>
      </c>
      <c r="BL285" s="89">
        <f>IF($BN285&gt;0,バックデータ一覧!$S$14,バックデータ一覧!$T$14)</f>
        <v>0.19306999999999999</v>
      </c>
      <c r="BM285" s="132">
        <f>IF($BN285&gt;0,バックデータ一覧!$S$15,バックデータ一覧!$T$15)</f>
        <v>-10.36669</v>
      </c>
      <c r="BN285" s="26">
        <f>SUMIF('貼り付けシート（時刻別）'!$A$6:$A$8765,$A285,'貼り付けシート（時刻別）'!$C$6:$C$8765)</f>
        <v>2400</v>
      </c>
      <c r="BO285" s="91">
        <f>'貼り付けシート（日別）'!B284</f>
        <v>3.9266602992586668</v>
      </c>
      <c r="BP285" s="91">
        <f>'貼り付けシート（日別）'!C284</f>
        <v>4.8081554684800007</v>
      </c>
      <c r="BQ285" s="91">
        <f>'貼り付けシート（日別）'!D284</f>
        <v>2.0835340363413337</v>
      </c>
      <c r="BR285" s="91">
        <f>'貼り付けシート（日別）'!E284</f>
        <v>0</v>
      </c>
      <c r="BS285" s="91">
        <f>'貼り付けシート（日別）'!F284</f>
        <v>7.2122332027200002</v>
      </c>
      <c r="BT285" s="91">
        <f>'貼り付けシート（日別）'!G284</f>
        <v>0</v>
      </c>
      <c r="BU285" s="91">
        <f>'貼り付けシート（日別）'!H284</f>
        <v>1.1455989583333333</v>
      </c>
      <c r="BV285" s="91">
        <f>'貼り付けシート（日別）'!I284</f>
        <v>49</v>
      </c>
      <c r="BW285" s="91">
        <f>'貼り付けシート（日別）'!J284</f>
        <v>60</v>
      </c>
      <c r="BX285" s="91">
        <f>'貼り付けシート（日別）'!K284</f>
        <v>26</v>
      </c>
      <c r="BY285" s="91">
        <f>'貼り付けシート（日別）'!L284</f>
        <v>0</v>
      </c>
      <c r="BZ285" s="91">
        <f>'貼り付けシート（日別）'!M284</f>
        <v>90</v>
      </c>
      <c r="CA285" s="91">
        <f>'貼り付けシート（日別）'!N284</f>
        <v>0</v>
      </c>
      <c r="CB285" s="91">
        <f>'貼り付けシート（日別）'!O284</f>
        <v>18.529166666666669</v>
      </c>
      <c r="CC285" s="91">
        <f>'貼り付けシート（日別）'!Q284</f>
        <v>0</v>
      </c>
      <c r="CD285" s="126"/>
    </row>
    <row r="286" spans="1:82" x14ac:dyDescent="0.15">
      <c r="A286" s="30">
        <v>41919</v>
      </c>
      <c r="B286" s="93">
        <f t="shared" si="126"/>
        <v>0.17283700954861111</v>
      </c>
      <c r="C286" s="93">
        <f t="shared" si="127"/>
        <v>0</v>
      </c>
      <c r="D286" s="93">
        <f t="shared" si="153"/>
        <v>33.386220806411565</v>
      </c>
      <c r="E286" s="96">
        <v>0</v>
      </c>
      <c r="F286" s="90">
        <f>IF(OR(計算過程!$CJ$4&lt;=4,計算過程!$CJ$4=8),G286+H286+I286,0)</f>
        <v>0.17283700954861111</v>
      </c>
      <c r="G286" s="90">
        <f>IF(AND($CJ$4&gt;4,$CJ$4&lt;&gt;8),0,((VLOOKUP(入力データと計算結果!$F$6,バックデータ一覧!$V$12:$AA$15,2)*CB286+VLOOKUP(入力データと計算結果!$F$6,バックデータ一覧!$V$12:$AA$15,3)*(BV286+BW286+BX286+BY286+CA286)+(VLOOKUP(入力データと計算結果!$F$6,バックデータ一覧!$V$12:$AA$15,4)))*10^3/3600))</f>
        <v>0.11077256944444444</v>
      </c>
      <c r="H286" s="90">
        <f>IF(AND(OR($CJ$4&gt;4,$CJ$4&lt;&gt;8),入力データと計算結果!$F$7&lt;&gt;バックデータ一覧!$A$20,BZ286&gt;0),0.07*10^3/3600,0)</f>
        <v>1.9444444444444445E-2</v>
      </c>
      <c r="I286" s="90">
        <f>IF(AND(OR($CJ$4&lt;=4),入力データと計算結果!$F$7=バックデータ一覧!$A$22,BU286&gt;0),(VLOOKUP(入力データと計算結果!$F$6,バックデータ一覧!$V$12:$AA$15,5,FALSE)*BU286+VLOOKUP(入力データと計算結果!$F$6,バックデータ一覧!$V$12:$AA$15,6,FALSE))*10^3/3600,0)</f>
        <v>4.2619995659722215E-2</v>
      </c>
      <c r="J286" s="90">
        <f>IF(OR(計算過程!$CJ$4&lt;=2,計算過程!$CJ$4=8),IF(入力データと計算結果!$F$7=バックデータ一覧!$A$20,BO286/L286+BP286/M286+BQ286/N286+BR286/O286+BT286/Q286,IF(入力データと計算結果!$F$7=バックデータ一覧!$A$21,BO286/L286+BP286/M286+BQ286/N286+BS286/P286+BT286/Q286,BO286/L286+BP286/M286+BQ286/N286+BS286/P286+BU286/R286)),0)</f>
        <v>0</v>
      </c>
      <c r="K286" s="90">
        <f>IF(OR(計算過程!$CJ$4=3,計算過程!$CJ$4=4),IF(入力データと計算結果!$F$7=バックデータ一覧!$A$20,BO286/L286+BP286/M286+BQ286/N286+BR286/O286+BT286/Q286,IF(入力データと計算結果!$F$7=バックデータ一覧!$A$21,BO286/L286+BP286/M286+BQ286/N286+BS286/P286+BT286/Q286,BO286/L286+BP286/M286+BQ286/N286+BS286/P286+BU286/R286)),0)</f>
        <v>33.386220806411565</v>
      </c>
      <c r="L286" s="167">
        <f>IFERROR(MIN(1,$CJ$6*CB286+計算過程!$CJ$13*(BO286+BQ286)+$CJ$20),"-")</f>
        <v>0.70968643153991195</v>
      </c>
      <c r="M286" s="167">
        <f t="shared" si="128"/>
        <v>0.80573501134666037</v>
      </c>
      <c r="N286" s="167">
        <f t="shared" si="129"/>
        <v>0.70968643153991195</v>
      </c>
      <c r="O286" s="134">
        <f t="shared" si="130"/>
        <v>0.90236153670854247</v>
      </c>
      <c r="P286" s="134">
        <f t="shared" si="131"/>
        <v>0.85331248931225101</v>
      </c>
      <c r="Q286" s="134">
        <f t="shared" si="132"/>
        <v>0.90236153670854247</v>
      </c>
      <c r="R286" s="134">
        <f t="shared" si="133"/>
        <v>0.56398017807826228</v>
      </c>
      <c r="S286" s="26">
        <f t="shared" si="134"/>
        <v>0</v>
      </c>
      <c r="T286" s="26">
        <f>'貼り付けシート（日別）'!P285</f>
        <v>13.987500000000001</v>
      </c>
      <c r="U286" s="26">
        <f t="shared" si="154"/>
        <v>1</v>
      </c>
      <c r="V286" s="26">
        <f t="shared" si="155"/>
        <v>1</v>
      </c>
      <c r="W286" s="26">
        <f t="shared" si="148"/>
        <v>26.273635204630004</v>
      </c>
      <c r="X286" s="26">
        <f t="shared" si="135"/>
        <v>0</v>
      </c>
      <c r="Y286" s="26">
        <f>IF(AND(入力データと計算結果!$F$6=バックデータ一覧!$A$7,入力データと計算結果!$F$27="種類を選択することで評価する"),MAX((($CJ$44*CB286+$CJ$45*SUM(BO286:BQ286,BS286)+$CJ$46)*Z286+(0.01723*BU286+0.06099))*10^3/3600,0),0)</f>
        <v>0</v>
      </c>
      <c r="Z286" s="26">
        <f t="shared" si="149"/>
        <v>1</v>
      </c>
      <c r="AA286" s="26">
        <f>IF(AND(入力データと計算結果!$F$6=バックデータ一覧!$A$7,入力データと計算結果!$F$27="種類を選択することで評価する"),MAX(($CJ$47*CB286+$CJ$48*SUM(BO286:BQ286,BS286)+$CJ$49)*AC286+BU286/AB286,0),0)</f>
        <v>0</v>
      </c>
      <c r="AB286" s="26">
        <f t="shared" si="136"/>
        <v>0.84611093749999999</v>
      </c>
      <c r="AC286" s="26">
        <f t="shared" si="150"/>
        <v>1</v>
      </c>
      <c r="AD286" s="91">
        <f>IF(AND(入力データと計算結果!$F$6=バックデータ一覧!$A$7,入力データと計算結果!$F$27="仕様を入力することで評価する"),AE286+AF286+AG286,0)</f>
        <v>0</v>
      </c>
      <c r="AE286" s="91">
        <f t="shared" si="151"/>
        <v>1.3257451333661174</v>
      </c>
      <c r="AF286" s="91">
        <f t="shared" si="137"/>
        <v>7.9659972081338404E-2</v>
      </c>
      <c r="AG286" s="190">
        <f>IF(AND(入力データと計算結果!$F$7&lt;&gt;バックデータ一覧!$A$22,CA286&gt;0),(0.000393*計算過程!CA286)*10^3/3600,IF(AND(入力データと計算結果!$F$7=バックデータ一覧!$A$22,AX286&gt;0),(0.01723*計算過程!AX286+0.06099)*10^3/3600,0))</f>
        <v>2.2613956163194442E-2</v>
      </c>
      <c r="AH286" s="91">
        <f>IF(OR(入力データと計算結果!$F$6&lt;&gt;バックデータ一覧!$A$7,入力データと計算結果!$F$27&lt;&gt;"仕様を入力することで評価する"),0,IF(入力データと計算結果!$F$7=バックデータ一覧!$A$20,計算過程!AR286/計算過程!AI286+計算過程!AS286/計算過程!AJ286+計算過程!AT286/計算過程!AK286+計算過程!AU286/計算過程!AL286+計算過程!AW286/計算過程!AN286,IF(入力データと計算結果!$F$7=バックデータ一覧!$A$21,計算過程!AR286/計算過程!AI286+計算過程!AS286/計算過程!AJ286+計算過程!AT286/計算過程!AK286+計算過程!AV286/計算過程!AM286+計算過程!AW286/計算過程!AN286,計算過程!AR286/計算過程!AI286+計算過程!AS286/計算過程!AJ286+計算過程!AT286/計算過程!AK286+計算過程!AV286/計算過程!AM286+計算過程!AX286/計算過程!AO286)))</f>
        <v>0</v>
      </c>
      <c r="AI286" s="191" t="str">
        <f>IF(AND(入力データと計算結果!$F$6=バックデータ一覧!$A$7,入力データと計算結果!$F$27="仕様を入力することで評価する"),$CJ$65*CB286+$CJ$72*(AR286+AT286)+$CJ$79,"-")</f>
        <v>-</v>
      </c>
      <c r="AJ286" s="191" t="str">
        <f>IF(AND(入力データと計算結果!$F$6=バックデータ一覧!$A$7,入力データと計算結果!$F$27="仕様を入力することで評価する"),$CJ$66*CB286+$CJ$73*AS286+$CJ$80,"-")</f>
        <v>-</v>
      </c>
      <c r="AK286" s="191" t="str">
        <f>IF(AND(入力データと計算結果!$F$6=バックデータ一覧!$A$7,入力データと計算結果!$F$27="仕様を入力することで評価する"),$CJ$67*CB286+$CJ$74*(AR286+AT286)+$CJ$81,"-")</f>
        <v>-</v>
      </c>
      <c r="AL286" s="191" t="str">
        <f>IF(AND(入力データと計算結果!$F$6=バックデータ一覧!$A$7,入力データと計算結果!$F$27="仕様を入力することで評価する"),$CJ$68*CB286+$CJ$75*AU286+$CJ$82,"-")</f>
        <v>-</v>
      </c>
      <c r="AM286" s="191" t="str">
        <f>IF(AND(入力データと計算結果!$F$6=バックデータ一覧!$A$7,入力データと計算結果!$F$27="仕様を入力することで評価する"),$CJ$69*CB286+$CJ$76*AV286+$CJ$83,"-")</f>
        <v>-</v>
      </c>
      <c r="AN286" s="191" t="str">
        <f>IF(AND(入力データと計算結果!$F$6=バックデータ一覧!$A$7,入力データと計算結果!$F$27="仕様を入力することで評価する"),$CJ$70*CB286+$CJ$77*AW286+$CJ$84,"-")</f>
        <v>-</v>
      </c>
      <c r="AO286" s="191" t="str">
        <f>IF(AND(入力データと計算結果!$F$6=バックデータ一覧!$A$7,入力データと計算結果!$F$27="仕様を入力することで評価する"),$CJ$71*CB286+$CJ$78*AX286+$CJ$85,"-")</f>
        <v>-</v>
      </c>
      <c r="AP286" s="91">
        <f t="shared" si="138"/>
        <v>25.903760715303108</v>
      </c>
      <c r="AQ286" s="91">
        <f t="shared" si="139"/>
        <v>5.4275055638443686</v>
      </c>
      <c r="AR286" s="91">
        <f t="shared" si="140"/>
        <v>0.53078465728265467</v>
      </c>
      <c r="AS286" s="91">
        <f t="shared" si="141"/>
        <v>0.39156245209376195</v>
      </c>
      <c r="AT286" s="91">
        <f t="shared" si="142"/>
        <v>0.20883330778333953</v>
      </c>
      <c r="AU286" s="91">
        <f t="shared" si="143"/>
        <v>0</v>
      </c>
      <c r="AV286" s="91">
        <f t="shared" si="144"/>
        <v>1.566249808375046</v>
      </c>
      <c r="AW286" s="91">
        <f t="shared" si="145"/>
        <v>0</v>
      </c>
      <c r="AX286" s="91">
        <f t="shared" si="146"/>
        <v>1.1851562499999999</v>
      </c>
      <c r="AY286" s="158">
        <f t="shared" si="147"/>
        <v>22.391048729095203</v>
      </c>
      <c r="AZ286" s="91">
        <f t="shared" si="152"/>
        <v>25.088478954630006</v>
      </c>
      <c r="BA286" s="26">
        <f>IF(計算過程!$CJ$4=9,((BF286*CB286+BG286*(BO286+BP286+BQ286+BS286)+BH286*BN286+BI286)*BB286+(0.01723*BU286+0.06099))*10^3/3600,0)</f>
        <v>0</v>
      </c>
      <c r="BB286" s="26">
        <f>IF(7&lt;='貼り付けシート（日別）'!O285,1,1+(7-'貼り付けシート（日別）'!O285)*0.0091)</f>
        <v>1</v>
      </c>
      <c r="BC286" s="26">
        <f>IF(計算過程!$CJ$4=9,((BJ286*計算過程!CB286+BK286*(BO286+BP286+BQ286+BS286)+BL286*BN286+BM286)*BE286+BU286/BD286),0)</f>
        <v>0</v>
      </c>
      <c r="BD286" s="26">
        <f>計算過程!$CJ$88*'貼り付けシート（日別）'!O285+計算過程!$CJ$89*BU286+計算過程!$CJ$90</f>
        <v>0.84611093749999999</v>
      </c>
      <c r="BE286" s="26">
        <f>IF(7&lt;='貼り付けシート（日別）'!O285,1,1+(7-'貼り付けシート（日別）'!O285)*0.0205)</f>
        <v>1</v>
      </c>
      <c r="BF286" s="89">
        <f>IF($BN286&gt;0,バックデータ一覧!$S$4,バックデータ一覧!$T$4)</f>
        <v>-0.51375000000000004</v>
      </c>
      <c r="BG286" s="89">
        <f>IF($BN286&gt;0,バックデータ一覧!$S$5,バックデータ一覧!$T$5)</f>
        <v>-1.7819999999999999E-2</v>
      </c>
      <c r="BH286" s="89">
        <f>IF($BN286&gt;0,バックデータ一覧!$S$6,バックデータ一覧!$T$6)</f>
        <v>0.27639999999999998</v>
      </c>
      <c r="BI286" s="89">
        <f>IF($BN286&gt;0,バックデータ一覧!$S$7,バックデータ一覧!$T$7)</f>
        <v>9.4067100000000003</v>
      </c>
      <c r="BJ286" s="89">
        <f>IF($BN286&gt;0,バックデータ一覧!$S$12,バックデータ一覧!$T$12)</f>
        <v>-0.19841</v>
      </c>
      <c r="BK286" s="89">
        <f>IF($BN286&gt;0,バックデータ一覧!$S$13,バックデータ一覧!$T$13)</f>
        <v>1.10632</v>
      </c>
      <c r="BL286" s="89">
        <f>IF($BN286&gt;0,バックデータ一覧!$S$14,バックデータ一覧!$T$14)</f>
        <v>0.19306999999999999</v>
      </c>
      <c r="BM286" s="132">
        <f>IF($BN286&gt;0,バックデータ一覧!$S$15,バックデータ一覧!$T$15)</f>
        <v>-10.36669</v>
      </c>
      <c r="BN286" s="26">
        <f>SUMIF('貼り付けシート（時刻別）'!$A$6:$A$8765,$A286,'貼り付けシート（時刻別）'!$C$6:$C$8765)</f>
        <v>2400</v>
      </c>
      <c r="BO286" s="91">
        <f>'貼り付けシート（日別）'!B285</f>
        <v>4.9367652136530014</v>
      </c>
      <c r="BP286" s="91">
        <f>'貼り付けシート（日別）'!C285</f>
        <v>3.6418759772850007</v>
      </c>
      <c r="BQ286" s="91">
        <f>'貼り付けシート（日別）'!D285</f>
        <v>1.9423338545520006</v>
      </c>
      <c r="BR286" s="91">
        <f>'貼り付けシート（日別）'!E285</f>
        <v>0</v>
      </c>
      <c r="BS286" s="91">
        <f>'貼り付けシート（日別）'!F285</f>
        <v>14.567503909140004</v>
      </c>
      <c r="BT286" s="91">
        <f>'貼り付けシート（日別）'!G285</f>
        <v>0</v>
      </c>
      <c r="BU286" s="91">
        <f>'貼り付けシート（日別）'!H285</f>
        <v>1.1851562499999999</v>
      </c>
      <c r="BV286" s="91">
        <f>'貼り付けシート（日別）'!I285</f>
        <v>61</v>
      </c>
      <c r="BW286" s="91">
        <f>'貼り付けシート（日別）'!J285</f>
        <v>45</v>
      </c>
      <c r="BX286" s="91">
        <f>'貼り付けシート（日別）'!K285</f>
        <v>24</v>
      </c>
      <c r="BY286" s="91">
        <f>'貼り付けシート（日別）'!L285</f>
        <v>0</v>
      </c>
      <c r="BZ286" s="91">
        <f>'貼り付けシート（日別）'!M285</f>
        <v>180</v>
      </c>
      <c r="CA286" s="91">
        <f>'貼り付けシート（日別）'!N285</f>
        <v>0</v>
      </c>
      <c r="CB286" s="91">
        <f>'貼り付けシート（日別）'!O285</f>
        <v>17.625</v>
      </c>
      <c r="CC286" s="91">
        <f>'貼り付けシート（日別）'!Q285</f>
        <v>0</v>
      </c>
      <c r="CD286" s="126"/>
    </row>
    <row r="287" spans="1:82" x14ac:dyDescent="0.15">
      <c r="A287" s="30">
        <v>41920</v>
      </c>
      <c r="B287" s="93">
        <f t="shared" si="126"/>
        <v>0.19004270399305556</v>
      </c>
      <c r="C287" s="93">
        <f t="shared" si="127"/>
        <v>0</v>
      </c>
      <c r="D287" s="93">
        <f t="shared" si="153"/>
        <v>42.110187148382145</v>
      </c>
      <c r="E287" s="96">
        <v>0</v>
      </c>
      <c r="F287" s="90">
        <f>IF(OR(計算過程!$CJ$4&lt;=4,計算過程!$CJ$4=8),G287+H287+I287,0)</f>
        <v>0.19004270399305556</v>
      </c>
      <c r="G287" s="90">
        <f>IF(AND($CJ$4&gt;4,$CJ$4&lt;&gt;8),0,((VLOOKUP(入力データと計算結果!$F$6,バックデータ一覧!$V$12:$AA$15,2)*CB287+VLOOKUP(入力データと計算結果!$F$6,バックデータ一覧!$V$12:$AA$15,3)*(BV287+BW287+BX287+BY287+CA287)+(VLOOKUP(入力データと計算結果!$F$6,バックデータ一覧!$V$12:$AA$15,4)))*10^3/3600))</f>
        <v>0.12831886574074075</v>
      </c>
      <c r="H287" s="90">
        <f>IF(AND(OR($CJ$4&gt;4,$CJ$4&lt;&gt;8),入力データと計算結果!$F$7&lt;&gt;バックデータ一覧!$A$20,BZ287&gt;0),0.07*10^3/3600,0)</f>
        <v>1.9444444444444445E-2</v>
      </c>
      <c r="I287" s="90">
        <f>IF(AND(OR($CJ$4&lt;=4),入力データと計算結果!$F$7=バックデータ一覧!$A$22,BU287&gt;0),(VLOOKUP(入力データと計算結果!$F$6,バックデータ一覧!$V$12:$AA$15,5,FALSE)*BU287+VLOOKUP(入力データと計算結果!$F$6,バックデータ一覧!$V$12:$AA$15,6,FALSE))*10^3/3600,0)</f>
        <v>4.2279393807870373E-2</v>
      </c>
      <c r="J287" s="90">
        <f>IF(OR(計算過程!$CJ$4&lt;=2,計算過程!$CJ$4=8),IF(入力データと計算結果!$F$7=バックデータ一覧!$A$20,BO287/L287+BP287/M287+BQ287/N287+BR287/O287+BT287/Q287,IF(入力データと計算結果!$F$7=バックデータ一覧!$A$21,BO287/L287+BP287/M287+BQ287/N287+BS287/P287+BT287/Q287,BO287/L287+BP287/M287+BQ287/N287+BS287/P287+BU287/R287)),0)</f>
        <v>0</v>
      </c>
      <c r="K287" s="90">
        <f>IF(OR(計算過程!$CJ$4=3,計算過程!$CJ$4=4),IF(入力データと計算結果!$F$7=バックデータ一覧!$A$20,BO287/L287+BP287/M287+BQ287/N287+BR287/O287+BT287/Q287,IF(入力データと計算結果!$F$7=バックデータ一覧!$A$21,BO287/L287+BP287/M287+BQ287/N287+BS287/P287+BT287/Q287,BO287/L287+BP287/M287+BQ287/N287+BS287/P287+BU287/R287)),0)</f>
        <v>42.110187148382145</v>
      </c>
      <c r="L287" s="167">
        <f>IFERROR(MIN(1,$CJ$6*CB287+計算過程!$CJ$13*(BO287+BQ287)+$CJ$20),"-")</f>
        <v>0.71617435549302866</v>
      </c>
      <c r="M287" s="167">
        <f t="shared" si="128"/>
        <v>0.81924168767438965</v>
      </c>
      <c r="N287" s="167">
        <f t="shared" si="129"/>
        <v>0.71617435549302866</v>
      </c>
      <c r="O287" s="134">
        <f t="shared" si="130"/>
        <v>0.90236153670854247</v>
      </c>
      <c r="P287" s="134">
        <f t="shared" si="131"/>
        <v>0.85309117386739364</v>
      </c>
      <c r="Q287" s="134">
        <f t="shared" si="132"/>
        <v>0.90236153670854247</v>
      </c>
      <c r="R287" s="134">
        <f t="shared" si="133"/>
        <v>0.56955037273299425</v>
      </c>
      <c r="S287" s="26">
        <f t="shared" si="134"/>
        <v>0</v>
      </c>
      <c r="T287" s="26">
        <f>'貼り付けシート（日別）'!P286</f>
        <v>16.574999999999999</v>
      </c>
      <c r="U287" s="26">
        <f t="shared" si="154"/>
        <v>1</v>
      </c>
      <c r="V287" s="26">
        <f t="shared" si="155"/>
        <v>1</v>
      </c>
      <c r="W287" s="26">
        <f t="shared" si="148"/>
        <v>33.296814603226665</v>
      </c>
      <c r="X287" s="26">
        <f t="shared" si="135"/>
        <v>0</v>
      </c>
      <c r="Y287" s="26">
        <f>IF(AND(入力データと計算結果!$F$6=バックデータ一覧!$A$7,入力データと計算結果!$F$27="種類を選択することで評価する"),MAX((($CJ$44*CB287+$CJ$45*SUM(BO287:BQ287,BS287)+$CJ$46)*Z287+(0.01723*BU287+0.06099))*10^3/3600,0),0)</f>
        <v>0</v>
      </c>
      <c r="Z287" s="26">
        <f t="shared" si="149"/>
        <v>1</v>
      </c>
      <c r="AA287" s="26">
        <f>IF(AND(入力データと計算結果!$F$6=バックデータ一覧!$A$7,入力データと計算結果!$F$27="種類を選択することで評価する"),MAX(($CJ$47*CB287+$CJ$48*SUM(BO287:BQ287,BS287)+$CJ$49)*AC287+BU287/AB287,0),0)</f>
        <v>0</v>
      </c>
      <c r="AB287" s="26">
        <f t="shared" si="136"/>
        <v>0.85216093749999988</v>
      </c>
      <c r="AC287" s="26">
        <f t="shared" si="150"/>
        <v>1</v>
      </c>
      <c r="AD287" s="91">
        <f>IF(AND(入力データと計算結果!$F$6=バックデータ一覧!$A$7,入力データと計算結果!$F$27="仕様を入力することで評価する"),AE287+AF287+AG287,0)</f>
        <v>0</v>
      </c>
      <c r="AE287" s="91">
        <f t="shared" si="151"/>
        <v>1.4917490809517662</v>
      </c>
      <c r="AF287" s="91">
        <f t="shared" si="137"/>
        <v>8.5547185595887462E-2</v>
      </c>
      <c r="AG287" s="190">
        <f>IF(AND(入力データと計算結果!$F$7&lt;&gt;バックデータ一覧!$A$22,CA287&gt;0),(0.000393*計算過程!CA287)*10^3/3600,IF(AND(入力データと計算結果!$F$7=バックデータ一覧!$A$22,AX287&gt;0),(0.01723*計算過程!AX287+0.06099)*10^3/3600,0))</f>
        <v>2.2334766348379626E-2</v>
      </c>
      <c r="AH287" s="91">
        <f>IF(OR(入力データと計算結果!$F$6&lt;&gt;バックデータ一覧!$A$7,入力データと計算結果!$F$27&lt;&gt;"仕様を入力することで評価する"),0,IF(入力データと計算結果!$F$7=バックデータ一覧!$A$20,計算過程!AR287/計算過程!AI287+計算過程!AS287/計算過程!AJ287+計算過程!AT287/計算過程!AK287+計算過程!AU287/計算過程!AL287+計算過程!AW287/計算過程!AN287,IF(入力データと計算結果!$F$7=バックデータ一覧!$A$21,計算過程!AR287/計算過程!AI287+計算過程!AS287/計算過程!AJ287+計算過程!AT287/計算過程!AK287+計算過程!AV287/計算過程!AM287+計算過程!AW287/計算過程!AN287,計算過程!AR287/計算過程!AI287+計算過程!AS287/計算過程!AJ287+計算過程!AT287/計算過程!AK287+計算過程!AV287/計算過程!AM287+計算過程!AX287/計算過程!AO287)))</f>
        <v>0</v>
      </c>
      <c r="AI287" s="191" t="str">
        <f>IF(AND(入力データと計算結果!$F$6=バックデータ一覧!$A$7,入力データと計算結果!$F$27="仕様を入力することで評価する"),$CJ$65*CB287+$CJ$72*(AR287+AT287)+$CJ$79,"-")</f>
        <v>-</v>
      </c>
      <c r="AJ287" s="191" t="str">
        <f>IF(AND(入力データと計算結果!$F$6=バックデータ一覧!$A$7,入力データと計算結果!$F$27="仕様を入力することで評価する"),$CJ$66*CB287+$CJ$73*AS287+$CJ$80,"-")</f>
        <v>-</v>
      </c>
      <c r="AK287" s="191" t="str">
        <f>IF(AND(入力データと計算結果!$F$6=バックデータ一覧!$A$7,入力データと計算結果!$F$27="仕様を入力することで評価する"),$CJ$67*CB287+$CJ$74*(AR287+AT287)+$CJ$81,"-")</f>
        <v>-</v>
      </c>
      <c r="AL287" s="191" t="str">
        <f>IF(AND(入力データと計算結果!$F$6=バックデータ一覧!$A$7,入力データと計算結果!$F$27="仕様を入力することで評価する"),$CJ$68*CB287+$CJ$75*AU287+$CJ$82,"-")</f>
        <v>-</v>
      </c>
      <c r="AM287" s="191" t="str">
        <f>IF(AND(入力データと計算結果!$F$6=バックデータ一覧!$A$7,入力データと計算結果!$F$27="仕様を入力することで評価する"),$CJ$69*CB287+$CJ$76*AV287+$CJ$83,"-")</f>
        <v>-</v>
      </c>
      <c r="AN287" s="191" t="str">
        <f>IF(AND(入力データと計算結果!$F$6=バックデータ一覧!$A$7,入力データと計算結果!$F$27="仕様を入力することで評価する"),$CJ$70*CB287+$CJ$77*AW287+$CJ$84,"-")</f>
        <v>-</v>
      </c>
      <c r="AO287" s="191" t="str">
        <f>IF(AND(入力データと計算結果!$F$6=バックデータ一覧!$A$7,入力データと計算結果!$F$27="仕様を入力することで評価する"),$CJ$71*CB287+$CJ$78*AX287+$CJ$85,"-")</f>
        <v>-</v>
      </c>
      <c r="AP287" s="91">
        <f t="shared" si="138"/>
        <v>29.776504516245517</v>
      </c>
      <c r="AQ287" s="91">
        <f t="shared" si="139"/>
        <v>5.5446665663339427</v>
      </c>
      <c r="AR287" s="91">
        <f t="shared" si="140"/>
        <v>1.2699915452558059</v>
      </c>
      <c r="AS287" s="91">
        <f t="shared" si="141"/>
        <v>1.7096040032289705</v>
      </c>
      <c r="AT287" s="91">
        <f t="shared" si="142"/>
        <v>0.52102217241263871</v>
      </c>
      <c r="AU287" s="91">
        <f t="shared" si="143"/>
        <v>0</v>
      </c>
      <c r="AV287" s="91">
        <f t="shared" si="144"/>
        <v>2.9307497198210921</v>
      </c>
      <c r="AW287" s="91">
        <f t="shared" si="145"/>
        <v>0</v>
      </c>
      <c r="AX287" s="91">
        <f t="shared" si="146"/>
        <v>1.1268229166666666</v>
      </c>
      <c r="AY287" s="158">
        <f t="shared" si="147"/>
        <v>25.738624245841489</v>
      </c>
      <c r="AZ287" s="91">
        <f t="shared" si="152"/>
        <v>32.169991686559996</v>
      </c>
      <c r="BA287" s="26">
        <f>IF(計算過程!$CJ$4=9,((BF287*CB287+BG287*(BO287+BP287+BQ287+BS287)+BH287*BN287+BI287)*BB287+(0.01723*BU287+0.06099))*10^3/3600,0)</f>
        <v>0</v>
      </c>
      <c r="BB287" s="26">
        <f>IF(7&lt;='貼り付けシート（日別）'!O286,1,1+(7-'貼り付けシート（日別）'!O286)*0.0091)</f>
        <v>1</v>
      </c>
      <c r="BC287" s="26">
        <f>IF(計算過程!$CJ$4=9,((BJ287*計算過程!CB287+BK287*(BO287+BP287+BQ287+BS287)+BL287*BN287+BM287)*BE287+BU287/BD287),0)</f>
        <v>0</v>
      </c>
      <c r="BD287" s="26">
        <f>計算過程!$CJ$88*'貼り付けシート（日別）'!O286+計算過程!$CJ$89*BU287+計算過程!$CJ$90</f>
        <v>0.85216093749999988</v>
      </c>
      <c r="BE287" s="26">
        <f>IF(7&lt;='貼り付けシート（日別）'!O286,1,1+(7-'貼り付けシート（日別）'!O286)*0.0205)</f>
        <v>1</v>
      </c>
      <c r="BF287" s="89">
        <f>IF($BN287&gt;0,バックデータ一覧!$S$4,バックデータ一覧!$T$4)</f>
        <v>-0.51375000000000004</v>
      </c>
      <c r="BG287" s="89">
        <f>IF($BN287&gt;0,バックデータ一覧!$S$5,バックデータ一覧!$T$5)</f>
        <v>-1.7819999999999999E-2</v>
      </c>
      <c r="BH287" s="89">
        <f>IF($BN287&gt;0,バックデータ一覧!$S$6,バックデータ一覧!$T$6)</f>
        <v>0.27639999999999998</v>
      </c>
      <c r="BI287" s="89">
        <f>IF($BN287&gt;0,バックデータ一覧!$S$7,バックデータ一覧!$T$7)</f>
        <v>9.4067100000000003</v>
      </c>
      <c r="BJ287" s="89">
        <f>IF($BN287&gt;0,バックデータ一覧!$S$12,バックデータ一覧!$T$12)</f>
        <v>-0.19841</v>
      </c>
      <c r="BK287" s="89">
        <f>IF($BN287&gt;0,バックデータ一覧!$S$13,バックデータ一覧!$T$13)</f>
        <v>1.10632</v>
      </c>
      <c r="BL287" s="89">
        <f>IF($BN287&gt;0,バックデータ一覧!$S$14,バックデータ一覧!$T$14)</f>
        <v>0.19306999999999999</v>
      </c>
      <c r="BM287" s="132">
        <f>IF($BN287&gt;0,バックデータ一覧!$S$15,バックデータ一覧!$T$15)</f>
        <v>-10.36669</v>
      </c>
      <c r="BN287" s="26">
        <f>SUMIF('貼り付けシート（時刻別）'!$A$6:$A$8765,$A287,'貼り付けシート（時刻別）'!$C$6:$C$8765)</f>
        <v>2400</v>
      </c>
      <c r="BO287" s="91">
        <f>'貼り付けシート（日別）'!B286</f>
        <v>6.3525553203839991</v>
      </c>
      <c r="BP287" s="91">
        <f>'貼り付けシート（日別）'!C286</f>
        <v>8.5515167774399998</v>
      </c>
      <c r="BQ287" s="91">
        <f>'貼り付けシート（日別）'!D286</f>
        <v>2.6061765416959997</v>
      </c>
      <c r="BR287" s="91">
        <f>'貼り付けシート（日別）'!E286</f>
        <v>0</v>
      </c>
      <c r="BS287" s="91">
        <f>'貼り付けシート（日別）'!F286</f>
        <v>14.659743047039999</v>
      </c>
      <c r="BT287" s="91">
        <f>'貼り付けシート（日別）'!G286</f>
        <v>0</v>
      </c>
      <c r="BU287" s="91">
        <f>'貼り付けシート（日別）'!H286</f>
        <v>1.1268229166666666</v>
      </c>
      <c r="BV287" s="91">
        <f>'貼り付けシート（日別）'!I286</f>
        <v>78</v>
      </c>
      <c r="BW287" s="91">
        <f>'貼り付けシート（日別）'!J286</f>
        <v>105</v>
      </c>
      <c r="BX287" s="91">
        <f>'貼り付けシート（日別）'!K286</f>
        <v>32</v>
      </c>
      <c r="BY287" s="91">
        <f>'貼り付けシート（日別）'!L286</f>
        <v>0</v>
      </c>
      <c r="BZ287" s="91">
        <f>'貼り付けシート（日別）'!M286</f>
        <v>180</v>
      </c>
      <c r="CA287" s="91">
        <f>'貼り付けシート（日別）'!N286</f>
        <v>0</v>
      </c>
      <c r="CB287" s="91">
        <f>'貼り付けシート（日別）'!O286</f>
        <v>18.958333333333332</v>
      </c>
      <c r="CC287" s="91">
        <f>'貼り付けシート（日別）'!Q286</f>
        <v>0</v>
      </c>
      <c r="CD287" s="126"/>
    </row>
    <row r="288" spans="1:82" x14ac:dyDescent="0.15">
      <c r="A288" s="30">
        <v>41921</v>
      </c>
      <c r="B288" s="93">
        <f t="shared" si="126"/>
        <v>0.16994305598958331</v>
      </c>
      <c r="C288" s="93">
        <f t="shared" si="127"/>
        <v>0</v>
      </c>
      <c r="D288" s="93">
        <f t="shared" si="153"/>
        <v>24.898523208901441</v>
      </c>
      <c r="E288" s="96">
        <v>0</v>
      </c>
      <c r="F288" s="90">
        <f>IF(OR(計算過程!$CJ$4&lt;=4,計算過程!$CJ$4=8),G288+H288+I288,0)</f>
        <v>0.16994305598958331</v>
      </c>
      <c r="G288" s="90">
        <f>IF(AND($CJ$4&gt;4,$CJ$4&lt;&gt;8),0,((VLOOKUP(入力データと計算結果!$F$6,バックデータ一覧!$V$12:$AA$15,2)*CB288+VLOOKUP(入力データと計算結果!$F$6,バックデータ一覧!$V$12:$AA$15,3)*(BV288+BW288+BX288+BY288+CA288)+(VLOOKUP(入力データと計算結果!$F$6,バックデータ一覧!$V$12:$AA$15,4)))*10^3/3600))</f>
        <v>0.10899728009259259</v>
      </c>
      <c r="H288" s="90">
        <f>IF(AND(OR($CJ$4&gt;4,$CJ$4&lt;&gt;8),入力データと計算結果!$F$7&lt;&gt;バックデータ一覧!$A$20,BZ288&gt;0),0.07*10^3/3600,0)</f>
        <v>1.9444444444444445E-2</v>
      </c>
      <c r="I288" s="90">
        <f>IF(AND(OR($CJ$4&lt;=4),入力データと計算結果!$F$7=バックデータ一覧!$A$22,BU288&gt;0),(VLOOKUP(入力データと計算結果!$F$6,バックデータ一覧!$V$12:$AA$15,5,FALSE)*BU288+VLOOKUP(入力データと計算結果!$F$6,バックデータ一覧!$V$12:$AA$15,6,FALSE))*10^3/3600,0)</f>
        <v>4.1501331452546295E-2</v>
      </c>
      <c r="J288" s="90">
        <f>IF(OR(計算過程!$CJ$4&lt;=2,計算過程!$CJ$4=8),IF(入力データと計算結果!$F$7=バックデータ一覧!$A$20,BO288/L288+BP288/M288+BQ288/N288+BR288/O288+BT288/Q288,IF(入力データと計算結果!$F$7=バックデータ一覧!$A$21,BO288/L288+BP288/M288+BQ288/N288+BS288/P288+BT288/Q288,BO288/L288+BP288/M288+BQ288/N288+BS288/P288+BU288/R288)),0)</f>
        <v>0</v>
      </c>
      <c r="K288" s="90">
        <f>IF(OR(計算過程!$CJ$4=3,計算過程!$CJ$4=4),IF(入力データと計算結果!$F$7=バックデータ一覧!$A$20,BO288/L288+BP288/M288+BQ288/N288+BR288/O288+BT288/Q288,IF(入力データと計算結果!$F$7=バックデータ一覧!$A$21,BO288/L288+BP288/M288+BQ288/N288+BS288/P288+BT288/Q288,BO288/L288+BP288/M288+BQ288/N288+BS288/P288+BU288/R288)),0)</f>
        <v>24.898523208901441</v>
      </c>
      <c r="L288" s="167">
        <f>IFERROR(MIN(1,$CJ$6*CB288+計算過程!$CJ$13*(BO288+BQ288)+$CJ$20),"-")</f>
        <v>0.70986662107883891</v>
      </c>
      <c r="M288" s="167">
        <f t="shared" si="128"/>
        <v>0.81894485961197039</v>
      </c>
      <c r="N288" s="167">
        <f t="shared" si="129"/>
        <v>0.70986662107883891</v>
      </c>
      <c r="O288" s="134">
        <f t="shared" si="130"/>
        <v>0.90236153670854247</v>
      </c>
      <c r="P288" s="134">
        <f t="shared" si="131"/>
        <v>0.87052490079333378</v>
      </c>
      <c r="Q288" s="134">
        <f t="shared" si="132"/>
        <v>0.90236153670854247</v>
      </c>
      <c r="R288" s="134">
        <f t="shared" si="133"/>
        <v>0.58227478614739769</v>
      </c>
      <c r="S288" s="26">
        <f t="shared" si="134"/>
        <v>0</v>
      </c>
      <c r="T288" s="26">
        <f>'貼り付けシート（日別）'!P287</f>
        <v>21.562500000000004</v>
      </c>
      <c r="U288" s="26">
        <f t="shared" si="154"/>
        <v>1</v>
      </c>
      <c r="V288" s="26">
        <f t="shared" si="155"/>
        <v>1</v>
      </c>
      <c r="W288" s="26">
        <f t="shared" si="148"/>
        <v>19.477994009583334</v>
      </c>
      <c r="X288" s="26">
        <f t="shared" si="135"/>
        <v>0</v>
      </c>
      <c r="Y288" s="26">
        <f>IF(AND(入力データと計算結果!$F$6=バックデータ一覧!$A$7,入力データと計算結果!$F$27="種類を選択することで評価する"),MAX((($CJ$44*CB288+$CJ$45*SUM(BO288:BQ288,BS288)+$CJ$46)*Z288+(0.01723*BU288+0.06099))*10^3/3600,0),0)</f>
        <v>0</v>
      </c>
      <c r="Z288" s="26">
        <f t="shared" si="149"/>
        <v>1</v>
      </c>
      <c r="AA288" s="26">
        <f>IF(AND(入力データと計算結果!$F$6=バックデータ一覧!$A$7,入力データと計算結果!$F$27="種類を選択することで評価する"),MAX(($CJ$47*CB288+$CJ$48*SUM(BO288:BQ288,BS288)+$CJ$49)*AC288+BU288/AB288,0),0)</f>
        <v>0</v>
      </c>
      <c r="AB288" s="26">
        <f t="shared" si="136"/>
        <v>0.86598140624999997</v>
      </c>
      <c r="AC288" s="26">
        <f t="shared" si="150"/>
        <v>1</v>
      </c>
      <c r="AD288" s="91">
        <f>IF(AND(入力データと計算結果!$F$6=バックデータ一覧!$A$7,入力データと計算結果!$F$27="仕様を入力することで評価する"),AE288+AF288+AG288,0)</f>
        <v>0</v>
      </c>
      <c r="AE288" s="91">
        <f t="shared" si="151"/>
        <v>1.0219822947930577</v>
      </c>
      <c r="AF288" s="91">
        <f t="shared" si="137"/>
        <v>7.416969486183024E-2</v>
      </c>
      <c r="AG288" s="190">
        <f>IF(AND(入力データと計算結果!$F$7&lt;&gt;バックデータ一覧!$A$22,CA288&gt;0),(0.000393*計算過程!CA288)*10^3/3600,IF(AND(入力データと計算結果!$F$7=バックデータ一覧!$A$22,AX288&gt;0),(0.01723*計算過程!AX288+0.06099)*10^3/3600,0))</f>
        <v>2.1696992115162038E-2</v>
      </c>
      <c r="AH288" s="91">
        <f>IF(OR(入力データと計算結果!$F$6&lt;&gt;バックデータ一覧!$A$7,入力データと計算結果!$F$27&lt;&gt;"仕様を入力することで評価する"),0,IF(入力データと計算結果!$F$7=バックデータ一覧!$A$20,計算過程!AR288/計算過程!AI288+計算過程!AS288/計算過程!AJ288+計算過程!AT288/計算過程!AK288+計算過程!AU288/計算過程!AL288+計算過程!AW288/計算過程!AN288,IF(入力データと計算結果!$F$7=バックデータ一覧!$A$21,計算過程!AR288/計算過程!AI288+計算過程!AS288/計算過程!AJ288+計算過程!AT288/計算過程!AK288+計算過程!AV288/計算過程!AM288+計算過程!AW288/計算過程!AN288,計算過程!AR288/計算過程!AI288+計算過程!AS288/計算過程!AJ288+計算過程!AT288/計算過程!AK288+計算過程!AV288/計算過程!AM288+計算過程!AX288/計算過程!AO288)))</f>
        <v>0</v>
      </c>
      <c r="AI288" s="191" t="str">
        <f>IF(AND(入力データと計算結果!$F$6=バックデータ一覧!$A$7,入力データと計算結果!$F$27="仕様を入力することで評価する"),$CJ$65*CB288+$CJ$72*(AR288+AT288)+$CJ$79,"-")</f>
        <v>-</v>
      </c>
      <c r="AJ288" s="191" t="str">
        <f>IF(AND(入力データと計算結果!$F$6=バックデータ一覧!$A$7,入力データと計算結果!$F$27="仕様を入力することで評価する"),$CJ$66*CB288+$CJ$73*AS288+$CJ$80,"-")</f>
        <v>-</v>
      </c>
      <c r="AK288" s="191" t="str">
        <f>IF(AND(入力データと計算結果!$F$6=バックデータ一覧!$A$7,入力データと計算結果!$F$27="仕様を入力することで評価する"),$CJ$67*CB288+$CJ$74*(AR288+AT288)+$CJ$81,"-")</f>
        <v>-</v>
      </c>
      <c r="AL288" s="191" t="str">
        <f>IF(AND(入力データと計算結果!$F$6=バックデータ一覧!$A$7,入力データと計算結果!$F$27="仕様を入力することで評価する"),$CJ$68*CB288+$CJ$75*AU288+$CJ$82,"-")</f>
        <v>-</v>
      </c>
      <c r="AM288" s="191" t="str">
        <f>IF(AND(入力データと計算結果!$F$6=バックデータ一覧!$A$7,入力データと計算結果!$F$27="仕様を入力することで評価する"),$CJ$69*CB288+$CJ$76*AV288+$CJ$83,"-")</f>
        <v>-</v>
      </c>
      <c r="AN288" s="191" t="str">
        <f>IF(AND(入力データと計算結果!$F$6=バックデータ一覧!$A$7,入力データと計算結果!$F$27="仕様を入力することで評価する"),$CJ$70*CB288+$CJ$77*AW288+$CJ$84,"-")</f>
        <v>-</v>
      </c>
      <c r="AO288" s="191" t="str">
        <f>IF(AND(入力データと計算結果!$F$6=バックデータ一覧!$A$7,入力データと計算結果!$F$27="仕様を入力することで評価する"),$CJ$71*CB288+$CJ$78*AX288+$CJ$85,"-")</f>
        <v>-</v>
      </c>
      <c r="AP288" s="91">
        <f t="shared" si="138"/>
        <v>21.384266617447697</v>
      </c>
      <c r="AQ288" s="91">
        <f t="shared" si="139"/>
        <v>5.8123062313960636</v>
      </c>
      <c r="AR288" s="91">
        <f t="shared" si="140"/>
        <v>0</v>
      </c>
      <c r="AS288" s="91">
        <f t="shared" si="141"/>
        <v>0</v>
      </c>
      <c r="AT288" s="91">
        <f t="shared" si="142"/>
        <v>0</v>
      </c>
      <c r="AU288" s="91">
        <f t="shared" si="143"/>
        <v>0</v>
      </c>
      <c r="AV288" s="91">
        <f t="shared" si="144"/>
        <v>0</v>
      </c>
      <c r="AW288" s="91">
        <f t="shared" si="145"/>
        <v>0</v>
      </c>
      <c r="AX288" s="91">
        <f t="shared" si="146"/>
        <v>0.99356770833333319</v>
      </c>
      <c r="AY288" s="158">
        <f t="shared" si="147"/>
        <v>18.48442630125</v>
      </c>
      <c r="AZ288" s="91">
        <f t="shared" si="152"/>
        <v>18.48442630125</v>
      </c>
      <c r="BA288" s="26">
        <f>IF(計算過程!$CJ$4=9,((BF288*CB288+BG288*(BO288+BP288+BQ288+BS288)+BH288*BN288+BI288)*BB288+(0.01723*BU288+0.06099))*10^3/3600,0)</f>
        <v>0</v>
      </c>
      <c r="BB288" s="26">
        <f>IF(7&lt;='貼り付けシート（日別）'!O287,1,1+(7-'貼り付けシート（日別）'!O287)*0.0091)</f>
        <v>1</v>
      </c>
      <c r="BC288" s="26">
        <f>IF(計算過程!$CJ$4=9,((BJ288*計算過程!CB288+BK288*(BO288+BP288+BQ288+BS288)+BL288*BN288+BM288)*BE288+BU288/BD288),0)</f>
        <v>0</v>
      </c>
      <c r="BD288" s="26">
        <f>計算過程!$CJ$88*'貼り付けシート（日別）'!O287+計算過程!$CJ$89*BU288+計算過程!$CJ$90</f>
        <v>0.86598140624999997</v>
      </c>
      <c r="BE288" s="26">
        <f>IF(7&lt;='貼り付けシート（日別）'!O287,1,1+(7-'貼り付けシート（日別）'!O287)*0.0205)</f>
        <v>1</v>
      </c>
      <c r="BF288" s="89">
        <f>IF($BN288&gt;0,バックデータ一覧!$S$4,バックデータ一覧!$T$4)</f>
        <v>-0.51375000000000004</v>
      </c>
      <c r="BG288" s="89">
        <f>IF($BN288&gt;0,バックデータ一覧!$S$5,バックデータ一覧!$T$5)</f>
        <v>-1.7819999999999999E-2</v>
      </c>
      <c r="BH288" s="89">
        <f>IF($BN288&gt;0,バックデータ一覧!$S$6,バックデータ一覧!$T$6)</f>
        <v>0.27639999999999998</v>
      </c>
      <c r="BI288" s="89">
        <f>IF($BN288&gt;0,バックデータ一覧!$S$7,バックデータ一覧!$T$7)</f>
        <v>9.4067100000000003</v>
      </c>
      <c r="BJ288" s="89">
        <f>IF($BN288&gt;0,バックデータ一覧!$S$12,バックデータ一覧!$T$12)</f>
        <v>-0.19841</v>
      </c>
      <c r="BK288" s="89">
        <f>IF($BN288&gt;0,バックデータ一覧!$S$13,バックデータ一覧!$T$13)</f>
        <v>1.10632</v>
      </c>
      <c r="BL288" s="89">
        <f>IF($BN288&gt;0,バックデータ一覧!$S$14,バックデータ一覧!$T$14)</f>
        <v>0.19306999999999999</v>
      </c>
      <c r="BM288" s="132">
        <f>IF($BN288&gt;0,バックデータ一覧!$S$15,バックデータ一覧!$T$15)</f>
        <v>-10.36669</v>
      </c>
      <c r="BN288" s="26">
        <f>SUMIF('貼り付けシート（時刻別）'!$A$6:$A$8765,$A288,'貼り付けシート（時刻別）'!$C$6:$C$8765)</f>
        <v>2400</v>
      </c>
      <c r="BO288" s="91">
        <f>'貼り付けシート（日別）'!B287</f>
        <v>4.0254972833833333</v>
      </c>
      <c r="BP288" s="91">
        <f>'貼り付けシート（日別）'!C287</f>
        <v>4.9291803470000009</v>
      </c>
      <c r="BQ288" s="91">
        <f>'貼り付けシート（日別）'!D287</f>
        <v>2.1359781503666668</v>
      </c>
      <c r="BR288" s="91">
        <f>'貼り付けシート（日別）'!E287</f>
        <v>0</v>
      </c>
      <c r="BS288" s="91">
        <f>'貼り付けシート（日別）'!F287</f>
        <v>7.3937705205000004</v>
      </c>
      <c r="BT288" s="91">
        <f>'貼り付けシート（日別）'!G287</f>
        <v>0</v>
      </c>
      <c r="BU288" s="91">
        <f>'貼り付けシート（日別）'!H287</f>
        <v>0.99356770833333319</v>
      </c>
      <c r="BV288" s="91">
        <f>'貼り付けシート（日別）'!I287</f>
        <v>49</v>
      </c>
      <c r="BW288" s="91">
        <f>'貼り付けシート（日別）'!J287</f>
        <v>60</v>
      </c>
      <c r="BX288" s="91">
        <f>'貼り付けシート（日別）'!K287</f>
        <v>26</v>
      </c>
      <c r="BY288" s="91">
        <f>'貼り付けシート（日別）'!L287</f>
        <v>0</v>
      </c>
      <c r="BZ288" s="91">
        <f>'貼り付けシート（日別）'!M287</f>
        <v>90</v>
      </c>
      <c r="CA288" s="91">
        <f>'貼り付けシート（日別）'!N287</f>
        <v>0</v>
      </c>
      <c r="CB288" s="91">
        <f>'貼り付けシート（日別）'!O287</f>
        <v>22.004166666666666</v>
      </c>
      <c r="CC288" s="91">
        <f>'貼り付けシート（日別）'!Q287</f>
        <v>0</v>
      </c>
      <c r="CD288" s="126"/>
    </row>
    <row r="289" spans="1:82" x14ac:dyDescent="0.15">
      <c r="A289" s="30">
        <v>41922</v>
      </c>
      <c r="B289" s="93">
        <f t="shared" si="126"/>
        <v>0.1700782634548611</v>
      </c>
      <c r="C289" s="93">
        <f t="shared" si="127"/>
        <v>0</v>
      </c>
      <c r="D289" s="93">
        <f t="shared" si="153"/>
        <v>33.784385250750638</v>
      </c>
      <c r="E289" s="96">
        <v>0</v>
      </c>
      <c r="F289" s="90">
        <f>IF(OR(計算過程!$CJ$4&lt;=4,計算過程!$CJ$4=8),G289+H289+I289,0)</f>
        <v>0.1700782634548611</v>
      </c>
      <c r="G289" s="90">
        <f>IF(AND($CJ$4&gt;4,$CJ$4&lt;&gt;8),0,((VLOOKUP(入力データと計算結果!$F$6,バックデータ一覧!$V$12:$AA$15,2)*CB289+VLOOKUP(入力データと計算結果!$F$6,バックデータ一覧!$V$12:$AA$15,3)*(BV289+BW289+BX289+BY289+CA289)+(VLOOKUP(入力データと計算結果!$F$6,バックデータ一覧!$V$12:$AA$15,4)))*10^3/3600))</f>
        <v>0.10878975694444444</v>
      </c>
      <c r="H289" s="90">
        <f>IF(AND(OR($CJ$4&gt;4,$CJ$4&lt;&gt;8),入力データと計算結果!$F$7&lt;&gt;バックデータ一覧!$A$20,BZ289&gt;0),0.07*10^3/3600,0)</f>
        <v>1.9444444444444445E-2</v>
      </c>
      <c r="I289" s="90">
        <f>IF(AND(OR($CJ$4&lt;=4),入力データと計算結果!$F$7=バックデータ一覧!$A$22,BU289&gt;0),(VLOOKUP(入力データと計算結果!$F$6,バックデータ一覧!$V$12:$AA$15,5,FALSE)*BU289+VLOOKUP(入力データと計算結果!$F$6,バックデータ一覧!$V$12:$AA$15,6,FALSE))*10^3/3600,0)</f>
        <v>4.1844062065972222E-2</v>
      </c>
      <c r="J289" s="90">
        <f>IF(OR(計算過程!$CJ$4&lt;=2,計算過程!$CJ$4=8),IF(入力データと計算結果!$F$7=バックデータ一覧!$A$20,BO289/L289+BP289/M289+BQ289/N289+BR289/O289+BT289/Q289,IF(入力データと計算結果!$F$7=バックデータ一覧!$A$21,BO289/L289+BP289/M289+BQ289/N289+BS289/P289+BT289/Q289,BO289/L289+BP289/M289+BQ289/N289+BS289/P289+BU289/R289)),0)</f>
        <v>0</v>
      </c>
      <c r="K289" s="90">
        <f>IF(OR(計算過程!$CJ$4=3,計算過程!$CJ$4=4),IF(入力データと計算結果!$F$7=バックデータ一覧!$A$20,BO289/L289+BP289/M289+BQ289/N289+BR289/O289+BT289/Q289,IF(入力データと計算結果!$F$7=バックデータ一覧!$A$21,BO289/L289+BP289/M289+BQ289/N289+BS289/P289+BT289/Q289,BO289/L289+BP289/M289+BQ289/N289+BS289/P289+BU289/R289)),0)</f>
        <v>33.784385250750638</v>
      </c>
      <c r="L289" s="167">
        <f>IFERROR(MIN(1,$CJ$6*CB289+計算過程!$CJ$13*(BO289+BQ289)+$CJ$20),"-")</f>
        <v>0.71165291139942555</v>
      </c>
      <c r="M289" s="167">
        <f t="shared" si="128"/>
        <v>0.81320101976816206</v>
      </c>
      <c r="N289" s="167">
        <f t="shared" si="129"/>
        <v>0.71165291139942555</v>
      </c>
      <c r="O289" s="134">
        <f t="shared" si="130"/>
        <v>0.90236153670854247</v>
      </c>
      <c r="P289" s="134">
        <f t="shared" si="131"/>
        <v>0.85249907486564469</v>
      </c>
      <c r="Q289" s="134">
        <f t="shared" si="132"/>
        <v>0.90236153670854247</v>
      </c>
      <c r="R289" s="134">
        <f t="shared" si="133"/>
        <v>0.57666977777607364</v>
      </c>
      <c r="S289" s="26">
        <f t="shared" si="134"/>
        <v>0</v>
      </c>
      <c r="T289" s="26">
        <f>'貼り付けシート（日別）'!P288</f>
        <v>17.512499999999999</v>
      </c>
      <c r="U289" s="26">
        <f t="shared" si="154"/>
        <v>1</v>
      </c>
      <c r="V289" s="26">
        <f t="shared" si="155"/>
        <v>1</v>
      </c>
      <c r="W289" s="26">
        <f t="shared" si="148"/>
        <v>26.724599013216665</v>
      </c>
      <c r="X289" s="26">
        <f t="shared" si="135"/>
        <v>0</v>
      </c>
      <c r="Y289" s="26">
        <f>IF(AND(入力データと計算結果!$F$6=バックデータ一覧!$A$7,入力データと計算結果!$F$27="種類を選択することで評価する"),MAX((($CJ$44*CB289+$CJ$45*SUM(BO289:BQ289,BS289)+$CJ$46)*Z289+(0.01723*BU289+0.06099))*10^3/3600,0),0)</f>
        <v>0</v>
      </c>
      <c r="Z289" s="26">
        <f t="shared" si="149"/>
        <v>1</v>
      </c>
      <c r="AA289" s="26">
        <f>IF(AND(入力データと計算結果!$F$6=バックデータ一覧!$A$7,入力データと計算結果!$F$27="種類を選択することで評価する"),MAX(($CJ$47*CB289+$CJ$48*SUM(BO289:BQ289,BS289)+$CJ$49)*AC289+BU289/AB289,0),0)</f>
        <v>0</v>
      </c>
      <c r="AB289" s="26">
        <f t="shared" si="136"/>
        <v>0.85989359374999996</v>
      </c>
      <c r="AC289" s="26">
        <f t="shared" si="150"/>
        <v>1</v>
      </c>
      <c r="AD289" s="91">
        <f>IF(AND(入力データと計算結果!$F$6=バックデータ一覧!$A$7,入力データと計算結果!$F$27="仕様を入力することで評価する"),AE289+AF289+AG289,0)</f>
        <v>0</v>
      </c>
      <c r="AE289" s="91">
        <f t="shared" si="151"/>
        <v>1.2791807054445061</v>
      </c>
      <c r="AF289" s="91">
        <f t="shared" si="137"/>
        <v>8.0145359291961121E-2</v>
      </c>
      <c r="AG289" s="190">
        <f>IF(AND(入力データと計算結果!$F$7&lt;&gt;バックデータ一覧!$A$22,CA289&gt;0),(0.000393*計算過程!CA289)*10^3/3600,IF(AND(入力データと計算結果!$F$7=バックデータ一覧!$A$22,AX289&gt;0),(0.01723*計算過程!AX289+0.06099)*10^3/3600,0))</f>
        <v>2.1977926866319442E-2</v>
      </c>
      <c r="AH289" s="91">
        <f>IF(OR(入力データと計算結果!$F$6&lt;&gt;バックデータ一覧!$A$7,入力データと計算結果!$F$27&lt;&gt;"仕様を入力することで評価する"),0,IF(入力データと計算結果!$F$7=バックデータ一覧!$A$20,計算過程!AR289/計算過程!AI289+計算過程!AS289/計算過程!AJ289+計算過程!AT289/計算過程!AK289+計算過程!AU289/計算過程!AL289+計算過程!AW289/計算過程!AN289,IF(入力データと計算結果!$F$7=バックデータ一覧!$A$21,計算過程!AR289/計算過程!AI289+計算過程!AS289/計算過程!AJ289+計算過程!AT289/計算過程!AK289+計算過程!AV289/計算過程!AM289+計算過程!AW289/計算過程!AN289,計算過程!AR289/計算過程!AI289+計算過程!AS289/計算過程!AJ289+計算過程!AT289/計算過程!AK289+計算過程!AV289/計算過程!AM289+計算過程!AX289/計算過程!AO289)))</f>
        <v>0</v>
      </c>
      <c r="AI289" s="191" t="str">
        <f>IF(AND(入力データと計算結果!$F$6=バックデータ一覧!$A$7,入力データと計算結果!$F$27="仕様を入力することで評価する"),$CJ$65*CB289+$CJ$72*(AR289+AT289)+$CJ$79,"-")</f>
        <v>-</v>
      </c>
      <c r="AJ289" s="191" t="str">
        <f>IF(AND(入力データと計算結果!$F$6=バックデータ一覧!$A$7,入力データと計算結果!$F$27="仕様を入力することで評価する"),$CJ$66*CB289+$CJ$73*AS289+$CJ$80,"-")</f>
        <v>-</v>
      </c>
      <c r="AK289" s="191" t="str">
        <f>IF(AND(入力データと計算結果!$F$6=バックデータ一覧!$A$7,入力データと計算結果!$F$27="仕様を入力することで評価する"),$CJ$67*CB289+$CJ$74*(AR289+AT289)+$CJ$81,"-")</f>
        <v>-</v>
      </c>
      <c r="AL289" s="191" t="str">
        <f>IF(AND(入力データと計算結果!$F$6=バックデータ一覧!$A$7,入力データと計算結果!$F$27="仕様を入力することで評価する"),$CJ$68*CB289+$CJ$75*AU289+$CJ$82,"-")</f>
        <v>-</v>
      </c>
      <c r="AM289" s="191" t="str">
        <f>IF(AND(入力データと計算結果!$F$6=バックデータ一覧!$A$7,入力データと計算結果!$F$27="仕様を入力することで評価する"),$CJ$69*CB289+$CJ$76*AV289+$CJ$83,"-")</f>
        <v>-</v>
      </c>
      <c r="AN289" s="191" t="str">
        <f>IF(AND(入力データと計算結果!$F$6=バックデータ一覧!$A$7,入力データと計算結果!$F$27="仕様を入力することで評価する"),$CJ$70*CB289+$CJ$77*AW289+$CJ$84,"-")</f>
        <v>-</v>
      </c>
      <c r="AO289" s="191" t="str">
        <f>IF(AND(入力データと計算結果!$F$6=バックデータ一覧!$A$7,入力データと計算結果!$F$27="仕様を入力することで評価する"),$CJ$71*CB289+$CJ$78*AX289+$CJ$85,"-")</f>
        <v>-</v>
      </c>
      <c r="AP289" s="91">
        <f t="shared" si="138"/>
        <v>26.223059532366619</v>
      </c>
      <c r="AQ289" s="91">
        <f t="shared" si="139"/>
        <v>5.6944129726409294</v>
      </c>
      <c r="AR289" s="91">
        <f t="shared" si="140"/>
        <v>0.5913624848216763</v>
      </c>
      <c r="AS289" s="91">
        <f t="shared" si="141"/>
        <v>0.43625101339303995</v>
      </c>
      <c r="AT289" s="91">
        <f t="shared" si="142"/>
        <v>0.23266720714295452</v>
      </c>
      <c r="AU289" s="91">
        <f t="shared" si="143"/>
        <v>0</v>
      </c>
      <c r="AV289" s="91">
        <f t="shared" si="144"/>
        <v>1.7450040535721598</v>
      </c>
      <c r="AW289" s="91">
        <f t="shared" si="145"/>
        <v>0</v>
      </c>
      <c r="AX289" s="91">
        <f t="shared" si="146"/>
        <v>1.052265625</v>
      </c>
      <c r="AY289" s="158">
        <f t="shared" si="147"/>
        <v>22.667048629286835</v>
      </c>
      <c r="AZ289" s="91">
        <f t="shared" si="152"/>
        <v>25.672333388216664</v>
      </c>
      <c r="BA289" s="26">
        <f>IF(計算過程!$CJ$4=9,((BF289*CB289+BG289*(BO289+BP289+BQ289+BS289)+BH289*BN289+BI289)*BB289+(0.01723*BU289+0.06099))*10^3/3600,0)</f>
        <v>0</v>
      </c>
      <c r="BB289" s="26">
        <f>IF(7&lt;='貼り付けシート（日別）'!O288,1,1+(7-'貼り付けシート（日別）'!O288)*0.0091)</f>
        <v>1</v>
      </c>
      <c r="BC289" s="26">
        <f>IF(計算過程!$CJ$4=9,((BJ289*計算過程!CB289+BK289*(BO289+BP289+BQ289+BS289)+BL289*BN289+BM289)*BE289+BU289/BD289),0)</f>
        <v>0</v>
      </c>
      <c r="BD289" s="26">
        <f>計算過程!$CJ$88*'貼り付けシート（日別）'!O288+計算過程!$CJ$89*BU289+計算過程!$CJ$90</f>
        <v>0.85989359374999996</v>
      </c>
      <c r="BE289" s="26">
        <f>IF(7&lt;='貼り付けシート（日別）'!O288,1,1+(7-'貼り付けシート（日別）'!O288)*0.0205)</f>
        <v>1</v>
      </c>
      <c r="BF289" s="89">
        <f>IF($BN289&gt;0,バックデータ一覧!$S$4,バックデータ一覧!$T$4)</f>
        <v>-0.51375000000000004</v>
      </c>
      <c r="BG289" s="89">
        <f>IF($BN289&gt;0,バックデータ一覧!$S$5,バックデータ一覧!$T$5)</f>
        <v>-1.7819999999999999E-2</v>
      </c>
      <c r="BH289" s="89">
        <f>IF($BN289&gt;0,バックデータ一覧!$S$6,バックデータ一覧!$T$6)</f>
        <v>0.27639999999999998</v>
      </c>
      <c r="BI289" s="89">
        <f>IF($BN289&gt;0,バックデータ一覧!$S$7,バックデータ一覧!$T$7)</f>
        <v>9.4067100000000003</v>
      </c>
      <c r="BJ289" s="89">
        <f>IF($BN289&gt;0,バックデータ一覧!$S$12,バックデータ一覧!$T$12)</f>
        <v>-0.19841</v>
      </c>
      <c r="BK289" s="89">
        <f>IF($BN289&gt;0,バックデータ一覧!$S$13,バックデータ一覧!$T$13)</f>
        <v>1.10632</v>
      </c>
      <c r="BL289" s="89">
        <f>IF($BN289&gt;0,バックデータ一覧!$S$14,バックデータ一覧!$T$14)</f>
        <v>0.19306999999999999</v>
      </c>
      <c r="BM289" s="132">
        <f>IF($BN289&gt;0,バックデータ一覧!$S$15,バックデータ一覧!$T$15)</f>
        <v>-10.36669</v>
      </c>
      <c r="BN289" s="26">
        <f>SUMIF('貼り付けシート（時刻別）'!$A$6:$A$8765,$A289,'貼り付けシート（時刻別）'!$C$6:$C$8765)</f>
        <v>2400</v>
      </c>
      <c r="BO289" s="91">
        <f>'貼り付けシート（日別）'!B288</f>
        <v>5.051652698971667</v>
      </c>
      <c r="BP289" s="91">
        <f>'貼り付けシート（日別）'!C288</f>
        <v>3.7266290402249997</v>
      </c>
      <c r="BQ289" s="91">
        <f>'貼り付けシート（日別）'!D288</f>
        <v>1.98753548812</v>
      </c>
      <c r="BR289" s="91">
        <f>'貼り付けシート（日別）'!E288</f>
        <v>0</v>
      </c>
      <c r="BS289" s="91">
        <f>'貼り付けシート（日別）'!F288</f>
        <v>14.906516160899999</v>
      </c>
      <c r="BT289" s="91">
        <f>'貼り付けシート（日別）'!G288</f>
        <v>0</v>
      </c>
      <c r="BU289" s="91">
        <f>'貼り付けシート（日別）'!H288</f>
        <v>1.052265625</v>
      </c>
      <c r="BV289" s="91">
        <f>'貼り付けシート（日別）'!I288</f>
        <v>61</v>
      </c>
      <c r="BW289" s="91">
        <f>'貼り付けシート（日別）'!J288</f>
        <v>45</v>
      </c>
      <c r="BX289" s="91">
        <f>'貼り付けシート（日別）'!K288</f>
        <v>24</v>
      </c>
      <c r="BY289" s="91">
        <f>'貼り付けシート（日別）'!L288</f>
        <v>0</v>
      </c>
      <c r="BZ289" s="91">
        <f>'貼り付けシート（日別）'!M288</f>
        <v>180</v>
      </c>
      <c r="CA289" s="91">
        <f>'貼り付けシート（日別）'!N288</f>
        <v>0</v>
      </c>
      <c r="CB289" s="91">
        <f>'貼り付けシート（日別）'!O288</f>
        <v>20.662499999999998</v>
      </c>
      <c r="CC289" s="91">
        <f>'貼り付けシート（日別）'!Q288</f>
        <v>0</v>
      </c>
      <c r="CD289" s="126"/>
    </row>
    <row r="290" spans="1:82" x14ac:dyDescent="0.15">
      <c r="A290" s="30">
        <v>41923</v>
      </c>
      <c r="B290" s="93">
        <f t="shared" si="126"/>
        <v>0.17188061154513887</v>
      </c>
      <c r="C290" s="93">
        <f t="shared" si="127"/>
        <v>0</v>
      </c>
      <c r="D290" s="93">
        <f t="shared" si="153"/>
        <v>25.548079479066022</v>
      </c>
      <c r="E290" s="96">
        <v>0</v>
      </c>
      <c r="F290" s="90">
        <f>IF(OR(計算過程!$CJ$4&lt;=4,計算過程!$CJ$4=8),G290+H290+I290,0)</f>
        <v>0.17188061154513887</v>
      </c>
      <c r="G290" s="90">
        <f>IF(AND($CJ$4&gt;4,$CJ$4&lt;&gt;8),0,((VLOOKUP(入力データと計算結果!$F$6,バックデータ一覧!$V$12:$AA$15,2)*CB290+VLOOKUP(入力データと計算結果!$F$6,バックデータ一覧!$V$12:$AA$15,3)*(BV290+BW290+BX290+BY290+CA290)+(VLOOKUP(入力データと計算結果!$F$6,バックデータ一覧!$V$12:$AA$15,4)))*10^3/3600))</f>
        <v>0.11038987268518517</v>
      </c>
      <c r="H290" s="90">
        <f>IF(AND(OR($CJ$4&gt;4,$CJ$4&lt;&gt;8),入力データと計算結果!$F$7&lt;&gt;バックデータ一覧!$A$20,BZ290&gt;0),0.07*10^3/3600,0)</f>
        <v>1.9444444444444445E-2</v>
      </c>
      <c r="I290" s="90">
        <f>IF(AND(OR($CJ$4&lt;=4),入力データと計算結果!$F$7=バックデータ一覧!$A$22,BU290&gt;0),(VLOOKUP(入力データと計算結果!$F$6,バックデータ一覧!$V$12:$AA$15,5,FALSE)*BU290+VLOOKUP(入力データと計算結果!$F$6,バックデータ一覧!$V$12:$AA$15,6,FALSE))*10^3/3600,0)</f>
        <v>4.2046294415509257E-2</v>
      </c>
      <c r="J290" s="90">
        <f>IF(OR(計算過程!$CJ$4&lt;=2,計算過程!$CJ$4=8),IF(入力データと計算結果!$F$7=バックデータ一覧!$A$20,BO290/L290+BP290/M290+BQ290/N290+BR290/O290+BT290/Q290,IF(入力データと計算結果!$F$7=バックデータ一覧!$A$21,BO290/L290+BP290/M290+BQ290/N290+BS290/P290+BT290/Q290,BO290/L290+BP290/M290+BQ290/N290+BS290/P290+BU290/R290)),0)</f>
        <v>0</v>
      </c>
      <c r="K290" s="90">
        <f>IF(OR(計算過程!$CJ$4=3,計算過程!$CJ$4=4),IF(入力データと計算結果!$F$7=バックデータ一覧!$A$20,BO290/L290+BP290/M290+BQ290/N290+BR290/O290+BT290/Q290,IF(入力データと計算結果!$F$7=バックデータ一覧!$A$21,BO290/L290+BP290/M290+BQ290/N290+BS290/P290+BT290/Q290,BO290/L290+BP290/M290+BQ290/N290+BS290/P290+BU290/R290)),0)</f>
        <v>25.548079479066022</v>
      </c>
      <c r="L290" s="167">
        <f>IFERROR(MIN(1,$CJ$6*CB290+計算過程!$CJ$13*(BO290+BQ290)+$CJ$20),"-")</f>
        <v>0.70910552501823998</v>
      </c>
      <c r="M290" s="167">
        <f t="shared" si="128"/>
        <v>0.81400938557360092</v>
      </c>
      <c r="N290" s="167">
        <f t="shared" si="129"/>
        <v>0.70910552501823998</v>
      </c>
      <c r="O290" s="134">
        <f t="shared" si="130"/>
        <v>0.90236153670854247</v>
      </c>
      <c r="P290" s="134">
        <f t="shared" si="131"/>
        <v>0.87021088945925351</v>
      </c>
      <c r="Q290" s="134">
        <f t="shared" si="132"/>
        <v>0.90236153670854247</v>
      </c>
      <c r="R290" s="134">
        <f t="shared" si="133"/>
        <v>0.57336247469982649</v>
      </c>
      <c r="S290" s="26">
        <f t="shared" si="134"/>
        <v>0</v>
      </c>
      <c r="T290" s="26">
        <f>'貼り付けシート（日別）'!P289</f>
        <v>19.862500000000001</v>
      </c>
      <c r="U290" s="26">
        <f t="shared" si="154"/>
        <v>1</v>
      </c>
      <c r="V290" s="26">
        <f t="shared" si="155"/>
        <v>1</v>
      </c>
      <c r="W290" s="26">
        <f t="shared" si="148"/>
        <v>19.898508922641668</v>
      </c>
      <c r="X290" s="26">
        <f t="shared" si="135"/>
        <v>0</v>
      </c>
      <c r="Y290" s="26">
        <f>IF(AND(入力データと計算結果!$F$6=バックデータ一覧!$A$7,入力データと計算結果!$F$27="種類を選択することで評価する"),MAX((($CJ$44*CB290+$CJ$45*SUM(BO290:BQ290,BS290)+$CJ$46)*Z290+(0.01723*BU290+0.06099))*10^3/3600,0),0)</f>
        <v>0</v>
      </c>
      <c r="Z290" s="26">
        <f t="shared" si="149"/>
        <v>1</v>
      </c>
      <c r="AA290" s="26">
        <f>IF(AND(入力データと計算結果!$F$6=バックデータ一覧!$A$7,入力データと計算結果!$F$27="種類を選択することで評価する"),MAX(($CJ$47*CB290+$CJ$48*SUM(BO290:BQ290,BS290)+$CJ$49)*AC290+BU290/AB290,0),0)</f>
        <v>0</v>
      </c>
      <c r="AB290" s="26">
        <f t="shared" si="136"/>
        <v>0.85630140624999995</v>
      </c>
      <c r="AC290" s="26">
        <f t="shared" si="150"/>
        <v>1</v>
      </c>
      <c r="AD290" s="91">
        <f>IF(AND(入力データと計算結果!$F$6=バックデータ一覧!$A$7,入力データと計算結果!$F$27="仕様を入力することで評価する"),AE290+AF290+AG290,0)</f>
        <v>0</v>
      </c>
      <c r="AE290" s="91">
        <f t="shared" si="151"/>
        <v>1.0747339344490627</v>
      </c>
      <c r="AF290" s="91">
        <f t="shared" si="137"/>
        <v>7.4441697171334462E-2</v>
      </c>
      <c r="AG290" s="190">
        <f>IF(AND(入力データと計算結果!$F$7&lt;&gt;バックデータ一覧!$A$22,CA290&gt;0),(0.000393*計算過程!CA290)*10^3/3600,IF(AND(入力データと計算結果!$F$7=バックデータ一覧!$A$22,AX290&gt;0),(0.01723*計算過程!AX290+0.06099)*10^3/3600,0))</f>
        <v>2.2143695818865737E-2</v>
      </c>
      <c r="AH290" s="91">
        <f>IF(OR(入力データと計算結果!$F$6&lt;&gt;バックデータ一覧!$A$7,入力データと計算結果!$F$27&lt;&gt;"仕様を入力することで評価する"),0,IF(入力データと計算結果!$F$7=バックデータ一覧!$A$20,計算過程!AR290/計算過程!AI290+計算過程!AS290/計算過程!AJ290+計算過程!AT290/計算過程!AK290+計算過程!AU290/計算過程!AL290+計算過程!AW290/計算過程!AN290,IF(入力データと計算結果!$F$7=バックデータ一覧!$A$21,計算過程!AR290/計算過程!AI290+計算過程!AS290/計算過程!AJ290+計算過程!AT290/計算過程!AK290+計算過程!AV290/計算過程!AM290+計算過程!AW290/計算過程!AN290,計算過程!AR290/計算過程!AI290+計算過程!AS290/計算過程!AJ290+計算過程!AT290/計算過程!AK290+計算過程!AV290/計算過程!AM290+計算過程!AX290/計算過程!AO290)))</f>
        <v>0</v>
      </c>
      <c r="AI290" s="191" t="str">
        <f>IF(AND(入力データと計算結果!$F$6=バックデータ一覧!$A$7,入力データと計算結果!$F$27="仕様を入力することで評価する"),$CJ$65*CB290+$CJ$72*(AR290+AT290)+$CJ$79,"-")</f>
        <v>-</v>
      </c>
      <c r="AJ290" s="191" t="str">
        <f>IF(AND(入力データと計算結果!$F$6=バックデータ一覧!$A$7,入力データと計算結果!$F$27="仕様を入力することで評価する"),$CJ$66*CB290+$CJ$73*AS290+$CJ$80,"-")</f>
        <v>-</v>
      </c>
      <c r="AK290" s="191" t="str">
        <f>IF(AND(入力データと計算結果!$F$6=バックデータ一覧!$A$7,入力データと計算結果!$F$27="仕様を入力することで評価する"),$CJ$67*CB290+$CJ$74*(AR290+AT290)+$CJ$81,"-")</f>
        <v>-</v>
      </c>
      <c r="AL290" s="191" t="str">
        <f>IF(AND(入力データと計算結果!$F$6=バックデータ一覧!$A$7,入力データと計算結果!$F$27="仕様を入力することで評価する"),$CJ$68*CB290+$CJ$75*AU290+$CJ$82,"-")</f>
        <v>-</v>
      </c>
      <c r="AM290" s="191" t="str">
        <f>IF(AND(入力データと計算結果!$F$6=バックデータ一覧!$A$7,入力データと計算結果!$F$27="仕様を入力することで評価する"),$CJ$69*CB290+$CJ$76*AV290+$CJ$83,"-")</f>
        <v>-</v>
      </c>
      <c r="AN290" s="191" t="str">
        <f>IF(AND(入力データと計算結果!$F$6=バックデータ一覧!$A$7,入力データと計算結果!$F$27="仕様を入力することで評価する"),$CJ$70*CB290+$CJ$77*AW290+$CJ$84,"-")</f>
        <v>-</v>
      </c>
      <c r="AO290" s="191" t="str">
        <f>IF(AND(入力データと計算結果!$F$6=バックデータ一覧!$A$7,入力データと計算結果!$F$27="仕様を入力することで評価する"),$CJ$71*CB290+$CJ$78*AX290+$CJ$85,"-")</f>
        <v>-</v>
      </c>
      <c r="AP290" s="91">
        <f t="shared" si="138"/>
        <v>21.762776505670953</v>
      </c>
      <c r="AQ290" s="91">
        <f t="shared" si="139"/>
        <v>5.6248486274127449</v>
      </c>
      <c r="AR290" s="91">
        <f t="shared" si="140"/>
        <v>0</v>
      </c>
      <c r="AS290" s="91">
        <f t="shared" si="141"/>
        <v>0</v>
      </c>
      <c r="AT290" s="91">
        <f t="shared" si="142"/>
        <v>0</v>
      </c>
      <c r="AU290" s="91">
        <f t="shared" si="143"/>
        <v>0</v>
      </c>
      <c r="AV290" s="91">
        <f t="shared" si="144"/>
        <v>0</v>
      </c>
      <c r="AW290" s="91">
        <f t="shared" si="145"/>
        <v>0</v>
      </c>
      <c r="AX290" s="91">
        <f t="shared" si="146"/>
        <v>1.0869010416666665</v>
      </c>
      <c r="AY290" s="158">
        <f t="shared" si="147"/>
        <v>18.811607880975</v>
      </c>
      <c r="AZ290" s="91">
        <f t="shared" si="152"/>
        <v>18.811607880975</v>
      </c>
      <c r="BA290" s="26">
        <f>IF(計算過程!$CJ$4=9,((BF290*CB290+BG290*(BO290+BP290+BQ290+BS290)+BH290*BN290+BI290)*BB290+(0.01723*BU290+0.06099))*10^3/3600,0)</f>
        <v>0</v>
      </c>
      <c r="BB290" s="26">
        <f>IF(7&lt;='貼り付けシート（日別）'!O289,1,1+(7-'貼り付けシート（日別）'!O289)*0.0091)</f>
        <v>1</v>
      </c>
      <c r="BC290" s="26">
        <f>IF(計算過程!$CJ$4=9,((BJ290*計算過程!CB290+BK290*(BO290+BP290+BQ290+BS290)+BL290*BN290+BM290)*BE290+BU290/BD290),0)</f>
        <v>0</v>
      </c>
      <c r="BD290" s="26">
        <f>計算過程!$CJ$88*'貼り付けシート（日別）'!O289+計算過程!$CJ$89*BU290+計算過程!$CJ$90</f>
        <v>0.85630140624999995</v>
      </c>
      <c r="BE290" s="26">
        <f>IF(7&lt;='貼り付けシート（日別）'!O289,1,1+(7-'貼り付けシート（日別）'!O289)*0.0205)</f>
        <v>1</v>
      </c>
      <c r="BF290" s="89">
        <f>IF($BN290&gt;0,バックデータ一覧!$S$4,バックデータ一覧!$T$4)</f>
        <v>-0.51375000000000004</v>
      </c>
      <c r="BG290" s="89">
        <f>IF($BN290&gt;0,バックデータ一覧!$S$5,バックデータ一覧!$T$5)</f>
        <v>-1.7819999999999999E-2</v>
      </c>
      <c r="BH290" s="89">
        <f>IF($BN290&gt;0,バックデータ一覧!$S$6,バックデータ一覧!$T$6)</f>
        <v>0.27639999999999998</v>
      </c>
      <c r="BI290" s="89">
        <f>IF($BN290&gt;0,バックデータ一覧!$S$7,バックデータ一覧!$T$7)</f>
        <v>9.4067100000000003</v>
      </c>
      <c r="BJ290" s="89">
        <f>IF($BN290&gt;0,バックデータ一覧!$S$12,バックデータ一覧!$T$12)</f>
        <v>-0.19841</v>
      </c>
      <c r="BK290" s="89">
        <f>IF($BN290&gt;0,バックデータ一覧!$S$13,バックデータ一覧!$T$13)</f>
        <v>1.10632</v>
      </c>
      <c r="BL290" s="89">
        <f>IF($BN290&gt;0,バックデータ一覧!$S$14,バックデータ一覧!$T$14)</f>
        <v>0.19306999999999999</v>
      </c>
      <c r="BM290" s="132">
        <f>IF($BN290&gt;0,バックデータ一覧!$S$15,バックデータ一覧!$T$15)</f>
        <v>-10.36669</v>
      </c>
      <c r="BN290" s="26">
        <f>SUMIF('貼り付けシート（時刻別）'!$A$6:$A$8765,$A290,'貼り付けシート（時刻別）'!$C$6:$C$8765)</f>
        <v>2400</v>
      </c>
      <c r="BO290" s="91">
        <f>'貼り付けシート（日別）'!B289</f>
        <v>4.0967501607456667</v>
      </c>
      <c r="BP290" s="91">
        <f>'貼り付けシート（日別）'!C289</f>
        <v>5.0164287682599999</v>
      </c>
      <c r="BQ290" s="91">
        <f>'貼り付けシート（日別）'!D289</f>
        <v>2.1737857995793335</v>
      </c>
      <c r="BR290" s="91">
        <f>'貼り付けシート（日別）'!E289</f>
        <v>0</v>
      </c>
      <c r="BS290" s="91">
        <f>'貼り付けシート（日別）'!F289</f>
        <v>7.5246431523900004</v>
      </c>
      <c r="BT290" s="91">
        <f>'貼り付けシート（日別）'!G289</f>
        <v>0</v>
      </c>
      <c r="BU290" s="91">
        <f>'貼り付けシート（日別）'!H289</f>
        <v>1.0869010416666665</v>
      </c>
      <c r="BV290" s="91">
        <f>'貼り付けシート（日別）'!I289</f>
        <v>49</v>
      </c>
      <c r="BW290" s="91">
        <f>'貼り付けシート（日別）'!J289</f>
        <v>60</v>
      </c>
      <c r="BX290" s="91">
        <f>'貼り付けシート（日別）'!K289</f>
        <v>26</v>
      </c>
      <c r="BY290" s="91">
        <f>'貼り付けシート（日別）'!L289</f>
        <v>0</v>
      </c>
      <c r="BZ290" s="91">
        <f>'貼り付けシート（日別）'!M289</f>
        <v>90</v>
      </c>
      <c r="CA290" s="91">
        <f>'貼り付けシート（日別）'!N289</f>
        <v>0</v>
      </c>
      <c r="CB290" s="91">
        <f>'貼り付けシート（日別）'!O289</f>
        <v>19.870833333333334</v>
      </c>
      <c r="CC290" s="91">
        <f>'貼り付けシート（日別）'!Q289</f>
        <v>0</v>
      </c>
      <c r="CD290" s="126"/>
    </row>
    <row r="291" spans="1:82" x14ac:dyDescent="0.15">
      <c r="A291" s="30">
        <v>41924</v>
      </c>
      <c r="B291" s="93">
        <f t="shared" si="126"/>
        <v>0.17514645225694445</v>
      </c>
      <c r="C291" s="93">
        <f t="shared" si="127"/>
        <v>0</v>
      </c>
      <c r="D291" s="93">
        <f t="shared" si="153"/>
        <v>26.075068958337202</v>
      </c>
      <c r="E291" s="96">
        <v>0</v>
      </c>
      <c r="F291" s="90">
        <f>IF(OR(計算過程!$CJ$4&lt;=4,計算過程!$CJ$4=8),G291+H291+I291,0)</f>
        <v>0.17514645225694445</v>
      </c>
      <c r="G291" s="90">
        <f>IF(AND($CJ$4&gt;4,$CJ$4&lt;&gt;8),0,((VLOOKUP(入力データと計算結果!$F$6,バックデータ一覧!$V$12:$AA$15,2)*CB291+VLOOKUP(入力データと計算結果!$F$6,バックデータ一覧!$V$12:$AA$15,3)*(BV291+BW291+BX291+BY291+CA291)+(VLOOKUP(入力データと計算結果!$F$6,バックデータ一覧!$V$12:$AA$15,4)))*10^3/3600))</f>
        <v>0.11273715277777778</v>
      </c>
      <c r="H291" s="90">
        <f>IF(AND(OR($CJ$4&gt;4,$CJ$4&lt;&gt;8),入力データと計算結果!$F$7&lt;&gt;バックデータ一覧!$A$20,BZ291&gt;0),0.07*10^3/3600,0)</f>
        <v>1.9444444444444445E-2</v>
      </c>
      <c r="I291" s="90">
        <f>IF(AND(OR($CJ$4&lt;=4),入力データと計算結果!$F$7=バックデータ一覧!$A$22,BU291&gt;0),(VLOOKUP(入力データと計算結果!$F$6,バックデータ一覧!$V$12:$AA$15,5,FALSE)*BU291+VLOOKUP(入力データと計算結果!$F$6,バックデータ一覧!$V$12:$AA$15,6,FALSE))*10^3/3600,0)</f>
        <v>4.2964855034722214E-2</v>
      </c>
      <c r="J291" s="90">
        <f>IF(OR(計算過程!$CJ$4&lt;=2,計算過程!$CJ$4=8),IF(入力データと計算結果!$F$7=バックデータ一覧!$A$20,BO291/L291+BP291/M291+BQ291/N291+BR291/O291+BT291/Q291,IF(入力データと計算結果!$F$7=バックデータ一覧!$A$21,BO291/L291+BP291/M291+BQ291/N291+BS291/P291+BT291/Q291,BO291/L291+BP291/M291+BQ291/N291+BS291/P291+BU291/R291)),0)</f>
        <v>0</v>
      </c>
      <c r="K291" s="90">
        <f>IF(OR(計算過程!$CJ$4=3,計算過程!$CJ$4=4),IF(入力データと計算結果!$F$7=バックデータ一覧!$A$20,BO291/L291+BP291/M291+BQ291/N291+BR291/O291+BT291/Q291,IF(入力データと計算結果!$F$7=バックデータ一覧!$A$21,BO291/L291+BP291/M291+BQ291/N291+BS291/P291+BT291/Q291,BO291/L291+BP291/M291+BQ291/N291+BS291/P291+BU291/R291)),0)</f>
        <v>26.075068958337202</v>
      </c>
      <c r="L291" s="167">
        <f>IFERROR(MIN(1,$CJ$6*CB291+計算過程!$CJ$13*(BO291+BQ291)+$CJ$20),"-")</f>
        <v>0.70738666637420433</v>
      </c>
      <c r="M291" s="167">
        <f t="shared" si="128"/>
        <v>0.80542881539707278</v>
      </c>
      <c r="N291" s="167">
        <f t="shared" si="129"/>
        <v>0.70738666637420433</v>
      </c>
      <c r="O291" s="134">
        <f t="shared" si="130"/>
        <v>0.90236153670854247</v>
      </c>
      <c r="P291" s="134">
        <f t="shared" si="131"/>
        <v>0.87013006120982739</v>
      </c>
      <c r="Q291" s="134">
        <f t="shared" si="132"/>
        <v>0.90236153670854247</v>
      </c>
      <c r="R291" s="134">
        <f t="shared" si="133"/>
        <v>0.55834035599034615</v>
      </c>
      <c r="S291" s="26">
        <f t="shared" si="134"/>
        <v>0</v>
      </c>
      <c r="T291" s="26">
        <f>'貼り付けシート（日別）'!P290</f>
        <v>12.825000000000001</v>
      </c>
      <c r="U291" s="26">
        <f t="shared" si="154"/>
        <v>1</v>
      </c>
      <c r="V291" s="26">
        <f t="shared" si="155"/>
        <v>1</v>
      </c>
      <c r="W291" s="26">
        <f t="shared" si="148"/>
        <v>20.140044974274996</v>
      </c>
      <c r="X291" s="26">
        <f t="shared" si="135"/>
        <v>0</v>
      </c>
      <c r="Y291" s="26">
        <f>IF(AND(入力データと計算結果!$F$6=バックデータ一覧!$A$7,入力データと計算結果!$F$27="種類を選択することで評価する"),MAX((($CJ$44*CB291+$CJ$45*SUM(BO291:BQ291,BS291)+$CJ$46)*Z291+(0.01723*BU291+0.06099))*10^3/3600,0),0)</f>
        <v>0</v>
      </c>
      <c r="Z291" s="26">
        <f t="shared" si="149"/>
        <v>1</v>
      </c>
      <c r="AA291" s="26">
        <f>IF(AND(入力データと計算結果!$F$6=バックデータ一覧!$A$7,入力データと計算結果!$F$27="種類を選択することで評価する"),MAX(($CJ$47*CB291+$CJ$48*SUM(BO291:BQ291,BS291)+$CJ$49)*AC291+BU291/AB291,0),0)</f>
        <v>0</v>
      </c>
      <c r="AB291" s="26">
        <f t="shared" si="136"/>
        <v>0.83998531249999997</v>
      </c>
      <c r="AC291" s="26">
        <f t="shared" si="150"/>
        <v>1</v>
      </c>
      <c r="AD291" s="91">
        <f>IF(AND(入力データと計算結果!$F$6=バックデータ一覧!$A$7,入力データと計算結果!$F$27="仕様を入力することで評価する"),AE291+AF291+AG291,0)</f>
        <v>0</v>
      </c>
      <c r="AE291" s="91">
        <f t="shared" si="151"/>
        <v>1.1437967475488162</v>
      </c>
      <c r="AF291" s="91">
        <f t="shared" si="137"/>
        <v>7.451171206612002E-2</v>
      </c>
      <c r="AG291" s="190">
        <f>IF(AND(入力データと計算結果!$F$7&lt;&gt;バックデータ一覧!$A$22,CA291&gt;0),(0.000393*計算過程!CA291)*10^3/3600,IF(AND(入力データと計算結果!$F$7=バックデータ一覧!$A$22,AX291&gt;0),(0.01723*計算過程!AX291+0.06099)*10^3/3600,0))</f>
        <v>2.2896635850694444E-2</v>
      </c>
      <c r="AH291" s="91">
        <f>IF(OR(入力データと計算結果!$F$6&lt;&gt;バックデータ一覧!$A$7,入力データと計算結果!$F$27&lt;&gt;"仕様を入力することで評価する"),0,IF(入力データと計算結果!$F$7=バックデータ一覧!$A$20,計算過程!AR291/計算過程!AI291+計算過程!AS291/計算過程!AJ291+計算過程!AT291/計算過程!AK291+計算過程!AU291/計算過程!AL291+計算過程!AW291/計算過程!AN291,IF(入力データと計算結果!$F$7=バックデータ一覧!$A$21,計算過程!AR291/計算過程!AI291+計算過程!AS291/計算過程!AJ291+計算過程!AT291/計算過程!AK291+計算過程!AV291/計算過程!AM291+計算過程!AW291/計算過程!AN291,計算過程!AR291/計算過程!AI291+計算過程!AS291/計算過程!AJ291+計算過程!AT291/計算過程!AK291+計算過程!AV291/計算過程!AM291+計算過程!AX291/計算過程!AO291)))</f>
        <v>0</v>
      </c>
      <c r="AI291" s="191" t="str">
        <f>IF(AND(入力データと計算結果!$F$6=バックデータ一覧!$A$7,入力データと計算結果!$F$27="仕様を入力することで評価する"),$CJ$65*CB291+$CJ$72*(AR291+AT291)+$CJ$79,"-")</f>
        <v>-</v>
      </c>
      <c r="AJ291" s="191" t="str">
        <f>IF(AND(入力データと計算結果!$F$6=バックデータ一覧!$A$7,入力データと計算結果!$F$27="仕様を入力することで評価する"),$CJ$66*CB291+$CJ$73*AS291+$CJ$80,"-")</f>
        <v>-</v>
      </c>
      <c r="AK291" s="191" t="str">
        <f>IF(AND(入力データと計算結果!$F$6=バックデータ一覧!$A$7,入力データと計算結果!$F$27="仕様を入力することで評価する"),$CJ$67*CB291+$CJ$74*(AR291+AT291)+$CJ$81,"-")</f>
        <v>-</v>
      </c>
      <c r="AL291" s="191" t="str">
        <f>IF(AND(入力データと計算結果!$F$6=バックデータ一覧!$A$7,入力データと計算結果!$F$27="仕様を入力することで評価する"),$CJ$68*CB291+$CJ$75*AU291+$CJ$82,"-")</f>
        <v>-</v>
      </c>
      <c r="AM291" s="191" t="str">
        <f>IF(AND(入力データと計算結果!$F$6=バックデータ一覧!$A$7,入力データと計算結果!$F$27="仕様を入力することで評価する"),$CJ$69*CB291+$CJ$76*AV291+$CJ$83,"-")</f>
        <v>-</v>
      </c>
      <c r="AN291" s="191" t="str">
        <f>IF(AND(入力データと計算結果!$F$6=バックデータ一覧!$A$7,入力データと計算結果!$F$27="仕様を入力することで評価する"),$CJ$70*CB291+$CJ$77*AW291+$CJ$84,"-")</f>
        <v>-</v>
      </c>
      <c r="AO291" s="191" t="str">
        <f>IF(AND(入力データと計算結果!$F$6=バックデータ一覧!$A$7,入力データと計算結果!$F$27="仕様を入力することで評価する"),$CJ$71*CB291+$CJ$78*AX291+$CJ$85,"-")</f>
        <v>-</v>
      </c>
      <c r="AP291" s="91">
        <f t="shared" si="138"/>
        <v>21.86020703869675</v>
      </c>
      <c r="AQ291" s="91">
        <f t="shared" si="139"/>
        <v>5.3088800488236743</v>
      </c>
      <c r="AR291" s="91">
        <f t="shared" si="140"/>
        <v>0</v>
      </c>
      <c r="AS291" s="91">
        <f t="shared" si="141"/>
        <v>0</v>
      </c>
      <c r="AT291" s="91">
        <f t="shared" si="142"/>
        <v>0</v>
      </c>
      <c r="AU291" s="91">
        <f t="shared" si="143"/>
        <v>0</v>
      </c>
      <c r="AV291" s="91">
        <f t="shared" si="144"/>
        <v>0</v>
      </c>
      <c r="AW291" s="91">
        <f t="shared" si="145"/>
        <v>0</v>
      </c>
      <c r="AX291" s="91">
        <f t="shared" si="146"/>
        <v>1.2442187499999997</v>
      </c>
      <c r="AY291" s="158">
        <f t="shared" si="147"/>
        <v>18.895826224274998</v>
      </c>
      <c r="AZ291" s="91">
        <f t="shared" si="152"/>
        <v>18.895826224274998</v>
      </c>
      <c r="BA291" s="26">
        <f>IF(計算過程!$CJ$4=9,((BF291*CB291+BG291*(BO291+BP291+BQ291+BS291)+BH291*BN291+BI291)*BB291+(0.01723*BU291+0.06099))*10^3/3600,0)</f>
        <v>0</v>
      </c>
      <c r="BB291" s="26">
        <f>IF(7&lt;='貼り付けシート（日別）'!O290,1,1+(7-'貼り付けシート（日別）'!O290)*0.0091)</f>
        <v>1</v>
      </c>
      <c r="BC291" s="26">
        <f>IF(計算過程!$CJ$4=9,((BJ291*計算過程!CB291+BK291*(BO291+BP291+BQ291+BS291)+BL291*BN291+BM291)*BE291+BU291/BD291),0)</f>
        <v>0</v>
      </c>
      <c r="BD291" s="26">
        <f>計算過程!$CJ$88*'貼り付けシート（日別）'!O290+計算過程!$CJ$89*BU291+計算過程!$CJ$90</f>
        <v>0.83998531249999997</v>
      </c>
      <c r="BE291" s="26">
        <f>IF(7&lt;='貼り付けシート（日別）'!O290,1,1+(7-'貼り付けシート（日別）'!O290)*0.0205)</f>
        <v>1</v>
      </c>
      <c r="BF291" s="89">
        <f>IF($BN291&gt;0,バックデータ一覧!$S$4,バックデータ一覧!$T$4)</f>
        <v>-0.51375000000000004</v>
      </c>
      <c r="BG291" s="89">
        <f>IF($BN291&gt;0,バックデータ一覧!$S$5,バックデータ一覧!$T$5)</f>
        <v>-1.7819999999999999E-2</v>
      </c>
      <c r="BH291" s="89">
        <f>IF($BN291&gt;0,バックデータ一覧!$S$6,バックデータ一覧!$T$6)</f>
        <v>0.27639999999999998</v>
      </c>
      <c r="BI291" s="89">
        <f>IF($BN291&gt;0,バックデータ一覧!$S$7,バックデータ一覧!$T$7)</f>
        <v>9.4067100000000003</v>
      </c>
      <c r="BJ291" s="89">
        <f>IF($BN291&gt;0,バックデータ一覧!$S$12,バックデータ一覧!$T$12)</f>
        <v>-0.19841</v>
      </c>
      <c r="BK291" s="89">
        <f>IF($BN291&gt;0,バックデータ一覧!$S$13,バックデータ一覧!$T$13)</f>
        <v>1.10632</v>
      </c>
      <c r="BL291" s="89">
        <f>IF($BN291&gt;0,バックデータ一覧!$S$14,バックデータ一覧!$T$14)</f>
        <v>0.19306999999999999</v>
      </c>
      <c r="BM291" s="132">
        <f>IF($BN291&gt;0,バックデータ一覧!$S$15,バックデータ一覧!$T$15)</f>
        <v>-10.36669</v>
      </c>
      <c r="BN291" s="26">
        <f>SUMIF('貼り付けシート（時刻別）'!$A$6:$A$8765,$A291,'貼り付けシート（時刻別）'!$C$6:$C$8765)</f>
        <v>2400</v>
      </c>
      <c r="BO291" s="91">
        <f>'貼り付けシート（日別）'!B290</f>
        <v>4.1150910443976656</v>
      </c>
      <c r="BP291" s="91">
        <f>'貼り付けシート（日別）'!C290</f>
        <v>5.0388869931399993</v>
      </c>
      <c r="BQ291" s="91">
        <f>'貼り付けシート（日別）'!D290</f>
        <v>2.1835176970273329</v>
      </c>
      <c r="BR291" s="91">
        <f>'貼り付けシート（日別）'!E290</f>
        <v>0</v>
      </c>
      <c r="BS291" s="91">
        <f>'貼り付けシート（日別）'!F290</f>
        <v>7.5583304897099985</v>
      </c>
      <c r="BT291" s="91">
        <f>'貼り付けシート（日別）'!G290</f>
        <v>0</v>
      </c>
      <c r="BU291" s="91">
        <f>'貼り付けシート（日別）'!H290</f>
        <v>1.2442187499999997</v>
      </c>
      <c r="BV291" s="91">
        <f>'貼り付けシート（日別）'!I290</f>
        <v>49</v>
      </c>
      <c r="BW291" s="91">
        <f>'貼り付けシート（日別）'!J290</f>
        <v>60</v>
      </c>
      <c r="BX291" s="91">
        <f>'貼り付けシート（日別）'!K290</f>
        <v>26</v>
      </c>
      <c r="BY291" s="91">
        <f>'貼り付けシート（日別）'!L290</f>
        <v>0</v>
      </c>
      <c r="BZ291" s="91">
        <f>'貼り付けシート（日別）'!M290</f>
        <v>90</v>
      </c>
      <c r="CA291" s="91">
        <f>'貼り付けシート（日別）'!N290</f>
        <v>0</v>
      </c>
      <c r="CB291" s="91">
        <f>'貼り付けシート（日別）'!O290</f>
        <v>16.275000000000002</v>
      </c>
      <c r="CC291" s="91">
        <f>'貼り付けシート（日別）'!Q290</f>
        <v>0</v>
      </c>
      <c r="CD291" s="126"/>
    </row>
    <row r="292" spans="1:82" x14ac:dyDescent="0.15">
      <c r="A292" s="30">
        <v>41925</v>
      </c>
      <c r="B292" s="93">
        <f t="shared" si="126"/>
        <v>0.17408306727430556</v>
      </c>
      <c r="C292" s="93">
        <f t="shared" si="127"/>
        <v>0</v>
      </c>
      <c r="D292" s="93">
        <f t="shared" si="153"/>
        <v>26.463658909419525</v>
      </c>
      <c r="E292" s="96">
        <v>0</v>
      </c>
      <c r="F292" s="90">
        <f>IF(OR(計算過程!$CJ$4&lt;=4,計算過程!$CJ$4=8),G292+H292+I292,0)</f>
        <v>0.17408306727430556</v>
      </c>
      <c r="G292" s="90">
        <f>IF(AND($CJ$4&gt;4,$CJ$4&lt;&gt;8),0,((VLOOKUP(入力データと計算結果!$F$6,バックデータ一覧!$V$12:$AA$15,2)*CB292+VLOOKUP(入力データと計算結果!$F$6,バックデータ一覧!$V$12:$AA$15,3)*(BV292+BW292+BX292+BY292+CA292)+(VLOOKUP(入力データと計算結果!$F$6,バックデータ一覧!$V$12:$AA$15,4)))*10^3/3600))</f>
        <v>0.11197285879629629</v>
      </c>
      <c r="H292" s="90">
        <f>IF(AND(OR($CJ$4&gt;4,$CJ$4&lt;&gt;8),入力データと計算結果!$F$7&lt;&gt;バックデータ一覧!$A$20,BZ292&gt;0),0.07*10^3/3600,0)</f>
        <v>1.9444444444444445E-2</v>
      </c>
      <c r="I292" s="90">
        <f>IF(AND(OR($CJ$4&lt;=4),入力データと計算結果!$F$7=バックデータ一覧!$A$22,BU292&gt;0),(VLOOKUP(入力データと計算結果!$F$6,バックデータ一覧!$V$12:$AA$15,5,FALSE)*BU292+VLOOKUP(入力データと計算結果!$F$6,バックデータ一覧!$V$12:$AA$15,6,FALSE))*10^3/3600,0)</f>
        <v>4.2665764033564813E-2</v>
      </c>
      <c r="J292" s="90">
        <f>IF(OR(計算過程!$CJ$4&lt;=2,計算過程!$CJ$4=8),IF(入力データと計算結果!$F$7=バックデータ一覧!$A$20,BO292/L292+BP292/M292+BQ292/N292+BR292/O292+BT292/Q292,IF(入力データと計算結果!$F$7=バックデータ一覧!$A$21,BO292/L292+BP292/M292+BQ292/N292+BS292/P292+BT292/Q292,BO292/L292+BP292/M292+BQ292/N292+BS292/P292+BU292/R292)),0)</f>
        <v>0</v>
      </c>
      <c r="K292" s="90">
        <f>IF(OR(計算過程!$CJ$4=3,計算過程!$CJ$4=4),IF(入力データと計算結果!$F$7=バックデータ一覧!$A$20,BO292/L292+BP292/M292+BQ292/N292+BR292/O292+BT292/Q292,IF(入力データと計算結果!$F$7=バックデータ一覧!$A$21,BO292/L292+BP292/M292+BQ292/N292+BS292/P292+BT292/Q292,BO292/L292+BP292/M292+BQ292/N292+BS292/P292+BU292/R292)),0)</f>
        <v>26.463658909419525</v>
      </c>
      <c r="L292" s="167">
        <f>IFERROR(MIN(1,$CJ$6*CB292+計算過程!$CJ$13*(BO292+BQ292)+$CJ$20),"-")</f>
        <v>0.70836484347751827</v>
      </c>
      <c r="M292" s="167">
        <f t="shared" si="128"/>
        <v>0.80847382206719565</v>
      </c>
      <c r="N292" s="167">
        <f t="shared" si="129"/>
        <v>0.70836484347751827</v>
      </c>
      <c r="O292" s="134">
        <f t="shared" si="130"/>
        <v>0.90236153670854247</v>
      </c>
      <c r="P292" s="134">
        <f t="shared" si="131"/>
        <v>0.86972591996269655</v>
      </c>
      <c r="Q292" s="134">
        <f t="shared" si="132"/>
        <v>0.90236153670854247</v>
      </c>
      <c r="R292" s="134">
        <f t="shared" si="133"/>
        <v>0.56323168317153272</v>
      </c>
      <c r="S292" s="26">
        <f t="shared" si="134"/>
        <v>0</v>
      </c>
      <c r="T292" s="26">
        <f>'貼り付けシート（日別）'!P291</f>
        <v>13.125</v>
      </c>
      <c r="U292" s="26">
        <f t="shared" si="154"/>
        <v>1</v>
      </c>
      <c r="V292" s="26">
        <f t="shared" si="155"/>
        <v>1</v>
      </c>
      <c r="W292" s="26">
        <f t="shared" si="148"/>
        <v>20.50991273244167</v>
      </c>
      <c r="X292" s="26">
        <f t="shared" si="135"/>
        <v>0</v>
      </c>
      <c r="Y292" s="26">
        <f>IF(AND(入力データと計算結果!$F$6=バックデータ一覧!$A$7,入力データと計算結果!$F$27="種類を選択することで評価する"),MAX((($CJ$44*CB292+$CJ$45*SUM(BO292:BQ292,BS292)+$CJ$46)*Z292+(0.01723*BU292+0.06099))*10^3/3600,0),0)</f>
        <v>0</v>
      </c>
      <c r="Z292" s="26">
        <f t="shared" si="149"/>
        <v>1</v>
      </c>
      <c r="AA292" s="26">
        <f>IF(AND(入力データと計算結果!$F$6=バックデータ一覧!$A$7,入力データと計算結果!$F$27="種類を選択することで評価する"),MAX(($CJ$47*CB292+$CJ$48*SUM(BO292:BQ292,BS292)+$CJ$49)*AC292+BU292/AB292,0),0)</f>
        <v>0</v>
      </c>
      <c r="AB292" s="26">
        <f t="shared" si="136"/>
        <v>0.84529796874999996</v>
      </c>
      <c r="AC292" s="26">
        <f t="shared" si="150"/>
        <v>1</v>
      </c>
      <c r="AD292" s="91">
        <f>IF(AND(入力データと計算結果!$F$6=バックデータ一覧!$A$7,入力データと計算結果!$F$27="仕様を入力することで評価する"),AE292+AF292+AG292,0)</f>
        <v>0</v>
      </c>
      <c r="AE292" s="91">
        <f t="shared" si="151"/>
        <v>1.1470570685912718</v>
      </c>
      <c r="AF292" s="91">
        <f t="shared" si="137"/>
        <v>7.4861786540047839E-2</v>
      </c>
      <c r="AG292" s="190">
        <f>IF(AND(入力データと計算結果!$F$7&lt;&gt;バックデータ一覧!$A$22,CA292&gt;0),(0.000393*計算過程!CA292)*10^3/3600,IF(AND(入力データと計算結果!$F$7=バックデータ一覧!$A$22,AX292&gt;0),(0.01723*計算過程!AX292+0.06099)*10^3/3600,0))</f>
        <v>2.2651472294560184E-2</v>
      </c>
      <c r="AH292" s="91">
        <f>IF(OR(入力データと計算結果!$F$6&lt;&gt;バックデータ一覧!$A$7,入力データと計算結果!$F$27&lt;&gt;"仕様を入力することで評価する"),0,IF(入力データと計算結果!$F$7=バックデータ一覧!$A$20,計算過程!AR292/計算過程!AI292+計算過程!AS292/計算過程!AJ292+計算過程!AT292/計算過程!AK292+計算過程!AU292/計算過程!AL292+計算過程!AW292/計算過程!AN292,IF(入力データと計算結果!$F$7=バックデータ一覧!$A$21,計算過程!AR292/計算過程!AI292+計算過程!AS292/計算過程!AJ292+計算過程!AT292/計算過程!AK292+計算過程!AV292/計算過程!AM292+計算過程!AW292/計算過程!AN292,計算過程!AR292/計算過程!AI292+計算過程!AS292/計算過程!AJ292+計算過程!AT292/計算過程!AK292+計算過程!AV292/計算過程!AM292+計算過程!AX292/計算過程!AO292)))</f>
        <v>0</v>
      </c>
      <c r="AI292" s="191" t="str">
        <f>IF(AND(入力データと計算結果!$F$6=バックデータ一覧!$A$7,入力データと計算結果!$F$27="仕様を入力することで評価する"),$CJ$65*CB292+$CJ$72*(AR292+AT292)+$CJ$79,"-")</f>
        <v>-</v>
      </c>
      <c r="AJ292" s="191" t="str">
        <f>IF(AND(入力データと計算結果!$F$6=バックデータ一覧!$A$7,入力データと計算結果!$F$27="仕様を入力することで評価する"),$CJ$66*CB292+$CJ$73*AS292+$CJ$80,"-")</f>
        <v>-</v>
      </c>
      <c r="AK292" s="191" t="str">
        <f>IF(AND(入力データと計算結果!$F$6=バックデータ一覧!$A$7,入力データと計算結果!$F$27="仕様を入力することで評価する"),$CJ$67*CB292+$CJ$74*(AR292+AT292)+$CJ$81,"-")</f>
        <v>-</v>
      </c>
      <c r="AL292" s="191" t="str">
        <f>IF(AND(入力データと計算結果!$F$6=バックデータ一覧!$A$7,入力データと計算結果!$F$27="仕様を入力することで評価する"),$CJ$68*CB292+$CJ$75*AU292+$CJ$82,"-")</f>
        <v>-</v>
      </c>
      <c r="AM292" s="191" t="str">
        <f>IF(AND(入力データと計算結果!$F$6=バックデータ一覧!$A$7,入力データと計算結果!$F$27="仕様を入力することで評価する"),$CJ$69*CB292+$CJ$76*AV292+$CJ$83,"-")</f>
        <v>-</v>
      </c>
      <c r="AN292" s="191" t="str">
        <f>IF(AND(入力データと計算結果!$F$6=バックデータ一覧!$A$7,入力データと計算結果!$F$27="仕様を入力することで評価する"),$CJ$70*CB292+$CJ$77*AW292+$CJ$84,"-")</f>
        <v>-</v>
      </c>
      <c r="AO292" s="191" t="str">
        <f>IF(AND(入力データと計算結果!$F$6=バックデータ一覧!$A$7,入力データと計算結果!$F$27="仕様を入力することで評価する"),$CJ$71*CB292+$CJ$78*AX292+$CJ$85,"-")</f>
        <v>-</v>
      </c>
      <c r="AP292" s="91">
        <f t="shared" si="138"/>
        <v>22.347359703825767</v>
      </c>
      <c r="AQ292" s="91">
        <f t="shared" si="139"/>
        <v>5.4117620541348312</v>
      </c>
      <c r="AR292" s="91">
        <f t="shared" si="140"/>
        <v>0</v>
      </c>
      <c r="AS292" s="91">
        <f t="shared" si="141"/>
        <v>0</v>
      </c>
      <c r="AT292" s="91">
        <f t="shared" si="142"/>
        <v>0</v>
      </c>
      <c r="AU292" s="91">
        <f t="shared" si="143"/>
        <v>0</v>
      </c>
      <c r="AV292" s="91">
        <f t="shared" si="144"/>
        <v>0</v>
      </c>
      <c r="AW292" s="91">
        <f t="shared" si="145"/>
        <v>0</v>
      </c>
      <c r="AX292" s="91">
        <f t="shared" si="146"/>
        <v>1.1929947916666666</v>
      </c>
      <c r="AY292" s="158">
        <f t="shared" si="147"/>
        <v>19.316917940775003</v>
      </c>
      <c r="AZ292" s="91">
        <f t="shared" si="152"/>
        <v>19.316917940775003</v>
      </c>
      <c r="BA292" s="26">
        <f>IF(計算過程!$CJ$4=9,((BF292*CB292+BG292*(BO292+BP292+BQ292+BS292)+BH292*BN292+BI292)*BB292+(0.01723*BU292+0.06099))*10^3/3600,0)</f>
        <v>0</v>
      </c>
      <c r="BB292" s="26">
        <f>IF(7&lt;='貼り付けシート（日別）'!O291,1,1+(7-'貼り付けシート（日別）'!O291)*0.0091)</f>
        <v>1</v>
      </c>
      <c r="BC292" s="26">
        <f>IF(計算過程!$CJ$4=9,((BJ292*計算過程!CB292+BK292*(BO292+BP292+BQ292+BS292)+BL292*BN292+BM292)*BE292+BU292/BD292),0)</f>
        <v>0</v>
      </c>
      <c r="BD292" s="26">
        <f>計算過程!$CJ$88*'貼り付けシート（日別）'!O291+計算過程!$CJ$89*BU292+計算過程!$CJ$90</f>
        <v>0.84529796874999996</v>
      </c>
      <c r="BE292" s="26">
        <f>IF(7&lt;='貼り付けシート（日別）'!O291,1,1+(7-'貼り付けシート（日別）'!O291)*0.0205)</f>
        <v>1</v>
      </c>
      <c r="BF292" s="89">
        <f>IF($BN292&gt;0,バックデータ一覧!$S$4,バックデータ一覧!$T$4)</f>
        <v>-0.51375000000000004</v>
      </c>
      <c r="BG292" s="89">
        <f>IF($BN292&gt;0,バックデータ一覧!$S$5,バックデータ一覧!$T$5)</f>
        <v>-1.7819999999999999E-2</v>
      </c>
      <c r="BH292" s="89">
        <f>IF($BN292&gt;0,バックデータ一覧!$S$6,バックデータ一覧!$T$6)</f>
        <v>0.27639999999999998</v>
      </c>
      <c r="BI292" s="89">
        <f>IF($BN292&gt;0,バックデータ一覧!$S$7,バックデータ一覧!$T$7)</f>
        <v>9.4067100000000003</v>
      </c>
      <c r="BJ292" s="89">
        <f>IF($BN292&gt;0,バックデータ一覧!$S$12,バックデータ一覧!$T$12)</f>
        <v>-0.19841</v>
      </c>
      <c r="BK292" s="89">
        <f>IF($BN292&gt;0,バックデータ一覧!$S$13,バックデータ一覧!$T$13)</f>
        <v>1.10632</v>
      </c>
      <c r="BL292" s="89">
        <f>IF($BN292&gt;0,バックデータ一覧!$S$14,バックデータ一覧!$T$14)</f>
        <v>0.19306999999999999</v>
      </c>
      <c r="BM292" s="132">
        <f>IF($BN292&gt;0,バックデータ一覧!$S$15,バックデータ一覧!$T$15)</f>
        <v>-10.36669</v>
      </c>
      <c r="BN292" s="26">
        <f>SUMIF('貼り付けシート（時刻別）'!$A$6:$A$8765,$A292,'貼り付けシート（時刻別）'!$C$6:$C$8765)</f>
        <v>2400</v>
      </c>
      <c r="BO292" s="91">
        <f>'貼り付けシート（日別）'!B291</f>
        <v>4.2067954626576665</v>
      </c>
      <c r="BP292" s="91">
        <f>'貼り付けシート（日別）'!C291</f>
        <v>5.1511781175400007</v>
      </c>
      <c r="BQ292" s="91">
        <f>'貼り付けシート（日別）'!D291</f>
        <v>2.2321771842673335</v>
      </c>
      <c r="BR292" s="91">
        <f>'貼り付けシート（日別）'!E291</f>
        <v>0</v>
      </c>
      <c r="BS292" s="91">
        <f>'貼り付けシート（日別）'!F291</f>
        <v>7.726767176310001</v>
      </c>
      <c r="BT292" s="91">
        <f>'貼り付けシート（日別）'!G291</f>
        <v>0</v>
      </c>
      <c r="BU292" s="91">
        <f>'貼り付けシート（日別）'!H291</f>
        <v>1.1929947916666666</v>
      </c>
      <c r="BV292" s="91">
        <f>'貼り付けシート（日別）'!I291</f>
        <v>49</v>
      </c>
      <c r="BW292" s="91">
        <f>'貼り付けシート（日別）'!J291</f>
        <v>60</v>
      </c>
      <c r="BX292" s="91">
        <f>'貼り付けシート（日別）'!K291</f>
        <v>26</v>
      </c>
      <c r="BY292" s="91">
        <f>'貼り付けシート（日別）'!L291</f>
        <v>0</v>
      </c>
      <c r="BZ292" s="91">
        <f>'貼り付けシート（日別）'!M291</f>
        <v>90</v>
      </c>
      <c r="CA292" s="91">
        <f>'貼り付けシート（日別）'!N291</f>
        <v>0</v>
      </c>
      <c r="CB292" s="91">
        <f>'貼り付けシート（日別）'!O291</f>
        <v>17.445833333333333</v>
      </c>
      <c r="CC292" s="91">
        <f>'貼り付けシート（日別）'!Q291</f>
        <v>0</v>
      </c>
      <c r="CD292" s="126"/>
    </row>
    <row r="293" spans="1:82" x14ac:dyDescent="0.15">
      <c r="A293" s="30">
        <v>41926</v>
      </c>
      <c r="B293" s="93">
        <f t="shared" si="126"/>
        <v>0.17230720920138889</v>
      </c>
      <c r="C293" s="93">
        <f t="shared" si="127"/>
        <v>0</v>
      </c>
      <c r="D293" s="93">
        <f t="shared" si="153"/>
        <v>35.999753236882412</v>
      </c>
      <c r="E293" s="96">
        <v>0</v>
      </c>
      <c r="F293" s="90">
        <f>IF(OR(計算過程!$CJ$4&lt;=4,計算過程!$CJ$4=8),G293+H293+I293,0)</f>
        <v>0.17230720920138889</v>
      </c>
      <c r="G293" s="90">
        <f>IF(AND($CJ$4&gt;4,$CJ$4&lt;&gt;8),0,((VLOOKUP(入力データと計算結果!$F$6,バックデータ一覧!$V$12:$AA$15,2)*CB293+VLOOKUP(入力データと計算結果!$F$6,バックデータ一覧!$V$12:$AA$15,3)*(BV293+BW293+BX293+BY293+CA293)+(VLOOKUP(入力データと計算結果!$F$6,バックデータ一覧!$V$12:$AA$15,4)))*10^3/3600))</f>
        <v>0.11039178240740741</v>
      </c>
      <c r="H293" s="90">
        <f>IF(AND(OR($CJ$4&gt;4,$CJ$4&lt;&gt;8),入力データと計算結果!$F$7&lt;&gt;バックデータ一覧!$A$20,BZ293&gt;0),0.07*10^3/3600,0)</f>
        <v>1.9444444444444445E-2</v>
      </c>
      <c r="I293" s="90">
        <f>IF(AND(OR($CJ$4&lt;=4),入力データと計算結果!$F$7=バックデータ一覧!$A$22,BU293&gt;0),(VLOOKUP(入力データと計算結果!$F$6,バックデータ一覧!$V$12:$AA$15,5,FALSE)*BU293+VLOOKUP(入力データと計算結果!$F$6,バックデータ一覧!$V$12:$AA$15,6,FALSE))*10^3/3600,0)</f>
        <v>4.2470982349537029E-2</v>
      </c>
      <c r="J293" s="90">
        <f>IF(OR(計算過程!$CJ$4&lt;=2,計算過程!$CJ$4=8),IF(入力データと計算結果!$F$7=バックデータ一覧!$A$20,BO293/L293+BP293/M293+BQ293/N293+BR293/O293+BT293/Q293,IF(入力データと計算結果!$F$7=バックデータ一覧!$A$21,BO293/L293+BP293/M293+BQ293/N293+BS293/P293+BT293/Q293,BO293/L293+BP293/M293+BQ293/N293+BS293/P293+BU293/R293)),0)</f>
        <v>0</v>
      </c>
      <c r="K293" s="90">
        <f>IF(OR(計算過程!$CJ$4=3,計算過程!$CJ$4=4),IF(入力データと計算結果!$F$7=バックデータ一覧!$A$20,BO293/L293+BP293/M293+BQ293/N293+BR293/O293+BT293/Q293,IF(入力データと計算結果!$F$7=バックデータ一覧!$A$21,BO293/L293+BP293/M293+BQ293/N293+BS293/P293+BT293/Q293,BO293/L293+BP293/M293+BQ293/N293+BS293/P293+BU293/R293)),0)</f>
        <v>35.999753236882412</v>
      </c>
      <c r="L293" s="167">
        <f>IFERROR(MIN(1,$CJ$6*CB293+計算過程!$CJ$13*(BO293+BQ293)+$CJ$20),"-")</f>
        <v>0.71160550044631288</v>
      </c>
      <c r="M293" s="167">
        <f t="shared" si="128"/>
        <v>0.80778084648723214</v>
      </c>
      <c r="N293" s="167">
        <f t="shared" si="129"/>
        <v>0.71160550044631288</v>
      </c>
      <c r="O293" s="134">
        <f t="shared" si="130"/>
        <v>0.90236153670854247</v>
      </c>
      <c r="P293" s="134">
        <f t="shared" si="131"/>
        <v>0.85035840924393713</v>
      </c>
      <c r="Q293" s="134">
        <f t="shared" si="132"/>
        <v>0.90236153670854247</v>
      </c>
      <c r="R293" s="134">
        <f t="shared" si="133"/>
        <v>0.56641713823970752</v>
      </c>
      <c r="S293" s="26">
        <f t="shared" si="134"/>
        <v>0</v>
      </c>
      <c r="T293" s="26">
        <f>'貼り付けシート（日別）'!P292</f>
        <v>17.612500000000001</v>
      </c>
      <c r="U293" s="26">
        <f t="shared" si="154"/>
        <v>1</v>
      </c>
      <c r="V293" s="26">
        <f t="shared" si="155"/>
        <v>1</v>
      </c>
      <c r="W293" s="26">
        <f t="shared" si="148"/>
        <v>28.36850054374667</v>
      </c>
      <c r="X293" s="26">
        <f t="shared" si="135"/>
        <v>0</v>
      </c>
      <c r="Y293" s="26">
        <f>IF(AND(入力データと計算結果!$F$6=バックデータ一覧!$A$7,入力データと計算結果!$F$27="種類を選択することで評価する"),MAX((($CJ$44*CB293+$CJ$45*SUM(BO293:BQ293,BS293)+$CJ$46)*Z293+(0.01723*BU293+0.06099))*10^3/3600,0),0)</f>
        <v>0</v>
      </c>
      <c r="Z293" s="26">
        <f t="shared" si="149"/>
        <v>1</v>
      </c>
      <c r="AA293" s="26">
        <f>IF(AND(入力データと計算結果!$F$6=バックデータ一覧!$A$7,入力データと計算結果!$F$27="種類を選択することで評価する"),MAX(($CJ$47*CB293+$CJ$48*SUM(BO293:BQ293,BS293)+$CJ$49)*AC293+BU293/AB293,0),0)</f>
        <v>0</v>
      </c>
      <c r="AB293" s="26">
        <f t="shared" si="136"/>
        <v>0.84875781249999993</v>
      </c>
      <c r="AC293" s="26">
        <f t="shared" si="150"/>
        <v>1</v>
      </c>
      <c r="AD293" s="91">
        <f>IF(AND(入力データと計算結果!$F$6=バックデータ一覧!$A$7,入力データと計算結果!$F$27="仕様を入力することで評価する"),AE293+AF293+AG293,0)</f>
        <v>0</v>
      </c>
      <c r="AE293" s="91">
        <f t="shared" si="151"/>
        <v>1.3721343899134186</v>
      </c>
      <c r="AF293" s="91">
        <f t="shared" si="137"/>
        <v>8.1422754498465894E-2</v>
      </c>
      <c r="AG293" s="190">
        <f>IF(AND(入力データと計算結果!$F$7&lt;&gt;バックデータ一覧!$A$22,CA293&gt;0),(0.000393*計算過程!CA293)*10^3/3600,IF(AND(入力データと計算結果!$F$7=バックデータ一覧!$A$22,AX293&gt;0),(0.01723*計算過程!AX293+0.06099)*10^3/3600,0))</f>
        <v>2.2491810619212963E-2</v>
      </c>
      <c r="AH293" s="91">
        <f>IF(OR(入力データと計算結果!$F$6&lt;&gt;バックデータ一覧!$A$7,入力データと計算結果!$F$27&lt;&gt;"仕様を入力することで評価する"),0,IF(入力データと計算結果!$F$7=バックデータ一覧!$A$20,計算過程!AR293/計算過程!AI293+計算過程!AS293/計算過程!AJ293+計算過程!AT293/計算過程!AK293+計算過程!AU293/計算過程!AL293+計算過程!AW293/計算過程!AN293,IF(入力データと計算結果!$F$7=バックデータ一覧!$A$21,計算過程!AR293/計算過程!AI293+計算過程!AS293/計算過程!AJ293+計算過程!AT293/計算過程!AK293+計算過程!AV293/計算過程!AM293+計算過程!AW293/計算過程!AN293,計算過程!AR293/計算過程!AI293+計算過程!AS293/計算過程!AJ293+計算過程!AT293/計算過程!AK293+計算過程!AV293/計算過程!AM293+計算過程!AX293/計算過程!AO293)))</f>
        <v>0</v>
      </c>
      <c r="AI293" s="191" t="str">
        <f>IF(AND(入力データと計算結果!$F$6=バックデータ一覧!$A$7,入力データと計算結果!$F$27="仕様を入力することで評価する"),$CJ$65*CB293+$CJ$72*(AR293+AT293)+$CJ$79,"-")</f>
        <v>-</v>
      </c>
      <c r="AJ293" s="191" t="str">
        <f>IF(AND(入力データと計算結果!$F$6=バックデータ一覧!$A$7,入力データと計算結果!$F$27="仕様を入力することで評価する"),$CJ$66*CB293+$CJ$73*AS293+$CJ$80,"-")</f>
        <v>-</v>
      </c>
      <c r="AK293" s="191" t="str">
        <f>IF(AND(入力データと計算結果!$F$6=バックデータ一覧!$A$7,入力データと計算結果!$F$27="仕様を入力することで評価する"),$CJ$67*CB293+$CJ$74*(AR293+AT293)+$CJ$81,"-")</f>
        <v>-</v>
      </c>
      <c r="AL293" s="191" t="str">
        <f>IF(AND(入力データと計算結果!$F$6=バックデータ一覧!$A$7,入力データと計算結果!$F$27="仕様を入力することで評価する"),$CJ$68*CB293+$CJ$75*AU293+$CJ$82,"-")</f>
        <v>-</v>
      </c>
      <c r="AM293" s="191" t="str">
        <f>IF(AND(入力データと計算結果!$F$6=バックデータ一覧!$A$7,入力データと計算結果!$F$27="仕様を入力することで評価する"),$CJ$69*CB293+$CJ$76*AV293+$CJ$83,"-")</f>
        <v>-</v>
      </c>
      <c r="AN293" s="191" t="str">
        <f>IF(AND(入力データと計算結果!$F$6=バックデータ一覧!$A$7,入力データと計算結果!$F$27="仕様を入力することで評価する"),$CJ$70*CB293+$CJ$77*AW293+$CJ$84,"-")</f>
        <v>-</v>
      </c>
      <c r="AO293" s="191" t="str">
        <f>IF(AND(入力データと計算結果!$F$6=バックデータ一覧!$A$7,入力データと計算結果!$F$27="仕様を入力することで評価する"),$CJ$71*CB293+$CJ$78*AX293+$CJ$85,"-")</f>
        <v>-</v>
      </c>
      <c r="AP293" s="91">
        <f t="shared" si="138"/>
        <v>27.063359337209661</v>
      </c>
      <c r="AQ293" s="91">
        <f t="shared" si="139"/>
        <v>5.4787635024335568</v>
      </c>
      <c r="AR293" s="91">
        <f t="shared" si="140"/>
        <v>0.75078536376309213</v>
      </c>
      <c r="AS293" s="91">
        <f t="shared" si="141"/>
        <v>0.55385805523506759</v>
      </c>
      <c r="AT293" s="91">
        <f t="shared" si="142"/>
        <v>0.29539096279203614</v>
      </c>
      <c r="AU293" s="91">
        <f t="shared" si="143"/>
        <v>0</v>
      </c>
      <c r="AV293" s="91">
        <f t="shared" si="144"/>
        <v>2.2154322209402704</v>
      </c>
      <c r="AW293" s="91">
        <f t="shared" si="145"/>
        <v>0</v>
      </c>
      <c r="AX293" s="91">
        <f t="shared" si="146"/>
        <v>1.1596354166666667</v>
      </c>
      <c r="AY293" s="158">
        <f t="shared" si="147"/>
        <v>23.393398524349536</v>
      </c>
      <c r="AZ293" s="91">
        <f t="shared" si="152"/>
        <v>27.208865127080003</v>
      </c>
      <c r="BA293" s="26">
        <f>IF(計算過程!$CJ$4=9,((BF293*CB293+BG293*(BO293+BP293+BQ293+BS293)+BH293*BN293+BI293)*BB293+(0.01723*BU293+0.06099))*10^3/3600,0)</f>
        <v>0</v>
      </c>
      <c r="BB293" s="26">
        <f>IF(7&lt;='貼り付けシート（日別）'!O292,1,1+(7-'貼り付けシート（日別）'!O292)*0.0091)</f>
        <v>1</v>
      </c>
      <c r="BC293" s="26">
        <f>IF(計算過程!$CJ$4=9,((BJ293*計算過程!CB293+BK293*(BO293+BP293+BQ293+BS293)+BL293*BN293+BM293)*BE293+BU293/BD293),0)</f>
        <v>0</v>
      </c>
      <c r="BD293" s="26">
        <f>計算過程!$CJ$88*'貼り付けシート（日別）'!O292+計算過程!$CJ$89*BU293+計算過程!$CJ$90</f>
        <v>0.84875781249999993</v>
      </c>
      <c r="BE293" s="26">
        <f>IF(7&lt;='貼り付けシート（日別）'!O292,1,1+(7-'貼り付けシート（日別）'!O292)*0.0205)</f>
        <v>1</v>
      </c>
      <c r="BF293" s="89">
        <f>IF($BN293&gt;0,バックデータ一覧!$S$4,バックデータ一覧!$T$4)</f>
        <v>-0.51375000000000004</v>
      </c>
      <c r="BG293" s="89">
        <f>IF($BN293&gt;0,バックデータ一覧!$S$5,バックデータ一覧!$T$5)</f>
        <v>-1.7819999999999999E-2</v>
      </c>
      <c r="BH293" s="89">
        <f>IF($BN293&gt;0,バックデータ一覧!$S$6,バックデータ一覧!$T$6)</f>
        <v>0.27639999999999998</v>
      </c>
      <c r="BI293" s="89">
        <f>IF($BN293&gt;0,バックデータ一覧!$S$7,バックデータ一覧!$T$7)</f>
        <v>9.4067100000000003</v>
      </c>
      <c r="BJ293" s="89">
        <f>IF($BN293&gt;0,バックデータ一覧!$S$12,バックデータ一覧!$T$12)</f>
        <v>-0.19841</v>
      </c>
      <c r="BK293" s="89">
        <f>IF($BN293&gt;0,バックデータ一覧!$S$13,バックデータ一覧!$T$13)</f>
        <v>1.10632</v>
      </c>
      <c r="BL293" s="89">
        <f>IF($BN293&gt;0,バックデータ一覧!$S$14,バックデータ一覧!$T$14)</f>
        <v>0.19306999999999999</v>
      </c>
      <c r="BM293" s="132">
        <f>IF($BN293&gt;0,バックデータ一覧!$S$15,バックデータ一覧!$T$15)</f>
        <v>-10.36669</v>
      </c>
      <c r="BN293" s="26">
        <f>SUMIF('貼り付けシート（時刻別）'!$A$6:$A$8765,$A293,'貼り付けシート（時刻別）'!$C$6:$C$8765)</f>
        <v>2400</v>
      </c>
      <c r="BO293" s="91">
        <f>'貼り付けシート（日別）'!B292</f>
        <v>5.3540024927480001</v>
      </c>
      <c r="BP293" s="91">
        <f>'貼り付けシート（日別）'!C292</f>
        <v>3.9496739700600005</v>
      </c>
      <c r="BQ293" s="91">
        <f>'貼り付けシート（日別）'!D292</f>
        <v>2.106492784032</v>
      </c>
      <c r="BR293" s="91">
        <f>'貼り付けシート（日別）'!E292</f>
        <v>0</v>
      </c>
      <c r="BS293" s="91">
        <f>'貼り付けシート（日別）'!F292</f>
        <v>15.79869588024</v>
      </c>
      <c r="BT293" s="91">
        <f>'貼り付けシート（日別）'!G292</f>
        <v>0</v>
      </c>
      <c r="BU293" s="91">
        <f>'貼り付けシート（日別）'!H292</f>
        <v>1.1596354166666667</v>
      </c>
      <c r="BV293" s="91">
        <f>'貼り付けシート（日別）'!I292</f>
        <v>61</v>
      </c>
      <c r="BW293" s="91">
        <f>'貼り付けシート（日別）'!J292</f>
        <v>45</v>
      </c>
      <c r="BX293" s="91">
        <f>'貼り付けシート（日別）'!K292</f>
        <v>24</v>
      </c>
      <c r="BY293" s="91">
        <f>'貼り付けシート（日別）'!L292</f>
        <v>0</v>
      </c>
      <c r="BZ293" s="91">
        <f>'貼り付けシート（日別）'!M292</f>
        <v>180</v>
      </c>
      <c r="CA293" s="91">
        <f>'貼り付けシート（日別）'!N292</f>
        <v>0</v>
      </c>
      <c r="CB293" s="91">
        <f>'貼り付けシート（日別）'!O292</f>
        <v>18.208333333333329</v>
      </c>
      <c r="CC293" s="91">
        <f>'貼り付けシート（日別）'!Q292</f>
        <v>0</v>
      </c>
      <c r="CD293" s="126"/>
    </row>
    <row r="294" spans="1:82" x14ac:dyDescent="0.15">
      <c r="A294" s="30">
        <v>41927</v>
      </c>
      <c r="B294" s="93">
        <f t="shared" si="126"/>
        <v>9.5450057870370364E-2</v>
      </c>
      <c r="C294" s="93">
        <f t="shared" si="127"/>
        <v>0</v>
      </c>
      <c r="D294" s="93">
        <f t="shared" si="153"/>
        <v>6.682639951135906</v>
      </c>
      <c r="E294" s="96">
        <v>0</v>
      </c>
      <c r="F294" s="90">
        <f>IF(OR(計算過程!$CJ$4&lt;=4,計算過程!$CJ$4=8),G294+H294+I294,0)</f>
        <v>9.5450057870370364E-2</v>
      </c>
      <c r="G294" s="90">
        <f>IF(AND($CJ$4&gt;4,$CJ$4&lt;&gt;8),0,((VLOOKUP(入力データと計算結果!$F$6,バックデータ一覧!$V$12:$AA$15,2)*CB294+VLOOKUP(入力データと計算結果!$F$6,バックデータ一覧!$V$12:$AA$15,3)*(BV294+BW294+BX294+BY294+CA294)+(VLOOKUP(入力データと計算結果!$F$6,バックデータ一覧!$V$12:$AA$15,4)))*10^3/3600))</f>
        <v>9.5450057870370364E-2</v>
      </c>
      <c r="H294" s="90">
        <f>IF(AND(OR($CJ$4&gt;4,$CJ$4&lt;&gt;8),入力データと計算結果!$F$7&lt;&gt;バックデータ一覧!$A$20,BZ294&gt;0),0.07*10^3/3600,0)</f>
        <v>0</v>
      </c>
      <c r="I294" s="90">
        <f>IF(AND(OR($CJ$4&lt;=4),入力データと計算結果!$F$7=バックデータ一覧!$A$22,BU294&gt;0),(VLOOKUP(入力データと計算結果!$F$6,バックデータ一覧!$V$12:$AA$15,5,FALSE)*BU294+VLOOKUP(入力データと計算結果!$F$6,バックデータ一覧!$V$12:$AA$15,6,FALSE))*10^3/3600,0)</f>
        <v>0</v>
      </c>
      <c r="J294" s="90">
        <f>IF(OR(計算過程!$CJ$4&lt;=2,計算過程!$CJ$4=8),IF(入力データと計算結果!$F$7=バックデータ一覧!$A$20,BO294/L294+BP294/M294+BQ294/N294+BR294/O294+BT294/Q294,IF(入力データと計算結果!$F$7=バックデータ一覧!$A$21,BO294/L294+BP294/M294+BQ294/N294+BS294/P294+BT294/Q294,BO294/L294+BP294/M294+BQ294/N294+BS294/P294+BU294/R294)),0)</f>
        <v>0</v>
      </c>
      <c r="K294" s="90">
        <f>IF(OR(計算過程!$CJ$4=3,計算過程!$CJ$4=4),IF(入力データと計算結果!$F$7=バックデータ一覧!$A$20,BO294/L294+BP294/M294+BQ294/N294+BR294/O294+BT294/Q294,IF(入力データと計算結果!$F$7=バックデータ一覧!$A$21,BO294/L294+BP294/M294+BQ294/N294+BS294/P294+BT294/Q294,BO294/L294+BP294/M294+BQ294/N294+BS294/P294+BU294/R294)),0)</f>
        <v>6.682639951135906</v>
      </c>
      <c r="L294" s="167">
        <f>IFERROR(MIN(1,$CJ$6*CB294+計算過程!$CJ$13*(BO294+BQ294)+$CJ$20),"-")</f>
        <v>0.69843067068652498</v>
      </c>
      <c r="M294" s="167">
        <f t="shared" si="128"/>
        <v>0.79841321756188011</v>
      </c>
      <c r="N294" s="167">
        <f t="shared" si="129"/>
        <v>0.69843067068652498</v>
      </c>
      <c r="O294" s="134">
        <f t="shared" si="130"/>
        <v>0.90236153670854247</v>
      </c>
      <c r="P294" s="134">
        <f t="shared" si="131"/>
        <v>0.88826526187185906</v>
      </c>
      <c r="Q294" s="134">
        <f t="shared" si="132"/>
        <v>0.90236153670854247</v>
      </c>
      <c r="R294" s="134">
        <f t="shared" si="133"/>
        <v>0.50043358585249154</v>
      </c>
      <c r="S294" s="26">
        <f t="shared" si="134"/>
        <v>0</v>
      </c>
      <c r="T294" s="26">
        <f>'貼り付けシート（日別）'!P293</f>
        <v>13.100000000000003</v>
      </c>
      <c r="U294" s="26">
        <f t="shared" si="154"/>
        <v>1</v>
      </c>
      <c r="V294" s="26">
        <f t="shared" si="155"/>
        <v>1</v>
      </c>
      <c r="W294" s="26">
        <f t="shared" si="148"/>
        <v>4.8900380412216666</v>
      </c>
      <c r="X294" s="26">
        <f t="shared" si="135"/>
        <v>0</v>
      </c>
      <c r="Y294" s="26">
        <f>IF(AND(入力データと計算結果!$F$6=バックデータ一覧!$A$7,入力データと計算結果!$F$27="種類を選択することで評価する"),MAX((($CJ$44*CB294+$CJ$45*SUM(BO294:BQ294,BS294)+$CJ$46)*Z294+(0.01723*BU294+0.06099))*10^3/3600,0),0)</f>
        <v>0</v>
      </c>
      <c r="Z294" s="26">
        <f t="shared" si="149"/>
        <v>1</v>
      </c>
      <c r="AA294" s="26">
        <f>IF(AND(入力データと計算結果!$F$6=バックデータ一覧!$A$7,入力データと計算結果!$F$27="種類を選択することで評価する"),MAX(($CJ$47*CB294+$CJ$48*SUM(BO294:BQ294,BS294)+$CJ$49)*AC294+BU294/AB294,0),0)</f>
        <v>0</v>
      </c>
      <c r="AB294" s="26">
        <f t="shared" si="136"/>
        <v>0.83217999999999992</v>
      </c>
      <c r="AC294" s="26">
        <f t="shared" si="150"/>
        <v>1</v>
      </c>
      <c r="AD294" s="91">
        <f>IF(AND(入力データと計算結果!$F$6=バックデータ一覧!$A$7,入力データと計算結果!$F$27="仕様を入力することで評価する"),AE294+AF294+AG294,0)</f>
        <v>0</v>
      </c>
      <c r="AE294" s="91">
        <f t="shared" si="151"/>
        <v>0.29634982701304508</v>
      </c>
      <c r="AF294" s="91">
        <f t="shared" si="137"/>
        <v>6.2868004203900207E-2</v>
      </c>
      <c r="AG294" s="190">
        <f>IF(AND(入力データと計算結果!$F$7&lt;&gt;バックデータ一覧!$A$22,CA294&gt;0),(0.000393*計算過程!CA294)*10^3/3600,IF(AND(入力データと計算結果!$F$7=バックデータ一覧!$A$22,AX294&gt;0),(0.01723*計算過程!AX294+0.06099)*10^3/3600,0))</f>
        <v>0</v>
      </c>
      <c r="AH294" s="91">
        <f>IF(OR(入力データと計算結果!$F$6&lt;&gt;バックデータ一覧!$A$7,入力データと計算結果!$F$27&lt;&gt;"仕様を入力することで評価する"),0,IF(入力データと計算結果!$F$7=バックデータ一覧!$A$20,計算過程!AR294/計算過程!AI294+計算過程!AS294/計算過程!AJ294+計算過程!AT294/計算過程!AK294+計算過程!AU294/計算過程!AL294+計算過程!AW294/計算過程!AN294,IF(入力データと計算結果!$F$7=バックデータ一覧!$A$21,計算過程!AR294/計算過程!AI294+計算過程!AS294/計算過程!AJ294+計算過程!AT294/計算過程!AK294+計算過程!AV294/計算過程!AM294+計算過程!AW294/計算過程!AN294,計算過程!AR294/計算過程!AI294+計算過程!AS294/計算過程!AJ294+計算過程!AT294/計算過程!AK294+計算過程!AV294/計算過程!AM294+計算過程!AX294/計算過程!AO294)))</f>
        <v>0</v>
      </c>
      <c r="AI294" s="191" t="str">
        <f>IF(AND(入力データと計算結果!$F$6=バックデータ一覧!$A$7,入力データと計算結果!$F$27="仕様を入力することで評価する"),$CJ$65*CB294+$CJ$72*(AR294+AT294)+$CJ$79,"-")</f>
        <v>-</v>
      </c>
      <c r="AJ294" s="191" t="str">
        <f>IF(AND(入力データと計算結果!$F$6=バックデータ一覧!$A$7,入力データと計算結果!$F$27="仕様を入力することで評価する"),$CJ$66*CB294+$CJ$73*AS294+$CJ$80,"-")</f>
        <v>-</v>
      </c>
      <c r="AK294" s="191" t="str">
        <f>IF(AND(入力データと計算結果!$F$6=バックデータ一覧!$A$7,入力データと計算結果!$F$27="仕様を入力することで評価する"),$CJ$67*CB294+$CJ$74*(AR294+AT294)+$CJ$81,"-")</f>
        <v>-</v>
      </c>
      <c r="AL294" s="191" t="str">
        <f>IF(AND(入力データと計算結果!$F$6=バックデータ一覧!$A$7,入力データと計算結果!$F$27="仕様を入力することで評価する"),$CJ$68*CB294+$CJ$75*AU294+$CJ$82,"-")</f>
        <v>-</v>
      </c>
      <c r="AM294" s="191" t="str">
        <f>IF(AND(入力データと計算結果!$F$6=バックデータ一覧!$A$7,入力データと計算結果!$F$27="仕様を入力することで評価する"),$CJ$69*CB294+$CJ$76*AV294+$CJ$83,"-")</f>
        <v>-</v>
      </c>
      <c r="AN294" s="191" t="str">
        <f>IF(AND(入力データと計算結果!$F$6=バックデータ一覧!$A$7,入力データと計算結果!$F$27="仕様を入力することで評価する"),$CJ$70*CB294+$CJ$77*AW294+$CJ$84,"-")</f>
        <v>-</v>
      </c>
      <c r="AO294" s="191" t="str">
        <f>IF(AND(入力データと計算結果!$F$6=バックデータ一覧!$A$7,入力データと計算結果!$F$27="仕様を入力することで評価する"),$CJ$71*CB294+$CJ$78*AX294+$CJ$85,"-")</f>
        <v>-</v>
      </c>
      <c r="AP294" s="91">
        <f t="shared" si="138"/>
        <v>5.6571881398274355</v>
      </c>
      <c r="AQ294" s="91">
        <f t="shared" si="139"/>
        <v>5.302655870566416</v>
      </c>
      <c r="AR294" s="91">
        <f t="shared" si="140"/>
        <v>0</v>
      </c>
      <c r="AS294" s="91">
        <f t="shared" si="141"/>
        <v>0</v>
      </c>
      <c r="AT294" s="91">
        <f t="shared" si="142"/>
        <v>0</v>
      </c>
      <c r="AU294" s="91">
        <f t="shared" si="143"/>
        <v>0</v>
      </c>
      <c r="AV294" s="91">
        <f t="shared" si="144"/>
        <v>0</v>
      </c>
      <c r="AW294" s="91">
        <f t="shared" si="145"/>
        <v>0</v>
      </c>
      <c r="AX294" s="91">
        <f t="shared" si="146"/>
        <v>0</v>
      </c>
      <c r="AY294" s="158">
        <f t="shared" si="147"/>
        <v>4.8900380412216666</v>
      </c>
      <c r="AZ294" s="91">
        <f t="shared" si="152"/>
        <v>4.8900380412216666</v>
      </c>
      <c r="BA294" s="26">
        <f>IF(計算過程!$CJ$4=9,((BF294*CB294+BG294*(BO294+BP294+BQ294+BS294)+BH294*BN294+BI294)*BB294+(0.01723*BU294+0.06099))*10^3/3600,0)</f>
        <v>0</v>
      </c>
      <c r="BB294" s="26">
        <f>IF(7&lt;='貼り付けシート（日別）'!O293,1,1+(7-'貼り付けシート（日別）'!O293)*0.0091)</f>
        <v>1</v>
      </c>
      <c r="BC294" s="26">
        <f>IF(計算過程!$CJ$4=9,((BJ294*計算過程!CB294+BK294*(BO294+BP294+BQ294+BS294)+BL294*BN294+BM294)*BE294+BU294/BD294),0)</f>
        <v>0</v>
      </c>
      <c r="BD294" s="26">
        <f>計算過程!$CJ$88*'貼り付けシート（日別）'!O293+計算過程!$CJ$89*BU294+計算過程!$CJ$90</f>
        <v>0.83217999999999992</v>
      </c>
      <c r="BE294" s="26">
        <f>IF(7&lt;='貼り付けシート（日別）'!O293,1,1+(7-'貼り付けシート（日別）'!O293)*0.0205)</f>
        <v>1</v>
      </c>
      <c r="BF294" s="89">
        <f>IF($BN294&gt;0,バックデータ一覧!$S$4,バックデータ一覧!$T$4)</f>
        <v>-0.51375000000000004</v>
      </c>
      <c r="BG294" s="89">
        <f>IF($BN294&gt;0,バックデータ一覧!$S$5,バックデータ一覧!$T$5)</f>
        <v>-1.7819999999999999E-2</v>
      </c>
      <c r="BH294" s="89">
        <f>IF($BN294&gt;0,バックデータ一覧!$S$6,バックデータ一覧!$T$6)</f>
        <v>0.27639999999999998</v>
      </c>
      <c r="BI294" s="89">
        <f>IF($BN294&gt;0,バックデータ一覧!$S$7,バックデータ一覧!$T$7)</f>
        <v>9.4067100000000003</v>
      </c>
      <c r="BJ294" s="89">
        <f>IF($BN294&gt;0,バックデータ一覧!$S$12,バックデータ一覧!$T$12)</f>
        <v>-0.19841</v>
      </c>
      <c r="BK294" s="89">
        <f>IF($BN294&gt;0,バックデータ一覧!$S$13,バックデータ一覧!$T$13)</f>
        <v>1.10632</v>
      </c>
      <c r="BL294" s="89">
        <f>IF($BN294&gt;0,バックデータ一覧!$S$14,バックデータ一覧!$T$14)</f>
        <v>0.19306999999999999</v>
      </c>
      <c r="BM294" s="132">
        <f>IF($BN294&gt;0,バックデータ一覧!$S$15,バックデータ一覧!$T$15)</f>
        <v>-10.36669</v>
      </c>
      <c r="BN294" s="26">
        <f>SUMIF('貼り付けシート（時刻別）'!$A$6:$A$8765,$A294,'貼り付けシート（時刻別）'!$C$6:$C$8765)</f>
        <v>2400</v>
      </c>
      <c r="BO294" s="91">
        <f>'貼り付けシート（日別）'!B293</f>
        <v>2.0449249990563332</v>
      </c>
      <c r="BP294" s="91">
        <f>'貼り付けシート（日別）'!C293</f>
        <v>1.7781956513533335</v>
      </c>
      <c r="BQ294" s="91">
        <f>'貼り付けシート（日別）'!D293</f>
        <v>1.0669173908120002</v>
      </c>
      <c r="BR294" s="91">
        <f>'貼り付けシート（日別）'!E293</f>
        <v>0</v>
      </c>
      <c r="BS294" s="91">
        <f>'貼り付けシート（日別）'!F293</f>
        <v>0</v>
      </c>
      <c r="BT294" s="91">
        <f>'貼り付けシート（日別）'!G293</f>
        <v>0</v>
      </c>
      <c r="BU294" s="91">
        <f>'貼り付けシート（日別）'!H293</f>
        <v>0</v>
      </c>
      <c r="BV294" s="91">
        <f>'貼り付けシート（日別）'!I293</f>
        <v>23</v>
      </c>
      <c r="BW294" s="91">
        <f>'貼り付けシート（日別）'!J293</f>
        <v>20</v>
      </c>
      <c r="BX294" s="91">
        <f>'貼り付けシート（日別）'!K293</f>
        <v>12</v>
      </c>
      <c r="BY294" s="91">
        <f>'貼り付けシート（日別）'!L293</f>
        <v>0</v>
      </c>
      <c r="BZ294" s="91">
        <f>'貼り付けシート（日別）'!M293</f>
        <v>0</v>
      </c>
      <c r="CA294" s="91">
        <f>'貼り付けシート（日別）'!N293</f>
        <v>0</v>
      </c>
      <c r="CB294" s="91">
        <f>'貼り付けシート（日別）'!O293</f>
        <v>16.204166666666666</v>
      </c>
      <c r="CC294" s="91">
        <f>'貼り付けシート（日別）'!Q293</f>
        <v>0</v>
      </c>
      <c r="CD294" s="126"/>
    </row>
    <row r="295" spans="1:82" x14ac:dyDescent="0.15">
      <c r="A295" s="30">
        <v>41928</v>
      </c>
      <c r="B295" s="93">
        <f t="shared" si="126"/>
        <v>0.17186547439236111</v>
      </c>
      <c r="C295" s="93">
        <f t="shared" si="127"/>
        <v>0</v>
      </c>
      <c r="D295" s="93">
        <f t="shared" si="153"/>
        <v>27.586815488384271</v>
      </c>
      <c r="E295" s="96">
        <v>0</v>
      </c>
      <c r="F295" s="90">
        <f>IF(OR(計算過程!$CJ$4&lt;=4,計算過程!$CJ$4=8),G295+H295+I295,0)</f>
        <v>0.17186547439236111</v>
      </c>
      <c r="G295" s="90">
        <f>IF(AND($CJ$4&gt;4,$CJ$4&lt;&gt;8),0,((VLOOKUP(入力データと計算結果!$F$6,バックデータ一覧!$V$12:$AA$15,2)*CB295+VLOOKUP(入力データと計算結果!$F$6,バックデータ一覧!$V$12:$AA$15,3)*(BV295+BW295+BX295+BY295+CA295)+(VLOOKUP(入力データと計算結果!$F$6,バックデータ一覧!$V$12:$AA$15,4)))*10^3/3600))</f>
        <v>0.11037899305555555</v>
      </c>
      <c r="H295" s="90">
        <f>IF(AND(OR($CJ$4&gt;4,$CJ$4&lt;&gt;8),入力データと計算結果!$F$7&lt;&gt;バックデータ一覧!$A$20,BZ295&gt;0),0.07*10^3/3600,0)</f>
        <v>1.9444444444444445E-2</v>
      </c>
      <c r="I295" s="90">
        <f>IF(AND(OR($CJ$4&lt;=4),入力データと計算結果!$F$7=バックデータ一覧!$A$22,BU295&gt;0),(VLOOKUP(入力データと計算結果!$F$6,バックデータ一覧!$V$12:$AA$15,5,FALSE)*BU295+VLOOKUP(入力データと計算結果!$F$6,バックデータ一覧!$V$12:$AA$15,6,FALSE))*10^3/3600,0)</f>
        <v>4.2042036892361107E-2</v>
      </c>
      <c r="J295" s="90">
        <f>IF(OR(計算過程!$CJ$4&lt;=2,計算過程!$CJ$4=8),IF(入力データと計算結果!$F$7=バックデータ一覧!$A$20,BO295/L295+BP295/M295+BQ295/N295+BR295/O295+BT295/Q295,IF(入力データと計算結果!$F$7=バックデータ一覧!$A$21,BO295/L295+BP295/M295+BQ295/N295+BS295/P295+BT295/Q295,BO295/L295+BP295/M295+BQ295/N295+BS295/P295+BU295/R295)),0)</f>
        <v>0</v>
      </c>
      <c r="K295" s="90">
        <f>IF(OR(計算過程!$CJ$4=3,計算過程!$CJ$4=4),IF(入力データと計算結果!$F$7=バックデータ一覧!$A$20,BO295/L295+BP295/M295+BQ295/N295+BR295/O295+BT295/Q295,IF(入力データと計算結果!$F$7=バックデータ一覧!$A$21,BO295/L295+BP295/M295+BQ295/N295+BS295/P295+BT295/Q295,BO295/L295+BP295/M295+BQ295/N295+BS295/P295+BU295/R295)),0)</f>
        <v>27.586815488384271</v>
      </c>
      <c r="L295" s="167">
        <f>IFERROR(MIN(1,$CJ$6*CB295+計算過程!$CJ$13*(BO295+BQ295)+$CJ$20),"-")</f>
        <v>0.71063655808646797</v>
      </c>
      <c r="M295" s="167">
        <f t="shared" si="128"/>
        <v>0.81496299616767853</v>
      </c>
      <c r="N295" s="167">
        <f t="shared" si="129"/>
        <v>0.71063655808646797</v>
      </c>
      <c r="O295" s="134">
        <f t="shared" si="130"/>
        <v>0.90236153670854247</v>
      </c>
      <c r="P295" s="134">
        <f t="shared" si="131"/>
        <v>0.8686446817531106</v>
      </c>
      <c r="Q295" s="134">
        <f t="shared" si="132"/>
        <v>0.90236153670854247</v>
      </c>
      <c r="R295" s="134">
        <f t="shared" si="133"/>
        <v>0.57343210213301066</v>
      </c>
      <c r="S295" s="26">
        <f t="shared" si="134"/>
        <v>0</v>
      </c>
      <c r="T295" s="26">
        <f>'貼り付けシート（日別）'!P294</f>
        <v>16.937499999999996</v>
      </c>
      <c r="U295" s="26">
        <f t="shared" si="154"/>
        <v>1</v>
      </c>
      <c r="V295" s="26">
        <f t="shared" si="155"/>
        <v>1</v>
      </c>
      <c r="W295" s="26">
        <f t="shared" si="148"/>
        <v>21.529677257300001</v>
      </c>
      <c r="X295" s="26">
        <f t="shared" si="135"/>
        <v>0</v>
      </c>
      <c r="Y295" s="26">
        <f>IF(AND(入力データと計算結果!$F$6=バックデータ一覧!$A$7,入力データと計算結果!$F$27="種類を選択することで評価する"),MAX((($CJ$44*CB295+$CJ$45*SUM(BO295:BQ295,BS295)+$CJ$46)*Z295+(0.01723*BU295+0.06099))*10^3/3600,0),0)</f>
        <v>0</v>
      </c>
      <c r="Z295" s="26">
        <f t="shared" si="149"/>
        <v>1</v>
      </c>
      <c r="AA295" s="26">
        <f>IF(AND(入力データと計算結果!$F$6=バックデータ一覧!$A$7,入力データと計算結果!$F$27="種類を選択することで評価する"),MAX(($CJ$47*CB295+$CJ$48*SUM(BO295:BQ295,BS295)+$CJ$49)*AC295+BU295/AB295,0),0)</f>
        <v>0</v>
      </c>
      <c r="AB295" s="26">
        <f t="shared" si="136"/>
        <v>0.85637703124999998</v>
      </c>
      <c r="AC295" s="26">
        <f t="shared" si="150"/>
        <v>1</v>
      </c>
      <c r="AD295" s="91">
        <f>IF(AND(入力データと計算結果!$F$6=バックデータ一覧!$A$7,入力データと計算結果!$F$27="仕様を入力することで評価する"),AE295+AF295+AG295,0)</f>
        <v>0</v>
      </c>
      <c r="AE295" s="91">
        <f t="shared" si="151"/>
        <v>1.1534844781959019</v>
      </c>
      <c r="AF295" s="91">
        <f t="shared" si="137"/>
        <v>7.5798374676246755E-2</v>
      </c>
      <c r="AG295" s="190">
        <f>IF(AND(入力データと計算結果!$F$7&lt;&gt;バックデータ一覧!$A$22,CA295&gt;0),(0.000393*計算過程!CA295)*10^3/3600,IF(AND(入力データと計算結果!$F$7=バックデータ一覧!$A$22,AX295&gt;0),(0.01723*計算過程!AX295+0.06099)*10^3/3600,0))</f>
        <v>2.2140205946180557E-2</v>
      </c>
      <c r="AH295" s="91">
        <f>IF(OR(入力データと計算結果!$F$6&lt;&gt;バックデータ一覧!$A$7,入力データと計算結果!$F$27&lt;&gt;"仕様を入力することで評価する"),0,IF(入力データと計算結果!$F$7=バックデータ一覧!$A$20,計算過程!AR295/計算過程!AI295+計算過程!AS295/計算過程!AJ295+計算過程!AT295/計算過程!AK295+計算過程!AU295/計算過程!AL295+計算過程!AW295/計算過程!AN295,IF(入力データと計算結果!$F$7=バックデータ一覧!$A$21,計算過程!AR295/計算過程!AI295+計算過程!AS295/計算過程!AJ295+計算過程!AT295/計算過程!AK295+計算過程!AV295/計算過程!AM295+計算過程!AW295/計算過程!AN295,計算過程!AR295/計算過程!AI295+計算過程!AS295/計算過程!AJ295+計算過程!AT295/計算過程!AK295+計算過程!AV295/計算過程!AM295+計算過程!AX295/計算過程!AO295)))</f>
        <v>0</v>
      </c>
      <c r="AI295" s="191" t="str">
        <f>IF(AND(入力データと計算結果!$F$6=バックデータ一覧!$A$7,入力データと計算結果!$F$27="仕様を入力することで評価する"),$CJ$65*CB295+$CJ$72*(AR295+AT295)+$CJ$79,"-")</f>
        <v>-</v>
      </c>
      <c r="AJ295" s="191" t="str">
        <f>IF(AND(入力データと計算結果!$F$6=バックデータ一覧!$A$7,入力データと計算結果!$F$27="仕様を入力することで評価する"),$CJ$66*CB295+$CJ$73*AS295+$CJ$80,"-")</f>
        <v>-</v>
      </c>
      <c r="AK295" s="191" t="str">
        <f>IF(AND(入力データと計算結果!$F$6=バックデータ一覧!$A$7,入力データと計算結果!$F$27="仕様を入力することで評価する"),$CJ$67*CB295+$CJ$74*(AR295+AT295)+$CJ$81,"-")</f>
        <v>-</v>
      </c>
      <c r="AL295" s="191" t="str">
        <f>IF(AND(入力データと計算結果!$F$6=バックデータ一覧!$A$7,入力データと計算結果!$F$27="仕様を入力することで評価する"),$CJ$68*CB295+$CJ$75*AU295+$CJ$82,"-")</f>
        <v>-</v>
      </c>
      <c r="AM295" s="191" t="str">
        <f>IF(AND(入力データと計算結果!$F$6=バックデータ一覧!$A$7,入力データと計算結果!$F$27="仕様を入力することで評価する"),$CJ$69*CB295+$CJ$76*AV295+$CJ$83,"-")</f>
        <v>-</v>
      </c>
      <c r="AN295" s="191" t="str">
        <f>IF(AND(入力データと計算結果!$F$6=バックデータ一覧!$A$7,入力データと計算結果!$F$27="仕様を入力することで評価する"),$CJ$70*CB295+$CJ$77*AW295+$CJ$84,"-")</f>
        <v>-</v>
      </c>
      <c r="AO295" s="191" t="str">
        <f>IF(AND(入力データと計算結果!$F$6=バックデータ一覧!$A$7,入力データと計算結果!$F$27="仕様を入力することで評価する"),$CJ$71*CB295+$CJ$78*AX295+$CJ$85,"-")</f>
        <v>-</v>
      </c>
      <c r="AP295" s="91">
        <f t="shared" si="138"/>
        <v>23.363513555021619</v>
      </c>
      <c r="AQ295" s="91">
        <f t="shared" si="139"/>
        <v>5.6263131399438642</v>
      </c>
      <c r="AR295" s="91">
        <f t="shared" si="140"/>
        <v>5.4059066804727607E-2</v>
      </c>
      <c r="AS295" s="91">
        <f t="shared" si="141"/>
        <v>6.619477567925891E-2</v>
      </c>
      <c r="AT295" s="91">
        <f t="shared" si="142"/>
        <v>2.8684402794345587E-2</v>
      </c>
      <c r="AU295" s="91">
        <f t="shared" si="143"/>
        <v>0</v>
      </c>
      <c r="AV295" s="91">
        <f t="shared" si="144"/>
        <v>9.9292163518887477E-2</v>
      </c>
      <c r="AW295" s="91">
        <f t="shared" si="145"/>
        <v>0</v>
      </c>
      <c r="AX295" s="91">
        <f t="shared" si="146"/>
        <v>1.0861718749999998</v>
      </c>
      <c r="AY295" s="158">
        <f t="shared" si="147"/>
        <v>20.195274973502784</v>
      </c>
      <c r="AZ295" s="91">
        <f t="shared" si="152"/>
        <v>20.443505382300003</v>
      </c>
      <c r="BA295" s="26">
        <f>IF(計算過程!$CJ$4=9,((BF295*CB295+BG295*(BO295+BP295+BQ295+BS295)+BH295*BN295+BI295)*BB295+(0.01723*BU295+0.06099))*10^3/3600,0)</f>
        <v>0</v>
      </c>
      <c r="BB295" s="26">
        <f>IF(7&lt;='貼り付けシート（日別）'!O294,1,1+(7-'貼り付けシート（日別）'!O294)*0.0091)</f>
        <v>1</v>
      </c>
      <c r="BC295" s="26">
        <f>IF(計算過程!$CJ$4=9,((BJ295*計算過程!CB295+BK295*(BO295+BP295+BQ295+BS295)+BL295*BN295+BM295)*BE295+BU295/BD295),0)</f>
        <v>0</v>
      </c>
      <c r="BD295" s="26">
        <f>計算過程!$CJ$88*'貼り付けシート（日別）'!O294+計算過程!$CJ$89*BU295+計算過程!$CJ$90</f>
        <v>0.85637703124999998</v>
      </c>
      <c r="BE295" s="26">
        <f>IF(7&lt;='貼り付けシート（日別）'!O294,1,1+(7-'貼り付けシート（日別）'!O294)*0.0205)</f>
        <v>1</v>
      </c>
      <c r="BF295" s="89">
        <f>IF($BN295&gt;0,バックデータ一覧!$S$4,バックデータ一覧!$T$4)</f>
        <v>-0.51375000000000004</v>
      </c>
      <c r="BG295" s="89">
        <f>IF($BN295&gt;0,バックデータ一覧!$S$5,バックデータ一覧!$T$5)</f>
        <v>-1.7819999999999999E-2</v>
      </c>
      <c r="BH295" s="89">
        <f>IF($BN295&gt;0,バックデータ一覧!$S$6,バックデータ一覧!$T$6)</f>
        <v>0.27639999999999998</v>
      </c>
      <c r="BI295" s="89">
        <f>IF($BN295&gt;0,バックデータ一覧!$S$7,バックデータ一覧!$T$7)</f>
        <v>9.4067100000000003</v>
      </c>
      <c r="BJ295" s="89">
        <f>IF($BN295&gt;0,バックデータ一覧!$S$12,バックデータ一覧!$T$12)</f>
        <v>-0.19841</v>
      </c>
      <c r="BK295" s="89">
        <f>IF($BN295&gt;0,バックデータ一覧!$S$13,バックデータ一覧!$T$13)</f>
        <v>1.10632</v>
      </c>
      <c r="BL295" s="89">
        <f>IF($BN295&gt;0,バックデータ一覧!$S$14,バックデータ一覧!$T$14)</f>
        <v>0.19306999999999999</v>
      </c>
      <c r="BM295" s="132">
        <f>IF($BN295&gt;0,バックデータ一覧!$S$15,バックデータ一覧!$T$15)</f>
        <v>-10.36669</v>
      </c>
      <c r="BN295" s="26">
        <f>SUMIF('貼り付けシート（時刻別）'!$A$6:$A$8765,$A295,'貼り付けシート（時刻別）'!$C$6:$C$8765)</f>
        <v>2400</v>
      </c>
      <c r="BO295" s="91">
        <f>'貼り付けシート（日別）'!B294</f>
        <v>4.4521411721453346</v>
      </c>
      <c r="BP295" s="91">
        <f>'貼り付けシート（日別）'!C294</f>
        <v>5.4516014352800006</v>
      </c>
      <c r="BQ295" s="91">
        <f>'貼り付けシート（日別）'!D294</f>
        <v>2.3623606219546671</v>
      </c>
      <c r="BR295" s="91">
        <f>'貼り付けシート（日別）'!E294</f>
        <v>0</v>
      </c>
      <c r="BS295" s="91">
        <f>'貼り付けシート（日別）'!F294</f>
        <v>8.1774021529200009</v>
      </c>
      <c r="BT295" s="91">
        <f>'貼り付けシート（日別）'!G294</f>
        <v>0</v>
      </c>
      <c r="BU295" s="91">
        <f>'貼り付けシート（日別）'!H294</f>
        <v>1.0861718749999998</v>
      </c>
      <c r="BV295" s="91">
        <f>'貼り付けシート（日別）'!I294</f>
        <v>49</v>
      </c>
      <c r="BW295" s="91">
        <f>'貼り付けシート（日別）'!J294</f>
        <v>60</v>
      </c>
      <c r="BX295" s="91">
        <f>'貼り付けシート（日別）'!K294</f>
        <v>26</v>
      </c>
      <c r="BY295" s="91">
        <f>'貼り付けシート（日別）'!L294</f>
        <v>0</v>
      </c>
      <c r="BZ295" s="91">
        <f>'貼り付けシート（日別）'!M294</f>
        <v>90</v>
      </c>
      <c r="CA295" s="91">
        <f>'貼り付けシート（日別）'!N294</f>
        <v>0</v>
      </c>
      <c r="CB295" s="91">
        <f>'貼り付けシート（日別）'!O294</f>
        <v>19.887499999999999</v>
      </c>
      <c r="CC295" s="91">
        <f>'貼り付けシート（日別）'!Q294</f>
        <v>0</v>
      </c>
      <c r="CD295" s="126"/>
    </row>
    <row r="296" spans="1:82" x14ac:dyDescent="0.15">
      <c r="A296" s="30">
        <v>41929</v>
      </c>
      <c r="B296" s="93">
        <f t="shared" si="126"/>
        <v>0.11238437499999998</v>
      </c>
      <c r="C296" s="93">
        <f t="shared" si="127"/>
        <v>0</v>
      </c>
      <c r="D296" s="93">
        <f t="shared" si="153"/>
        <v>16.464094022558392</v>
      </c>
      <c r="E296" s="96">
        <v>0</v>
      </c>
      <c r="F296" s="90">
        <f>IF(OR(計算過程!$CJ$4&lt;=4,計算過程!$CJ$4=8),G296+H296+I296,0)</f>
        <v>0.11238437499999998</v>
      </c>
      <c r="G296" s="90">
        <f>IF(AND($CJ$4&gt;4,$CJ$4&lt;&gt;8),0,((VLOOKUP(入力データと計算結果!$F$6,バックデータ一覧!$V$12:$AA$15,2)*CB296+VLOOKUP(入力データと計算結果!$F$6,バックデータ一覧!$V$12:$AA$15,3)*(BV296+BW296+BX296+BY296+CA296)+(VLOOKUP(入力データと計算結果!$F$6,バックデータ一覧!$V$12:$AA$15,4)))*10^3/3600))</f>
        <v>0.11238437499999998</v>
      </c>
      <c r="H296" s="90">
        <f>IF(AND(OR($CJ$4&gt;4,$CJ$4&lt;&gt;8),入力データと計算結果!$F$7&lt;&gt;バックデータ一覧!$A$20,BZ296&gt;0),0.07*10^3/3600,0)</f>
        <v>0</v>
      </c>
      <c r="I296" s="90">
        <f>IF(AND(OR($CJ$4&lt;=4),入力データと計算結果!$F$7=バックデータ一覧!$A$22,BU296&gt;0),(VLOOKUP(入力データと計算結果!$F$6,バックデータ一覧!$V$12:$AA$15,5,FALSE)*BU296+VLOOKUP(入力データと計算結果!$F$6,バックデータ一覧!$V$12:$AA$15,6,FALSE))*10^3/3600,0)</f>
        <v>0</v>
      </c>
      <c r="J296" s="90">
        <f>IF(OR(計算過程!$CJ$4&lt;=2,計算過程!$CJ$4=8),IF(入力データと計算結果!$F$7=バックデータ一覧!$A$20,BO296/L296+BP296/M296+BQ296/N296+BR296/O296+BT296/Q296,IF(入力データと計算結果!$F$7=バックデータ一覧!$A$21,BO296/L296+BP296/M296+BQ296/N296+BS296/P296+BT296/Q296,BO296/L296+BP296/M296+BQ296/N296+BS296/P296+BU296/R296)),0)</f>
        <v>0</v>
      </c>
      <c r="K296" s="90">
        <f>IF(OR(計算過程!$CJ$4=3,計算過程!$CJ$4=4),IF(入力データと計算結果!$F$7=バックデータ一覧!$A$20,BO296/L296+BP296/M296+BQ296/N296+BR296/O296+BT296/Q296,IF(入力データと計算結果!$F$7=バックデータ一覧!$A$21,BO296/L296+BP296/M296+BQ296/N296+BS296/P296+BT296/Q296,BO296/L296+BP296/M296+BQ296/N296+BS296/P296+BU296/R296)),0)</f>
        <v>16.464094022558392</v>
      </c>
      <c r="L296" s="167">
        <f>IFERROR(MIN(1,$CJ$6*CB296+計算過程!$CJ$13*(BO296+BQ296)+$CJ$20),"-")</f>
        <v>0.70476912768358746</v>
      </c>
      <c r="M296" s="167">
        <f t="shared" si="128"/>
        <v>0.81625637265457018</v>
      </c>
      <c r="N296" s="167">
        <f t="shared" si="129"/>
        <v>0.70476912768358746</v>
      </c>
      <c r="O296" s="134">
        <f t="shared" si="130"/>
        <v>0.90236153670854247</v>
      </c>
      <c r="P296" s="134">
        <f t="shared" si="131"/>
        <v>0.88826526187185906</v>
      </c>
      <c r="Q296" s="134">
        <f t="shared" si="132"/>
        <v>0.90236153670854247</v>
      </c>
      <c r="R296" s="134">
        <f t="shared" si="133"/>
        <v>0.51450903285992455</v>
      </c>
      <c r="S296" s="26">
        <f t="shared" si="134"/>
        <v>0</v>
      </c>
      <c r="T296" s="26">
        <f>'貼り付けシート（日別）'!P295</f>
        <v>15.475</v>
      </c>
      <c r="U296" s="26">
        <f t="shared" si="154"/>
        <v>1</v>
      </c>
      <c r="V296" s="26">
        <f t="shared" si="155"/>
        <v>1</v>
      </c>
      <c r="W296" s="26">
        <f t="shared" si="148"/>
        <v>12.652612781293335</v>
      </c>
      <c r="X296" s="26">
        <f t="shared" si="135"/>
        <v>0</v>
      </c>
      <c r="Y296" s="26">
        <f>IF(AND(入力データと計算結果!$F$6=バックデータ一覧!$A$7,入力データと計算結果!$F$27="種類を選択することで評価する"),MAX((($CJ$44*CB296+$CJ$45*SUM(BO296:BQ296,BS296)+$CJ$46)*Z296+(0.01723*BU296+0.06099))*10^3/3600,0),0)</f>
        <v>0</v>
      </c>
      <c r="Z296" s="26">
        <f t="shared" si="149"/>
        <v>1</v>
      </c>
      <c r="AA296" s="26">
        <f>IF(AND(入力データと計算結果!$F$6=バックデータ一覧!$A$7,入力データと計算結果!$F$27="種類を選択することで評価する"),MAX(($CJ$47*CB296+$CJ$48*SUM(BO296:BQ296,BS296)+$CJ$49)*AC296+BU296/AB296,0),0)</f>
        <v>0</v>
      </c>
      <c r="AB296" s="26">
        <f t="shared" si="136"/>
        <v>0.84307999999999994</v>
      </c>
      <c r="AC296" s="26">
        <f t="shared" si="150"/>
        <v>1</v>
      </c>
      <c r="AD296" s="91">
        <f>IF(AND(入力データと計算結果!$F$6=バックデータ一覧!$A$7,入力データと計算結果!$F$27="仕様を入力することで評価する"),AE296+AF296+AG296,0)</f>
        <v>0</v>
      </c>
      <c r="AE296" s="91">
        <f t="shared" si="151"/>
        <v>0.73897554685601863</v>
      </c>
      <c r="AF296" s="91">
        <f t="shared" si="137"/>
        <v>6.9321418417418387E-2</v>
      </c>
      <c r="AG296" s="190">
        <f>IF(AND(入力データと計算結果!$F$7&lt;&gt;バックデータ一覧!$A$22,CA296&gt;0),(0.000393*計算過程!CA296)*10^3/3600,IF(AND(入力データと計算結果!$F$7=バックデータ一覧!$A$22,AX296&gt;0),(0.01723*計算過程!AX296+0.06099)*10^3/3600,0))</f>
        <v>0</v>
      </c>
      <c r="AH296" s="91">
        <f>IF(OR(入力データと計算結果!$F$6&lt;&gt;バックデータ一覧!$A$7,入力データと計算結果!$F$27&lt;&gt;"仕様を入力することで評価する"),0,IF(入力データと計算結果!$F$7=バックデータ一覧!$A$20,計算過程!AR296/計算過程!AI296+計算過程!AS296/計算過程!AJ296+計算過程!AT296/計算過程!AK296+計算過程!AU296/計算過程!AL296+計算過程!AW296/計算過程!AN296,IF(入力データと計算結果!$F$7=バックデータ一覧!$A$21,計算過程!AR296/計算過程!AI296+計算過程!AS296/計算過程!AJ296+計算過程!AT296/計算過程!AK296+計算過程!AV296/計算過程!AM296+計算過程!AW296/計算過程!AN296,計算過程!AR296/計算過程!AI296+計算過程!AS296/計算過程!AJ296+計算過程!AT296/計算過程!AK296+計算過程!AV296/計算過程!AM296+計算過程!AX296/計算過程!AO296)))</f>
        <v>0</v>
      </c>
      <c r="AI296" s="191" t="str">
        <f>IF(AND(入力データと計算結果!$F$6=バックデータ一覧!$A$7,入力データと計算結果!$F$27="仕様を入力することで評価する"),$CJ$65*CB296+$CJ$72*(AR296+AT296)+$CJ$79,"-")</f>
        <v>-</v>
      </c>
      <c r="AJ296" s="191" t="str">
        <f>IF(AND(入力データと計算結果!$F$6=バックデータ一覧!$A$7,入力データと計算結果!$F$27="仕様を入力することで評価する"),$CJ$66*CB296+$CJ$73*AS296+$CJ$80,"-")</f>
        <v>-</v>
      </c>
      <c r="AK296" s="191" t="str">
        <f>IF(AND(入力データと計算結果!$F$6=バックデータ一覧!$A$7,入力データと計算結果!$F$27="仕様を入力することで評価する"),$CJ$67*CB296+$CJ$74*(AR296+AT296)+$CJ$81,"-")</f>
        <v>-</v>
      </c>
      <c r="AL296" s="191" t="str">
        <f>IF(AND(入力データと計算結果!$F$6=バックデータ一覧!$A$7,入力データと計算結果!$F$27="仕様を入力することで評価する"),$CJ$68*CB296+$CJ$75*AU296+$CJ$82,"-")</f>
        <v>-</v>
      </c>
      <c r="AM296" s="191" t="str">
        <f>IF(AND(入力データと計算結果!$F$6=バックデータ一覧!$A$7,入力データと計算結果!$F$27="仕様を入力することで評価する"),$CJ$69*CB296+$CJ$76*AV296+$CJ$83,"-")</f>
        <v>-</v>
      </c>
      <c r="AN296" s="191" t="str">
        <f>IF(AND(入力データと計算結果!$F$6=バックデータ一覧!$A$7,入力データと計算結果!$F$27="仕様を入力することで評価する"),$CJ$70*CB296+$CJ$77*AW296+$CJ$84,"-")</f>
        <v>-</v>
      </c>
      <c r="AO296" s="191" t="str">
        <f>IF(AND(入力データと計算結果!$F$6=バックデータ一覧!$A$7,入力データと計算結果!$F$27="仕様を入力することで評価する"),$CJ$71*CB296+$CJ$78*AX296+$CJ$85,"-")</f>
        <v>-</v>
      </c>
      <c r="AP296" s="91">
        <f t="shared" si="138"/>
        <v>14.637557082537432</v>
      </c>
      <c r="AQ296" s="91">
        <f t="shared" si="139"/>
        <v>5.5021957029314716</v>
      </c>
      <c r="AR296" s="91">
        <f t="shared" si="140"/>
        <v>0</v>
      </c>
      <c r="AS296" s="91">
        <f t="shared" si="141"/>
        <v>0</v>
      </c>
      <c r="AT296" s="91">
        <f t="shared" si="142"/>
        <v>0</v>
      </c>
      <c r="AU296" s="91">
        <f t="shared" si="143"/>
        <v>0</v>
      </c>
      <c r="AV296" s="91">
        <f t="shared" si="144"/>
        <v>0</v>
      </c>
      <c r="AW296" s="91">
        <f t="shared" si="145"/>
        <v>0</v>
      </c>
      <c r="AX296" s="91">
        <f t="shared" si="146"/>
        <v>0</v>
      </c>
      <c r="AY296" s="158">
        <f t="shared" si="147"/>
        <v>12.652612781293335</v>
      </c>
      <c r="AZ296" s="91">
        <f t="shared" si="152"/>
        <v>12.652612781293335</v>
      </c>
      <c r="BA296" s="26">
        <f>IF(計算過程!$CJ$4=9,((BF296*CB296+BG296*(BO296+BP296+BQ296+BS296)+BH296*BN296+BI296)*BB296+(0.01723*BU296+0.06099))*10^3/3600,0)</f>
        <v>0</v>
      </c>
      <c r="BB296" s="26">
        <f>IF(7&lt;='貼り付けシート（日別）'!O295,1,1+(7-'貼り付けシート（日別）'!O295)*0.0091)</f>
        <v>1</v>
      </c>
      <c r="BC296" s="26">
        <f>IF(計算過程!$CJ$4=9,((BJ296*計算過程!CB296+BK296*(BO296+BP296+BQ296+BS296)+BL296*BN296+BM296)*BE296+BU296/BD296),0)</f>
        <v>0</v>
      </c>
      <c r="BD296" s="26">
        <f>計算過程!$CJ$88*'貼り付けシート（日別）'!O295+計算過程!$CJ$89*BU296+計算過程!$CJ$90</f>
        <v>0.84307999999999994</v>
      </c>
      <c r="BE296" s="26">
        <f>IF(7&lt;='貼り付けシート（日別）'!O295,1,1+(7-'貼り付けシート（日別）'!O295)*0.0205)</f>
        <v>1</v>
      </c>
      <c r="BF296" s="89">
        <f>IF($BN296&gt;0,バックデータ一覧!$S$4,バックデータ一覧!$T$4)</f>
        <v>-0.51375000000000004</v>
      </c>
      <c r="BG296" s="89">
        <f>IF($BN296&gt;0,バックデータ一覧!$S$5,バックデータ一覧!$T$5)</f>
        <v>-1.7819999999999999E-2</v>
      </c>
      <c r="BH296" s="89">
        <f>IF($BN296&gt;0,バックデータ一覧!$S$6,バックデータ一覧!$T$6)</f>
        <v>0.27639999999999998</v>
      </c>
      <c r="BI296" s="89">
        <f>IF($BN296&gt;0,バックデータ一覧!$S$7,バックデータ一覧!$T$7)</f>
        <v>9.4067100000000003</v>
      </c>
      <c r="BJ296" s="89">
        <f>IF($BN296&gt;0,バックデータ一覧!$S$12,バックデータ一覧!$T$12)</f>
        <v>-0.19841</v>
      </c>
      <c r="BK296" s="89">
        <f>IF($BN296&gt;0,バックデータ一覧!$S$13,バックデータ一覧!$T$13)</f>
        <v>1.10632</v>
      </c>
      <c r="BL296" s="89">
        <f>IF($BN296&gt;0,バックデータ一覧!$S$14,バックデータ一覧!$T$14)</f>
        <v>0.19306999999999999</v>
      </c>
      <c r="BM296" s="132">
        <f>IF($BN296&gt;0,バックデータ一覧!$S$15,バックデータ一覧!$T$15)</f>
        <v>-10.36669</v>
      </c>
      <c r="BN296" s="26">
        <f>SUMIF('貼り付けシート（時刻別）'!$A$6:$A$8765,$A296,'貼り付けシート（時刻別）'!$C$6:$C$8765)</f>
        <v>2400</v>
      </c>
      <c r="BO296" s="91">
        <f>'貼り付けシート（日別）'!B295</f>
        <v>3.5246564176460007</v>
      </c>
      <c r="BP296" s="91">
        <f>'貼り付けシート（日別）'!C295</f>
        <v>7.6819434743566681</v>
      </c>
      <c r="BQ296" s="91">
        <f>'貼り付けシート（日別）'!D295</f>
        <v>1.446012889290667</v>
      </c>
      <c r="BR296" s="91">
        <f>'貼り付けシート（日別）'!E295</f>
        <v>0</v>
      </c>
      <c r="BS296" s="91">
        <f>'貼り付けシート（日別）'!F295</f>
        <v>0</v>
      </c>
      <c r="BT296" s="91">
        <f>'貼り付けシート（日別）'!G295</f>
        <v>0</v>
      </c>
      <c r="BU296" s="91">
        <f>'貼り付けシート（日別）'!H295</f>
        <v>0</v>
      </c>
      <c r="BV296" s="91">
        <f>'貼り付けシート（日別）'!I295</f>
        <v>39</v>
      </c>
      <c r="BW296" s="91">
        <f>'貼り付けシート（日別）'!J295</f>
        <v>85</v>
      </c>
      <c r="BX296" s="91">
        <f>'貼り付けシート（日別）'!K295</f>
        <v>16</v>
      </c>
      <c r="BY296" s="91">
        <f>'貼り付けシート（日別）'!L295</f>
        <v>0</v>
      </c>
      <c r="BZ296" s="91">
        <f>'貼り付けシート（日別）'!M295</f>
        <v>0</v>
      </c>
      <c r="CA296" s="91">
        <f>'貼り付けシート（日別）'!N295</f>
        <v>0</v>
      </c>
      <c r="CB296" s="91">
        <f>'貼り付けシート（日別）'!O295</f>
        <v>18.475000000000001</v>
      </c>
      <c r="CC296" s="91">
        <f>'貼り付けシート（日別）'!Q295</f>
        <v>0</v>
      </c>
      <c r="CD296" s="126"/>
    </row>
    <row r="297" spans="1:82" x14ac:dyDescent="0.15">
      <c r="A297" s="30">
        <v>41930</v>
      </c>
      <c r="B297" s="93">
        <f t="shared" si="126"/>
        <v>0.17349925998263888</v>
      </c>
      <c r="C297" s="93">
        <f t="shared" si="127"/>
        <v>0</v>
      </c>
      <c r="D297" s="93">
        <f t="shared" si="153"/>
        <v>37.054958368059857</v>
      </c>
      <c r="E297" s="96">
        <v>0</v>
      </c>
      <c r="F297" s="90">
        <f>IF(OR(計算過程!$CJ$4&lt;=4,計算過程!$CJ$4=8),G297+H297+I297,0)</f>
        <v>0.17349925998263888</v>
      </c>
      <c r="G297" s="90">
        <f>IF(AND($CJ$4&gt;4,$CJ$4&lt;&gt;8),0,((VLOOKUP(入力データと計算結果!$F$6,バックデータ一覧!$V$12:$AA$15,2)*CB297+VLOOKUP(入力データと計算結果!$F$6,バックデータ一覧!$V$12:$AA$15,3)*(BV297+BW297+BX297+BY297+CA297)+(VLOOKUP(入力データと計算結果!$F$6,バックデータ一覧!$V$12:$AA$15,4)))*10^3/3600))</f>
        <v>0.11124855324074073</v>
      </c>
      <c r="H297" s="90">
        <f>IF(AND(OR($CJ$4&gt;4,$CJ$4&lt;&gt;8),入力データと計算結果!$F$7&lt;&gt;バックデータ一覧!$A$20,BZ297&gt;0),0.07*10^3/3600,0)</f>
        <v>1.9444444444444445E-2</v>
      </c>
      <c r="I297" s="90">
        <f>IF(AND(OR($CJ$4&lt;=4),入力データと計算結果!$F$7=バックデータ一覧!$A$22,BU297&gt;0),(VLOOKUP(入力データと計算結果!$F$6,バックデータ一覧!$V$12:$AA$15,5,FALSE)*BU297+VLOOKUP(入力データと計算結果!$F$6,バックデータ一覧!$V$12:$AA$15,6,FALSE))*10^3/3600,0)</f>
        <v>4.2806262297453698E-2</v>
      </c>
      <c r="J297" s="90">
        <f>IF(OR(計算過程!$CJ$4&lt;=2,計算過程!$CJ$4=8),IF(入力データと計算結果!$F$7=バックデータ一覧!$A$20,BO297/L297+BP297/M297+BQ297/N297+BR297/O297+BT297/Q297,IF(入力データと計算結果!$F$7=バックデータ一覧!$A$21,BO297/L297+BP297/M297+BQ297/N297+BS297/P297+BT297/Q297,BO297/L297+BP297/M297+BQ297/N297+BS297/P297+BU297/R297)),0)</f>
        <v>0</v>
      </c>
      <c r="K297" s="90">
        <f>IF(OR(計算過程!$CJ$4=3,計算過程!$CJ$4=4),IF(入力データと計算結果!$F$7=バックデータ一覧!$A$20,BO297/L297+BP297/M297+BQ297/N297+BR297/O297+BT297/Q297,IF(入力データと計算結果!$F$7=バックデータ一覧!$A$21,BO297/L297+BP297/M297+BQ297/N297+BS297/P297+BT297/Q297,BO297/L297+BP297/M297+BQ297/N297+BS297/P297+BU297/R297)),0)</f>
        <v>37.054958368059857</v>
      </c>
      <c r="L297" s="167">
        <f>IFERROR(MIN(1,$CJ$6*CB297+計算過程!$CJ$13*(BO297+BQ297)+$CJ$20),"-")</f>
        <v>0.71149721815938449</v>
      </c>
      <c r="M297" s="167">
        <f t="shared" si="128"/>
        <v>0.80484918527854554</v>
      </c>
      <c r="N297" s="167">
        <f t="shared" si="129"/>
        <v>0.71149721815938449</v>
      </c>
      <c r="O297" s="134">
        <f t="shared" si="130"/>
        <v>0.90236153670854247</v>
      </c>
      <c r="P297" s="134">
        <f t="shared" si="131"/>
        <v>0.84936409347718655</v>
      </c>
      <c r="Q297" s="134">
        <f t="shared" si="132"/>
        <v>0.90236153670854247</v>
      </c>
      <c r="R297" s="134">
        <f t="shared" si="133"/>
        <v>0.56093397787645571</v>
      </c>
      <c r="S297" s="26">
        <f t="shared" si="134"/>
        <v>0</v>
      </c>
      <c r="T297" s="26">
        <f>'貼り付けシート（日別）'!P296</f>
        <v>16.537499999999998</v>
      </c>
      <c r="U297" s="26">
        <f t="shared" si="154"/>
        <v>1</v>
      </c>
      <c r="V297" s="26">
        <f t="shared" si="155"/>
        <v>1</v>
      </c>
      <c r="W297" s="26">
        <f t="shared" si="148"/>
        <v>29.139624604913337</v>
      </c>
      <c r="X297" s="26">
        <f t="shared" si="135"/>
        <v>0</v>
      </c>
      <c r="Y297" s="26">
        <f>IF(AND(入力データと計算結果!$F$6=バックデータ一覧!$A$7,入力データと計算結果!$F$27="種類を選択することで評価する"),MAX((($CJ$44*CB297+$CJ$45*SUM(BO297:BQ297,BS297)+$CJ$46)*Z297+(0.01723*BU297+0.06099))*10^3/3600,0),0)</f>
        <v>0</v>
      </c>
      <c r="Z297" s="26">
        <f t="shared" si="149"/>
        <v>1</v>
      </c>
      <c r="AA297" s="26">
        <f>IF(AND(入力データと計算結果!$F$6=バックデータ一覧!$A$7,入力データと計算結果!$F$27="種類を選択することで評価する"),MAX(($CJ$47*CB297+$CJ$48*SUM(BO297:BQ297,BS297)+$CJ$49)*AC297+BU297/AB297,0),0)</f>
        <v>0</v>
      </c>
      <c r="AB297" s="26">
        <f t="shared" si="136"/>
        <v>0.84280234374999996</v>
      </c>
      <c r="AC297" s="26">
        <f t="shared" si="150"/>
        <v>1</v>
      </c>
      <c r="AD297" s="91">
        <f>IF(AND(入力データと計算結果!$F$6=バックデータ一覧!$A$7,入力データと計算結果!$F$27="仕様を入力することで評価する"),AE297+AF297+AG297,0)</f>
        <v>0</v>
      </c>
      <c r="AE297" s="91">
        <f t="shared" si="151"/>
        <v>1.4218540772953043</v>
      </c>
      <c r="AF297" s="91">
        <f t="shared" si="137"/>
        <v>8.2016090599779157E-2</v>
      </c>
      <c r="AG297" s="190">
        <f>IF(AND(入力データと計算結果!$F$7&lt;&gt;バックデータ一覧!$A$22,CA297&gt;0),(0.000393*計算過程!CA297)*10^3/3600,IF(AND(入力データと計算結果!$F$7=バックデータ一覧!$A$22,AX297&gt;0),(0.01723*計算過程!AX297+0.06099)*10^3/3600,0))</f>
        <v>2.2766638093171292E-2</v>
      </c>
      <c r="AH297" s="91">
        <f>IF(OR(入力データと計算結果!$F$6&lt;&gt;バックデータ一覧!$A$7,入力データと計算結果!$F$27&lt;&gt;"仕様を入力することで評価する"),0,IF(入力データと計算結果!$F$7=バックデータ一覧!$A$20,計算過程!AR297/計算過程!AI297+計算過程!AS297/計算過程!AJ297+計算過程!AT297/計算過程!AK297+計算過程!AU297/計算過程!AL297+計算過程!AW297/計算過程!AN297,IF(入力データと計算結果!$F$7=バックデータ一覧!$A$21,計算過程!AR297/計算過程!AI297+計算過程!AS297/計算過程!AJ297+計算過程!AT297/計算過程!AK297+計算過程!AV297/計算過程!AM297+計算過程!AW297/計算過程!AN297,計算過程!AR297/計算過程!AI297+計算過程!AS297/計算過程!AJ297+計算過程!AT297/計算過程!AK297+計算過程!AV297/計算過程!AM297+計算過程!AX297/計算過程!AO297)))</f>
        <v>0</v>
      </c>
      <c r="AI297" s="191" t="str">
        <f>IF(AND(入力データと計算結果!$F$6=バックデータ一覧!$A$7,入力データと計算結果!$F$27="仕様を入力することで評価する"),$CJ$65*CB297+$CJ$72*(AR297+AT297)+$CJ$79,"-")</f>
        <v>-</v>
      </c>
      <c r="AJ297" s="191" t="str">
        <f>IF(AND(入力データと計算結果!$F$6=バックデータ一覧!$A$7,入力データと計算結果!$F$27="仕様を入力することで評価する"),$CJ$66*CB297+$CJ$73*AS297+$CJ$80,"-")</f>
        <v>-</v>
      </c>
      <c r="AK297" s="191" t="str">
        <f>IF(AND(入力データと計算結果!$F$6=バックデータ一覧!$A$7,入力データと計算結果!$F$27="仕様を入力することで評価する"),$CJ$67*CB297+$CJ$74*(AR297+AT297)+$CJ$81,"-")</f>
        <v>-</v>
      </c>
      <c r="AL297" s="191" t="str">
        <f>IF(AND(入力データと計算結果!$F$6=バックデータ一覧!$A$7,入力データと計算結果!$F$27="仕様を入力することで評価する"),$CJ$68*CB297+$CJ$75*AU297+$CJ$82,"-")</f>
        <v>-</v>
      </c>
      <c r="AM297" s="191" t="str">
        <f>IF(AND(入力データと計算結果!$F$6=バックデータ一覧!$A$7,入力データと計算結果!$F$27="仕様を入力することで評価する"),$CJ$69*CB297+$CJ$76*AV297+$CJ$83,"-")</f>
        <v>-</v>
      </c>
      <c r="AN297" s="191" t="str">
        <f>IF(AND(入力データと計算結果!$F$6=バックデータ一覧!$A$7,入力データと計算結果!$F$27="仕様を入力することで評価する"),$CJ$70*CB297+$CJ$77*AW297+$CJ$84,"-")</f>
        <v>-</v>
      </c>
      <c r="AO297" s="191" t="str">
        <f>IF(AND(入力データと計算結果!$F$6=バックデータ一覧!$A$7,入力データと計算結果!$F$27="仕様を入力することで評価する"),$CJ$71*CB297+$CJ$78*AX297+$CJ$85,"-")</f>
        <v>-</v>
      </c>
      <c r="AP297" s="91">
        <f t="shared" si="138"/>
        <v>27.45366940538668</v>
      </c>
      <c r="AQ297" s="91">
        <f t="shared" si="139"/>
        <v>5.3634331406078832</v>
      </c>
      <c r="AR297" s="91">
        <f t="shared" si="140"/>
        <v>0.82483554726899388</v>
      </c>
      <c r="AS297" s="91">
        <f t="shared" si="141"/>
        <v>0.60848523978860181</v>
      </c>
      <c r="AT297" s="91">
        <f t="shared" si="142"/>
        <v>0.32452546122058767</v>
      </c>
      <c r="AU297" s="91">
        <f t="shared" si="143"/>
        <v>0</v>
      </c>
      <c r="AV297" s="91">
        <f t="shared" si="144"/>
        <v>2.4339409591544072</v>
      </c>
      <c r="AW297" s="91">
        <f t="shared" si="145"/>
        <v>0</v>
      </c>
      <c r="AX297" s="91">
        <f t="shared" si="146"/>
        <v>1.2170572916666662</v>
      </c>
      <c r="AY297" s="158">
        <f t="shared" si="147"/>
        <v>23.73078010581408</v>
      </c>
      <c r="AZ297" s="91">
        <f t="shared" si="152"/>
        <v>27.92256731324667</v>
      </c>
      <c r="BA297" s="26">
        <f>IF(計算過程!$CJ$4=9,((BF297*CB297+BG297*(BO297+BP297+BQ297+BS297)+BH297*BN297+BI297)*BB297+(0.01723*BU297+0.06099))*10^3/3600,0)</f>
        <v>0</v>
      </c>
      <c r="BB297" s="26">
        <f>IF(7&lt;='貼り付けシート（日別）'!O296,1,1+(7-'貼り付けシート（日別）'!O296)*0.0091)</f>
        <v>1</v>
      </c>
      <c r="BC297" s="26">
        <f>IF(計算過程!$CJ$4=9,((BJ297*計算過程!CB297+BK297*(BO297+BP297+BQ297+BS297)+BL297*BN297+BM297)*BE297+BU297/BD297),0)</f>
        <v>0</v>
      </c>
      <c r="BD297" s="26">
        <f>計算過程!$CJ$88*'貼り付けシート（日別）'!O296+計算過程!$CJ$89*BU297+計算過程!$CJ$90</f>
        <v>0.84280234374999996</v>
      </c>
      <c r="BE297" s="26">
        <f>IF(7&lt;='貼り付けシート（日別）'!O296,1,1+(7-'貼り付けシート（日別）'!O296)*0.0205)</f>
        <v>1</v>
      </c>
      <c r="BF297" s="89">
        <f>IF($BN297&gt;0,バックデータ一覧!$S$4,バックデータ一覧!$T$4)</f>
        <v>-0.51375000000000004</v>
      </c>
      <c r="BG297" s="89">
        <f>IF($BN297&gt;0,バックデータ一覧!$S$5,バックデータ一覧!$T$5)</f>
        <v>-1.7819999999999999E-2</v>
      </c>
      <c r="BH297" s="89">
        <f>IF($BN297&gt;0,バックデータ一覧!$S$6,バックデータ一覧!$T$6)</f>
        <v>0.27639999999999998</v>
      </c>
      <c r="BI297" s="89">
        <f>IF($BN297&gt;0,バックデータ一覧!$S$7,バックデータ一覧!$T$7)</f>
        <v>9.4067100000000003</v>
      </c>
      <c r="BJ297" s="89">
        <f>IF($BN297&gt;0,バックデータ一覧!$S$12,バックデータ一覧!$T$12)</f>
        <v>-0.19841</v>
      </c>
      <c r="BK297" s="89">
        <f>IF($BN297&gt;0,バックデータ一覧!$S$13,バックデータ一覧!$T$13)</f>
        <v>1.10632</v>
      </c>
      <c r="BL297" s="89">
        <f>IF($BN297&gt;0,バックデータ一覧!$S$14,バックデータ一覧!$T$14)</f>
        <v>0.19306999999999999</v>
      </c>
      <c r="BM297" s="132">
        <f>IF($BN297&gt;0,バックデータ一覧!$S$15,バックデータ一覧!$T$15)</f>
        <v>-10.36669</v>
      </c>
      <c r="BN297" s="26">
        <f>SUMIF('貼り付けシート（時刻別）'!$A$6:$A$8765,$A297,'貼り付けシート（時刻別）'!$C$6:$C$8765)</f>
        <v>2400</v>
      </c>
      <c r="BO297" s="91">
        <f>'貼り付けシート（日別）'!B296</f>
        <v>5.4944406648646673</v>
      </c>
      <c r="BP297" s="91">
        <f>'貼り付けシート（日別）'!C296</f>
        <v>4.0532759003100001</v>
      </c>
      <c r="BQ297" s="91">
        <f>'貼り付けシート（日別）'!D296</f>
        <v>2.161747146832</v>
      </c>
      <c r="BR297" s="91">
        <f>'貼り付けシート（日別）'!E296</f>
        <v>0</v>
      </c>
      <c r="BS297" s="91">
        <f>'貼り付けシート（日別）'!F296</f>
        <v>16.213103601240004</v>
      </c>
      <c r="BT297" s="91">
        <f>'貼り付けシート（日別）'!G296</f>
        <v>0</v>
      </c>
      <c r="BU297" s="91">
        <f>'貼り付けシート（日別）'!H296</f>
        <v>1.2170572916666662</v>
      </c>
      <c r="BV297" s="91">
        <f>'貼り付けシート（日別）'!I296</f>
        <v>61</v>
      </c>
      <c r="BW297" s="91">
        <f>'貼り付けシート（日別）'!J296</f>
        <v>45</v>
      </c>
      <c r="BX297" s="91">
        <f>'貼り付けシート（日別）'!K296</f>
        <v>24</v>
      </c>
      <c r="BY297" s="91">
        <f>'貼り付けシート（日別）'!L296</f>
        <v>0</v>
      </c>
      <c r="BZ297" s="91">
        <f>'貼り付けシート（日別）'!M296</f>
        <v>180</v>
      </c>
      <c r="CA297" s="91">
        <f>'貼り付けシート（日別）'!N296</f>
        <v>0</v>
      </c>
      <c r="CB297" s="91">
        <f>'貼り付けシート（日別）'!O296</f>
        <v>16.895833333333339</v>
      </c>
      <c r="CC297" s="91">
        <f>'貼り付けシート（日別）'!Q296</f>
        <v>0</v>
      </c>
      <c r="CD297" s="126"/>
    </row>
    <row r="298" spans="1:82" x14ac:dyDescent="0.15">
      <c r="A298" s="30">
        <v>41931</v>
      </c>
      <c r="B298" s="93">
        <f t="shared" si="126"/>
        <v>0.11629288194444443</v>
      </c>
      <c r="C298" s="93">
        <f t="shared" si="127"/>
        <v>0</v>
      </c>
      <c r="D298" s="93">
        <f t="shared" si="153"/>
        <v>16.740869850720198</v>
      </c>
      <c r="E298" s="96">
        <v>0</v>
      </c>
      <c r="F298" s="90">
        <f>IF(OR(計算過程!$CJ$4&lt;=4,計算過程!$CJ$4=8),G298+H298+I298,0)</f>
        <v>0.11629288194444443</v>
      </c>
      <c r="G298" s="90">
        <f>IF(AND($CJ$4&gt;4,$CJ$4&lt;&gt;8),0,((VLOOKUP(入力データと計算結果!$F$6,バックデータ一覧!$V$12:$AA$15,2)*CB298+VLOOKUP(入力データと計算結果!$F$6,バックデータ一覧!$V$12:$AA$15,3)*(BV298+BW298+BX298+BY298+CA298)+(VLOOKUP(入力データと計算結果!$F$6,バックデータ一覧!$V$12:$AA$15,4)))*10^3/3600))</f>
        <v>0.11629288194444443</v>
      </c>
      <c r="H298" s="90">
        <f>IF(AND(OR($CJ$4&gt;4,$CJ$4&lt;&gt;8),入力データと計算結果!$F$7&lt;&gt;バックデータ一覧!$A$20,BZ298&gt;0),0.07*10^3/3600,0)</f>
        <v>0</v>
      </c>
      <c r="I298" s="90">
        <f>IF(AND(OR($CJ$4&lt;=4),入力データと計算結果!$F$7=バックデータ一覧!$A$22,BU298&gt;0),(VLOOKUP(入力データと計算結果!$F$6,バックデータ一覧!$V$12:$AA$15,5,FALSE)*BU298+VLOOKUP(入力データと計算結果!$F$6,バックデータ一覧!$V$12:$AA$15,6,FALSE))*10^3/3600,0)</f>
        <v>0</v>
      </c>
      <c r="J298" s="90">
        <f>IF(OR(計算過程!$CJ$4&lt;=2,計算過程!$CJ$4=8),IF(入力データと計算結果!$F$7=バックデータ一覧!$A$20,BO298/L298+BP298/M298+BQ298/N298+BR298/O298+BT298/Q298,IF(入力データと計算結果!$F$7=バックデータ一覧!$A$21,BO298/L298+BP298/M298+BQ298/N298+BS298/P298+BT298/Q298,BO298/L298+BP298/M298+BQ298/N298+BS298/P298+BU298/R298)),0)</f>
        <v>0</v>
      </c>
      <c r="K298" s="90">
        <f>IF(OR(計算過程!$CJ$4=3,計算過程!$CJ$4=4),IF(入力データと計算結果!$F$7=バックデータ一覧!$A$20,BO298/L298+BP298/M298+BQ298/N298+BR298/O298+BT298/Q298,IF(入力データと計算結果!$F$7=バックデータ一覧!$A$21,BO298/L298+BP298/M298+BQ298/N298+BS298/P298+BT298/Q298,BO298/L298+BP298/M298+BQ298/N298+BS298/P298+BU298/R298)),0)</f>
        <v>16.740869850720198</v>
      </c>
      <c r="L298" s="167">
        <f>IFERROR(MIN(1,$CJ$6*CB298+計算過程!$CJ$13*(BO298+BQ298)+$CJ$20),"-")</f>
        <v>0.70184271471763082</v>
      </c>
      <c r="M298" s="167">
        <f t="shared" si="128"/>
        <v>0.80196730212725031</v>
      </c>
      <c r="N298" s="167">
        <f t="shared" si="129"/>
        <v>0.70184271471763082</v>
      </c>
      <c r="O298" s="134">
        <f t="shared" si="130"/>
        <v>0.90236153670854247</v>
      </c>
      <c r="P298" s="134">
        <f t="shared" si="131"/>
        <v>0.88826526187185906</v>
      </c>
      <c r="Q298" s="134">
        <f t="shared" si="132"/>
        <v>0.90236153670854247</v>
      </c>
      <c r="R298" s="134">
        <f t="shared" si="133"/>
        <v>0.47739634047518836</v>
      </c>
      <c r="S298" s="26">
        <f t="shared" si="134"/>
        <v>0</v>
      </c>
      <c r="T298" s="26">
        <f>'貼り付けシート（日別）'!P297</f>
        <v>12.125</v>
      </c>
      <c r="U298" s="26">
        <f t="shared" si="154"/>
        <v>1</v>
      </c>
      <c r="V298" s="26">
        <f t="shared" si="155"/>
        <v>1</v>
      </c>
      <c r="W298" s="26">
        <f t="shared" si="148"/>
        <v>12.713125220553335</v>
      </c>
      <c r="X298" s="26">
        <f t="shared" si="135"/>
        <v>0</v>
      </c>
      <c r="Y298" s="26">
        <f>IF(AND(入力データと計算結果!$F$6=バックデータ一覧!$A$7,入力データと計算結果!$F$27="種類を選択することで評価する"),MAX((($CJ$44*CB298+$CJ$45*SUM(BO298:BQ298,BS298)+$CJ$46)*Z298+(0.01723*BU298+0.06099))*10^3/3600,0),0)</f>
        <v>0</v>
      </c>
      <c r="Z298" s="26">
        <f t="shared" si="149"/>
        <v>1</v>
      </c>
      <c r="AA298" s="26">
        <f>IF(AND(入力データと計算結果!$F$6=バックデータ一覧!$A$7,入力データと計算結果!$F$27="種類を選択することで評価する"),MAX(($CJ$47*CB298+$CJ$48*SUM(BO298:BQ298,BS298)+$CJ$49)*AC298+BU298/AB298,0),0)</f>
        <v>0</v>
      </c>
      <c r="AB298" s="26">
        <f t="shared" si="136"/>
        <v>0.81433999999999995</v>
      </c>
      <c r="AC298" s="26">
        <f t="shared" si="150"/>
        <v>1</v>
      </c>
      <c r="AD298" s="91">
        <f>IF(AND(入力データと計算結果!$F$6=バックデータ一覧!$A$7,入力データと計算結果!$F$27="仕様を入力することで評価する"),AE298+AF298+AG298,0)</f>
        <v>0</v>
      </c>
      <c r="AE298" s="91">
        <f t="shared" si="151"/>
        <v>0.82101627152051249</v>
      </c>
      <c r="AF298" s="91">
        <f t="shared" si="137"/>
        <v>6.9371725415893939E-2</v>
      </c>
      <c r="AG298" s="190">
        <f>IF(AND(入力データと計算結果!$F$7&lt;&gt;バックデータ一覧!$A$22,CA298&gt;0),(0.000393*計算過程!CA298)*10^3/3600,IF(AND(入力データと計算結果!$F$7=バックデータ一覧!$A$22,AX298&gt;0),(0.01723*計算過程!AX298+0.06099)*10^3/3600,0))</f>
        <v>0</v>
      </c>
      <c r="AH298" s="91">
        <f>IF(OR(入力データと計算結果!$F$6&lt;&gt;バックデータ一覧!$A$7,入力データと計算結果!$F$27&lt;&gt;"仕様を入力することで評価する"),0,IF(入力データと計算結果!$F$7=バックデータ一覧!$A$20,計算過程!AR298/計算過程!AI298+計算過程!AS298/計算過程!AJ298+計算過程!AT298/計算過程!AK298+計算過程!AU298/計算過程!AL298+計算過程!AW298/計算過程!AN298,IF(入力データと計算結果!$F$7=バックデータ一覧!$A$21,計算過程!AR298/計算過程!AI298+計算過程!AS298/計算過程!AJ298+計算過程!AT298/計算過程!AK298+計算過程!AV298/計算過程!AM298+計算過程!AW298/計算過程!AN298,計算過程!AR298/計算過程!AI298+計算過程!AS298/計算過程!AJ298+計算過程!AT298/計算過程!AK298+計算過程!AV298/計算過程!AM298+計算過程!AX298/計算過程!AO298)))</f>
        <v>0</v>
      </c>
      <c r="AI298" s="191" t="str">
        <f>IF(AND(入力データと計算結果!$F$6=バックデータ一覧!$A$7,入力データと計算結果!$F$27="仕様を入力することで評価する"),$CJ$65*CB298+$CJ$72*(AR298+AT298)+$CJ$79,"-")</f>
        <v>-</v>
      </c>
      <c r="AJ298" s="191" t="str">
        <f>IF(AND(入力データと計算結果!$F$6=バックデータ一覧!$A$7,入力データと計算結果!$F$27="仕様を入力することで評価する"),$CJ$66*CB298+$CJ$73*AS298+$CJ$80,"-")</f>
        <v>-</v>
      </c>
      <c r="AK298" s="191" t="str">
        <f>IF(AND(入力データと計算結果!$F$6=バックデータ一覧!$A$7,入力データと計算結果!$F$27="仕様を入力することで評価する"),$CJ$67*CB298+$CJ$74*(AR298+AT298)+$CJ$81,"-")</f>
        <v>-</v>
      </c>
      <c r="AL298" s="191" t="str">
        <f>IF(AND(入力データと計算結果!$F$6=バックデータ一覧!$A$7,入力データと計算結果!$F$27="仕様を入力することで評価する"),$CJ$68*CB298+$CJ$75*AU298+$CJ$82,"-")</f>
        <v>-</v>
      </c>
      <c r="AM298" s="191" t="str">
        <f>IF(AND(入力データと計算結果!$F$6=バックデータ一覧!$A$7,入力データと計算結果!$F$27="仕様を入力することで評価する"),$CJ$69*CB298+$CJ$76*AV298+$CJ$83,"-")</f>
        <v>-</v>
      </c>
      <c r="AN298" s="191" t="str">
        <f>IF(AND(入力データと計算結果!$F$6=バックデータ一覧!$A$7,入力データと計算結果!$F$27="仕様を入力することで評価する"),$CJ$70*CB298+$CJ$77*AW298+$CJ$84,"-")</f>
        <v>-</v>
      </c>
      <c r="AO298" s="191" t="str">
        <f>IF(AND(入力データと計算結果!$F$6=バックデータ一覧!$A$7,入力データと計算結果!$F$27="仕様を入力することで評価する"),$CJ$71*CB298+$CJ$78*AX298+$CJ$85,"-")</f>
        <v>-</v>
      </c>
      <c r="AP298" s="91">
        <f t="shared" si="138"/>
        <v>14.707562724785602</v>
      </c>
      <c r="AQ298" s="91">
        <f t="shared" si="139"/>
        <v>4.9760695761267275</v>
      </c>
      <c r="AR298" s="91">
        <f t="shared" si="140"/>
        <v>0</v>
      </c>
      <c r="AS298" s="91">
        <f t="shared" si="141"/>
        <v>0</v>
      </c>
      <c r="AT298" s="91">
        <f t="shared" si="142"/>
        <v>0</v>
      </c>
      <c r="AU298" s="91">
        <f t="shared" si="143"/>
        <v>0</v>
      </c>
      <c r="AV298" s="91">
        <f t="shared" si="144"/>
        <v>0</v>
      </c>
      <c r="AW298" s="91">
        <f t="shared" si="145"/>
        <v>0</v>
      </c>
      <c r="AX298" s="91">
        <f t="shared" si="146"/>
        <v>0</v>
      </c>
      <c r="AY298" s="158">
        <f t="shared" si="147"/>
        <v>12.713125220553335</v>
      </c>
      <c r="AZ298" s="91">
        <f t="shared" si="152"/>
        <v>12.713125220553335</v>
      </c>
      <c r="BA298" s="26">
        <f>IF(計算過程!$CJ$4=9,((BF298*CB298+BG298*(BO298+BP298+BQ298+BS298)+BH298*BN298+BI298)*BB298+(0.01723*BU298+0.06099))*10^3/3600,0)</f>
        <v>0</v>
      </c>
      <c r="BB298" s="26">
        <f>IF(7&lt;='貼り付けシート（日別）'!O297,1,1+(7-'貼り付けシート（日別）'!O297)*0.0091)</f>
        <v>1</v>
      </c>
      <c r="BC298" s="26">
        <f>IF(計算過程!$CJ$4=9,((BJ298*計算過程!CB298+BK298*(BO298+BP298+BQ298+BS298)+BL298*BN298+BM298)*BE298+BU298/BD298),0)</f>
        <v>0</v>
      </c>
      <c r="BD298" s="26">
        <f>計算過程!$CJ$88*'貼り付けシート（日別）'!O297+計算過程!$CJ$89*BU298+計算過程!$CJ$90</f>
        <v>0.81433999999999995</v>
      </c>
      <c r="BE298" s="26">
        <f>IF(7&lt;='貼り付けシート（日別）'!O297,1,1+(7-'貼り付けシート（日別）'!O297)*0.0205)</f>
        <v>1</v>
      </c>
      <c r="BF298" s="89">
        <f>IF($BN298&gt;0,バックデータ一覧!$S$4,バックデータ一覧!$T$4)</f>
        <v>-0.51375000000000004</v>
      </c>
      <c r="BG298" s="89">
        <f>IF($BN298&gt;0,バックデータ一覧!$S$5,バックデータ一覧!$T$5)</f>
        <v>-1.7819999999999999E-2</v>
      </c>
      <c r="BH298" s="89">
        <f>IF($BN298&gt;0,バックデータ一覧!$S$6,バックデータ一覧!$T$6)</f>
        <v>0.27639999999999998</v>
      </c>
      <c r="BI298" s="89">
        <f>IF($BN298&gt;0,バックデータ一覧!$S$7,バックデータ一覧!$T$7)</f>
        <v>9.4067100000000003</v>
      </c>
      <c r="BJ298" s="89">
        <f>IF($BN298&gt;0,バックデータ一覧!$S$12,バックデータ一覧!$T$12)</f>
        <v>-0.19841</v>
      </c>
      <c r="BK298" s="89">
        <f>IF($BN298&gt;0,バックデータ一覧!$S$13,バックデータ一覧!$T$13)</f>
        <v>1.10632</v>
      </c>
      <c r="BL298" s="89">
        <f>IF($BN298&gt;0,バックデータ一覧!$S$14,バックデータ一覧!$T$14)</f>
        <v>0.19306999999999999</v>
      </c>
      <c r="BM298" s="132">
        <f>IF($BN298&gt;0,バックデータ一覧!$S$15,バックデータ一覧!$T$15)</f>
        <v>-10.36669</v>
      </c>
      <c r="BN298" s="26">
        <f>SUMIF('貼り付けシート（時刻別）'!$A$6:$A$8765,$A298,'貼り付けシート（時刻別）'!$C$6:$C$8765)</f>
        <v>2400</v>
      </c>
      <c r="BO298" s="91">
        <f>'貼り付けシート（日別）'!B297</f>
        <v>3.5415134542970006</v>
      </c>
      <c r="BP298" s="91">
        <f>'貼り付けシート（日別）'!C297</f>
        <v>7.7186831696216682</v>
      </c>
      <c r="BQ298" s="91">
        <f>'貼り付けシート（日別）'!D297</f>
        <v>1.452928596634667</v>
      </c>
      <c r="BR298" s="91">
        <f>'貼り付けシート（日別）'!E297</f>
        <v>0</v>
      </c>
      <c r="BS298" s="91">
        <f>'貼り付けシート（日別）'!F297</f>
        <v>0</v>
      </c>
      <c r="BT298" s="91">
        <f>'貼り付けシート（日別）'!G297</f>
        <v>0</v>
      </c>
      <c r="BU298" s="91">
        <f>'貼り付けシート（日別）'!H297</f>
        <v>0</v>
      </c>
      <c r="BV298" s="91">
        <f>'貼り付けシート（日別）'!I297</f>
        <v>39</v>
      </c>
      <c r="BW298" s="91">
        <f>'貼り付けシート（日別）'!J297</f>
        <v>85</v>
      </c>
      <c r="BX298" s="91">
        <f>'貼り付けシート（日別）'!K297</f>
        <v>16</v>
      </c>
      <c r="BY298" s="91">
        <f>'貼り付けシート（日別）'!L297</f>
        <v>0</v>
      </c>
      <c r="BZ298" s="91">
        <f>'貼り付けシート（日別）'!M297</f>
        <v>0</v>
      </c>
      <c r="CA298" s="91">
        <f>'貼り付けシート（日別）'!N297</f>
        <v>0</v>
      </c>
      <c r="CB298" s="91">
        <f>'貼り付けシート（日別）'!O297</f>
        <v>12.487499999999999</v>
      </c>
      <c r="CC298" s="91">
        <f>'貼り付けシート（日別）'!Q297</f>
        <v>0</v>
      </c>
      <c r="CD298" s="126"/>
    </row>
    <row r="299" spans="1:82" x14ac:dyDescent="0.15">
      <c r="A299" s="30">
        <v>41932</v>
      </c>
      <c r="B299" s="93">
        <f t="shared" si="126"/>
        <v>0.17384087282986108</v>
      </c>
      <c r="C299" s="93">
        <f t="shared" si="127"/>
        <v>0</v>
      </c>
      <c r="D299" s="93">
        <f t="shared" si="153"/>
        <v>28.785113816753157</v>
      </c>
      <c r="E299" s="96">
        <v>0</v>
      </c>
      <c r="F299" s="90">
        <f>IF(OR(計算過程!$CJ$4&lt;=4,計算過程!$CJ$4=8),G299+H299+I299,0)</f>
        <v>0.17384087282986108</v>
      </c>
      <c r="G299" s="90">
        <f>IF(AND($CJ$4&gt;4,$CJ$4&lt;&gt;8),0,((VLOOKUP(入力データと計算結果!$F$6,バックデータ一覧!$V$12:$AA$15,2)*CB299+VLOOKUP(入力データと計算結果!$F$6,バックデータ一覧!$V$12:$AA$15,3)*(BV299+BW299+BX299+BY299+CA299)+(VLOOKUP(入力データと計算結果!$F$6,バックデータ一覧!$V$12:$AA$15,4)))*10^3/3600))</f>
        <v>0.11179878472222221</v>
      </c>
      <c r="H299" s="90">
        <f>IF(AND(OR($CJ$4&gt;4,$CJ$4&lt;&gt;8),入力データと計算結果!$F$7&lt;&gt;バックデータ一覧!$A$20,BZ299&gt;0),0.07*10^3/3600,0)</f>
        <v>1.9444444444444445E-2</v>
      </c>
      <c r="I299" s="90">
        <f>IF(AND(OR($CJ$4&lt;=4),入力データと計算結果!$F$7=バックデータ一覧!$A$22,BU299&gt;0),(VLOOKUP(入力データと計算結果!$F$6,バックデータ一覧!$V$12:$AA$15,5,FALSE)*BU299+VLOOKUP(入力データと計算結果!$F$6,バックデータ一覧!$V$12:$AA$15,6,FALSE))*10^3/3600,0)</f>
        <v>4.2597643663194441E-2</v>
      </c>
      <c r="J299" s="90">
        <f>IF(OR(計算過程!$CJ$4&lt;=2,計算過程!$CJ$4=8),IF(入力データと計算結果!$F$7=バックデータ一覧!$A$20,BO299/L299+BP299/M299+BQ299/N299+BR299/O299+BT299/Q299,IF(入力データと計算結果!$F$7=バックデータ一覧!$A$21,BO299/L299+BP299/M299+BQ299/N299+BS299/P299+BT299/Q299,BO299/L299+BP299/M299+BQ299/N299+BS299/P299+BU299/R299)),0)</f>
        <v>0</v>
      </c>
      <c r="K299" s="90">
        <f>IF(OR(計算過程!$CJ$4=3,計算過程!$CJ$4=4),IF(入力データと計算結果!$F$7=バックデータ一覧!$A$20,BO299/L299+BP299/M299+BQ299/N299+BR299/O299+BT299/Q299,IF(入力データと計算結果!$F$7=バックデータ一覧!$A$21,BO299/L299+BP299/M299+BQ299/N299+BS299/P299+BT299/Q299,BO299/L299+BP299/M299+BQ299/N299+BS299/P299+BU299/R299)),0)</f>
        <v>28.785113816753157</v>
      </c>
      <c r="L299" s="167">
        <f>IFERROR(MIN(1,$CJ$6*CB299+計算過程!$CJ$13*(BO299+BQ299)+$CJ$20),"-")</f>
        <v>0.71025066767181633</v>
      </c>
      <c r="M299" s="167">
        <f t="shared" si="128"/>
        <v>0.81016516863402566</v>
      </c>
      <c r="N299" s="167">
        <f t="shared" si="129"/>
        <v>0.71025066767181633</v>
      </c>
      <c r="O299" s="134">
        <f t="shared" si="130"/>
        <v>0.90236153670854247</v>
      </c>
      <c r="P299" s="134">
        <f t="shared" si="131"/>
        <v>0.86792332170168418</v>
      </c>
      <c r="Q299" s="134">
        <f t="shared" si="132"/>
        <v>0.90236153670854247</v>
      </c>
      <c r="R299" s="134">
        <f t="shared" si="133"/>
        <v>0.56434572210247913</v>
      </c>
      <c r="S299" s="26">
        <f t="shared" si="134"/>
        <v>0</v>
      </c>
      <c r="T299" s="26">
        <f>'貼り付けシート（日別）'!P298</f>
        <v>13.324999999999999</v>
      </c>
      <c r="U299" s="26">
        <f t="shared" si="154"/>
        <v>1</v>
      </c>
      <c r="V299" s="26">
        <f t="shared" si="155"/>
        <v>1</v>
      </c>
      <c r="W299" s="26">
        <f t="shared" si="148"/>
        <v>22.376448801275004</v>
      </c>
      <c r="X299" s="26">
        <f t="shared" si="135"/>
        <v>0</v>
      </c>
      <c r="Y299" s="26">
        <f>IF(AND(入力データと計算結果!$F$6=バックデータ一覧!$A$7,入力データと計算結果!$F$27="種類を選択することで評価する"),MAX((($CJ$44*CB299+$CJ$45*SUM(BO299:BQ299,BS299)+$CJ$46)*Z299+(0.01723*BU299+0.06099))*10^3/3600,0),0)</f>
        <v>0</v>
      </c>
      <c r="Z299" s="26">
        <f t="shared" si="149"/>
        <v>1</v>
      </c>
      <c r="AA299" s="26">
        <f>IF(AND(入力データと計算結果!$F$6=バックデータ一覧!$A$7,入力データと計算結果!$F$27="種類を選択することで評価する"),MAX(($CJ$47*CB299+$CJ$48*SUM(BO299:BQ299,BS299)+$CJ$49)*AC299+BU299/AB299,0),0)</f>
        <v>0</v>
      </c>
      <c r="AB299" s="26">
        <f t="shared" si="136"/>
        <v>0.8465079687499999</v>
      </c>
      <c r="AC299" s="26">
        <f t="shared" si="150"/>
        <v>1</v>
      </c>
      <c r="AD299" s="91">
        <f>IF(AND(入力データと計算結果!$F$6=バックデータ一覧!$A$7,入力データと計算結果!$F$27="仕様を入力することで評価する"),AE299+AF299+AG299,0)</f>
        <v>0</v>
      </c>
      <c r="AE299" s="91">
        <f t="shared" si="151"/>
        <v>1.2150520223964167</v>
      </c>
      <c r="AF299" s="91">
        <f t="shared" si="137"/>
        <v>7.6423229828519484E-2</v>
      </c>
      <c r="AG299" s="190">
        <f>IF(AND(入力データと計算結果!$F$7&lt;&gt;バックデータ一覧!$A$22,CA299&gt;0),(0.000393*計算過程!CA299)*10^3/3600,IF(AND(入力データと計算結果!$F$7=バックデータ一覧!$A$22,AX299&gt;0),(0.01723*計算過程!AX299+0.06099)*10^3/3600,0))</f>
        <v>2.2595634331597222E-2</v>
      </c>
      <c r="AH299" s="91">
        <f>IF(OR(入力データと計算結果!$F$6&lt;&gt;バックデータ一覧!$A$7,入力データと計算結果!$F$27&lt;&gt;"仕様を入力することで評価する"),0,IF(入力データと計算結果!$F$7=バックデータ一覧!$A$20,計算過程!AR299/計算過程!AI299+計算過程!AS299/計算過程!AJ299+計算過程!AT299/計算過程!AK299+計算過程!AU299/計算過程!AL299+計算過程!AW299/計算過程!AN299,IF(入力データと計算結果!$F$7=バックデータ一覧!$A$21,計算過程!AR299/計算過程!AI299+計算過程!AS299/計算過程!AJ299+計算過程!AT299/計算過程!AK299+計算過程!AV299/計算過程!AM299+計算過程!AW299/計算過程!AN299,計算過程!AR299/計算過程!AI299+計算過程!AS299/計算過程!AJ299+計算過程!AT299/計算過程!AK299+計算過程!AV299/計算過程!AM299+計算過程!AX299/計算過程!AO299)))</f>
        <v>0</v>
      </c>
      <c r="AI299" s="191" t="str">
        <f>IF(AND(入力データと計算結果!$F$6=バックデータ一覧!$A$7,入力データと計算結果!$F$27="仕様を入力することで評価する"),$CJ$65*CB299+$CJ$72*(AR299+AT299)+$CJ$79,"-")</f>
        <v>-</v>
      </c>
      <c r="AJ299" s="191" t="str">
        <f>IF(AND(入力データと計算結果!$F$6=バックデータ一覧!$A$7,入力データと計算結果!$F$27="仕様を入力することで評価する"),$CJ$66*CB299+$CJ$73*AS299+$CJ$80,"-")</f>
        <v>-</v>
      </c>
      <c r="AK299" s="191" t="str">
        <f>IF(AND(入力データと計算結果!$F$6=バックデータ一覧!$A$7,入力データと計算結果!$F$27="仕様を入力することで評価する"),$CJ$67*CB299+$CJ$74*(AR299+AT299)+$CJ$81,"-")</f>
        <v>-</v>
      </c>
      <c r="AL299" s="191" t="str">
        <f>IF(AND(入力データと計算結果!$F$6=バックデータ一覧!$A$7,入力データと計算結果!$F$27="仕様を入力することで評価する"),$CJ$68*CB299+$CJ$75*AU299+$CJ$82,"-")</f>
        <v>-</v>
      </c>
      <c r="AM299" s="191" t="str">
        <f>IF(AND(入力データと計算結果!$F$6=バックデータ一覧!$A$7,入力データと計算結果!$F$27="仕様を入力することで評価する"),$CJ$69*CB299+$CJ$76*AV299+$CJ$83,"-")</f>
        <v>-</v>
      </c>
      <c r="AN299" s="191" t="str">
        <f>IF(AND(入力データと計算結果!$F$6=バックデータ一覧!$A$7,入力データと計算結果!$F$27="仕様を入力することで評価する"),$CJ$70*CB299+$CJ$77*AW299+$CJ$84,"-")</f>
        <v>-</v>
      </c>
      <c r="AO299" s="191" t="str">
        <f>IF(AND(入力データと計算結果!$F$6=バックデータ一覧!$A$7,入力データと計算結果!$F$27="仕様を入力することで評価する"),$CJ$71*CB299+$CJ$78*AX299+$CJ$85,"-")</f>
        <v>-</v>
      </c>
      <c r="AP299" s="91">
        <f t="shared" si="138"/>
        <v>23.774557576352056</v>
      </c>
      <c r="AQ299" s="91">
        <f t="shared" si="139"/>
        <v>5.435194254632747</v>
      </c>
      <c r="AR299" s="91">
        <f t="shared" si="140"/>
        <v>0.14036688565754485</v>
      </c>
      <c r="AS299" s="91">
        <f t="shared" si="141"/>
        <v>0.17187781917250433</v>
      </c>
      <c r="AT299" s="91">
        <f t="shared" si="142"/>
        <v>7.4480388308085121E-2</v>
      </c>
      <c r="AU299" s="91">
        <f t="shared" si="143"/>
        <v>0</v>
      </c>
      <c r="AV299" s="91">
        <f t="shared" si="144"/>
        <v>0.2578167287587565</v>
      </c>
      <c r="AW299" s="91">
        <f t="shared" si="145"/>
        <v>0</v>
      </c>
      <c r="AX299" s="91">
        <f t="shared" si="146"/>
        <v>1.1813281249999998</v>
      </c>
      <c r="AY299" s="158">
        <f t="shared" si="147"/>
        <v>20.550578854378113</v>
      </c>
      <c r="AZ299" s="91">
        <f t="shared" si="152"/>
        <v>21.195120676275003</v>
      </c>
      <c r="BA299" s="26">
        <f>IF(計算過程!$CJ$4=9,((BF299*CB299+BG299*(BO299+BP299+BQ299+BS299)+BH299*BN299+BI299)*BB299+(0.01723*BU299+0.06099))*10^3/3600,0)</f>
        <v>0</v>
      </c>
      <c r="BB299" s="26">
        <f>IF(7&lt;='貼り付けシート（日別）'!O298,1,1+(7-'貼り付けシート（日別）'!O298)*0.0091)</f>
        <v>1</v>
      </c>
      <c r="BC299" s="26">
        <f>IF(計算過程!$CJ$4=9,((BJ299*計算過程!CB299+BK299*(BO299+BP299+BQ299+BS299)+BL299*BN299+BM299)*BE299+BU299/BD299),0)</f>
        <v>0</v>
      </c>
      <c r="BD299" s="26">
        <f>計算過程!$CJ$88*'貼り付けシート（日別）'!O298+計算過程!$CJ$89*BU299+計算過程!$CJ$90</f>
        <v>0.8465079687499999</v>
      </c>
      <c r="BE299" s="26">
        <f>IF(7&lt;='貼り付けシート（日別）'!O298,1,1+(7-'貼り付けシート（日別）'!O298)*0.0205)</f>
        <v>1</v>
      </c>
      <c r="BF299" s="89">
        <f>IF($BN299&gt;0,バックデータ一覧!$S$4,バックデータ一覧!$T$4)</f>
        <v>-0.51375000000000004</v>
      </c>
      <c r="BG299" s="89">
        <f>IF($BN299&gt;0,バックデータ一覧!$S$5,バックデータ一覧!$T$5)</f>
        <v>-1.7819999999999999E-2</v>
      </c>
      <c r="BH299" s="89">
        <f>IF($BN299&gt;0,バックデータ一覧!$S$6,バックデータ一覧!$T$6)</f>
        <v>0.27639999999999998</v>
      </c>
      <c r="BI299" s="89">
        <f>IF($BN299&gt;0,バックデータ一覧!$S$7,バックデータ一覧!$T$7)</f>
        <v>9.4067100000000003</v>
      </c>
      <c r="BJ299" s="89">
        <f>IF($BN299&gt;0,バックデータ一覧!$S$12,バックデータ一覧!$T$12)</f>
        <v>-0.19841</v>
      </c>
      <c r="BK299" s="89">
        <f>IF($BN299&gt;0,バックデータ一覧!$S$13,バックデータ一覧!$T$13)</f>
        <v>1.10632</v>
      </c>
      <c r="BL299" s="89">
        <f>IF($BN299&gt;0,バックデータ一覧!$S$14,バックデータ一覧!$T$14)</f>
        <v>0.19306999999999999</v>
      </c>
      <c r="BM299" s="132">
        <f>IF($BN299&gt;0,バックデータ一覧!$S$15,バックデータ一覧!$T$15)</f>
        <v>-10.36669</v>
      </c>
      <c r="BN299" s="26">
        <f>SUMIF('貼り付けシート（時刻別）'!$A$6:$A$8765,$A299,'貼り付けシート（時刻別）'!$C$6:$C$8765)</f>
        <v>2400</v>
      </c>
      <c r="BO299" s="91">
        <f>'貼り付けシート（日別）'!B298</f>
        <v>4.6158262806109995</v>
      </c>
      <c r="BP299" s="91">
        <f>'貼り付けシート（日別）'!C298</f>
        <v>5.6520321803400009</v>
      </c>
      <c r="BQ299" s="91">
        <f>'貼り付けシート（日別）'!D298</f>
        <v>2.4492139448140002</v>
      </c>
      <c r="BR299" s="91">
        <f>'貼り付けシート（日別）'!E298</f>
        <v>0</v>
      </c>
      <c r="BS299" s="91">
        <f>'貼り付けシート（日別）'!F298</f>
        <v>8.4780482705100013</v>
      </c>
      <c r="BT299" s="91">
        <f>'貼り付けシート（日別）'!G298</f>
        <v>0</v>
      </c>
      <c r="BU299" s="91">
        <f>'貼り付けシート（日別）'!H298</f>
        <v>1.1813281249999998</v>
      </c>
      <c r="BV299" s="91">
        <f>'貼り付けシート（日別）'!I298</f>
        <v>49</v>
      </c>
      <c r="BW299" s="91">
        <f>'貼り付けシート（日別）'!J298</f>
        <v>60</v>
      </c>
      <c r="BX299" s="91">
        <f>'貼り付けシート（日別）'!K298</f>
        <v>26</v>
      </c>
      <c r="BY299" s="91">
        <f>'貼り付けシート（日別）'!L298</f>
        <v>0</v>
      </c>
      <c r="BZ299" s="91">
        <f>'貼り付けシート（日別）'!M298</f>
        <v>90</v>
      </c>
      <c r="CA299" s="91">
        <f>'貼り付けシート（日別）'!N298</f>
        <v>0</v>
      </c>
      <c r="CB299" s="91">
        <f>'貼り付けシート（日別）'!O298</f>
        <v>17.712500000000002</v>
      </c>
      <c r="CC299" s="91">
        <f>'貼り付けシート（日別）'!Q298</f>
        <v>0</v>
      </c>
      <c r="CD299" s="126"/>
    </row>
    <row r="300" spans="1:82" x14ac:dyDescent="0.15">
      <c r="A300" s="30">
        <v>41933</v>
      </c>
      <c r="B300" s="93">
        <f t="shared" si="126"/>
        <v>0.17267428515625</v>
      </c>
      <c r="C300" s="93">
        <f t="shared" si="127"/>
        <v>0</v>
      </c>
      <c r="D300" s="93">
        <f t="shared" si="153"/>
        <v>38.984771377484257</v>
      </c>
      <c r="E300" s="96">
        <v>0</v>
      </c>
      <c r="F300" s="90">
        <f>IF(OR(計算過程!$CJ$4&lt;=4,計算過程!$CJ$4=8),G300+H300+I300,0)</f>
        <v>0.17267428515625</v>
      </c>
      <c r="G300" s="90">
        <f>IF(AND($CJ$4&gt;4,$CJ$4&lt;&gt;8),0,((VLOOKUP(入力データと計算結果!$F$6,バックデータ一覧!$V$12:$AA$15,2)*CB300+VLOOKUP(入力データと計算結果!$F$6,バックデータ一覧!$V$12:$AA$15,3)*(BV300+BW300+BX300+BY300+CA300)+(VLOOKUP(入力データと計算結果!$F$6,バックデータ一覧!$V$12:$AA$15,4)))*10^3/3600))</f>
        <v>0.11065561342592591</v>
      </c>
      <c r="H300" s="90">
        <f>IF(AND(OR($CJ$4&gt;4,$CJ$4&lt;&gt;8),入力データと計算結果!$F$7&lt;&gt;バックデータ一覧!$A$20,BZ300&gt;0),0.07*10^3/3600,0)</f>
        <v>1.9444444444444445E-2</v>
      </c>
      <c r="I300" s="90">
        <f>IF(AND(OR($CJ$4&lt;=4),入力データと計算結果!$F$7=バックデータ一覧!$A$22,BU300&gt;0),(VLOOKUP(入力データと計算結果!$F$6,バックデータ一覧!$V$12:$AA$15,5,FALSE)*BU300+VLOOKUP(入力データと計算結果!$F$6,バックデータ一覧!$V$12:$AA$15,6,FALSE))*10^3/3600,0)</f>
        <v>4.2574227285879632E-2</v>
      </c>
      <c r="J300" s="90">
        <f>IF(OR(計算過程!$CJ$4&lt;=2,計算過程!$CJ$4=8),IF(入力データと計算結果!$F$7=バックデータ一覧!$A$20,BO300/L300+BP300/M300+BQ300/N300+BR300/O300+BT300/Q300,IF(入力データと計算結果!$F$7=バックデータ一覧!$A$21,BO300/L300+BP300/M300+BQ300/N300+BS300/P300+BT300/Q300,BO300/L300+BP300/M300+BQ300/N300+BS300/P300+BU300/R300)),0)</f>
        <v>0</v>
      </c>
      <c r="K300" s="90">
        <f>IF(OR(計算過程!$CJ$4=3,計算過程!$CJ$4=4),IF(入力データと計算結果!$F$7=バックデータ一覧!$A$20,BO300/L300+BP300/M300+BQ300/N300+BR300/O300+BT300/Q300,IF(入力データと計算結果!$F$7=バックデータ一覧!$A$21,BO300/L300+BP300/M300+BQ300/N300+BS300/P300+BT300/Q300,BO300/L300+BP300/M300+BQ300/N300+BS300/P300+BU300/R300)),0)</f>
        <v>38.984771377484257</v>
      </c>
      <c r="L300" s="167">
        <f>IFERROR(MIN(1,$CJ$6*CB300+計算過程!$CJ$13*(BO300+BQ300)+$CJ$20),"-")</f>
        <v>0.7131836253817283</v>
      </c>
      <c r="M300" s="167">
        <f t="shared" si="128"/>
        <v>0.80751792895934593</v>
      </c>
      <c r="N300" s="167">
        <f t="shared" si="129"/>
        <v>0.7131836253817283</v>
      </c>
      <c r="O300" s="134">
        <f t="shared" si="130"/>
        <v>0.90236153670854247</v>
      </c>
      <c r="P300" s="134">
        <f t="shared" si="131"/>
        <v>0.8471272037490194</v>
      </c>
      <c r="Q300" s="134">
        <f t="shared" si="132"/>
        <v>0.90236153670854247</v>
      </c>
      <c r="R300" s="134">
        <f t="shared" si="133"/>
        <v>0.56472867298499185</v>
      </c>
      <c r="S300" s="26">
        <f t="shared" si="134"/>
        <v>0</v>
      </c>
      <c r="T300" s="26">
        <f>'貼り付けシート（日別）'!P299</f>
        <v>15.0875</v>
      </c>
      <c r="U300" s="26">
        <f t="shared" si="154"/>
        <v>1</v>
      </c>
      <c r="V300" s="26">
        <f t="shared" si="155"/>
        <v>1</v>
      </c>
      <c r="W300" s="26">
        <f t="shared" si="148"/>
        <v>30.705484713943328</v>
      </c>
      <c r="X300" s="26">
        <f t="shared" si="135"/>
        <v>0</v>
      </c>
      <c r="Y300" s="26">
        <f>IF(AND(入力データと計算結果!$F$6=バックデータ一覧!$A$7,入力データと計算結果!$F$27="種類を選択することで評価する"),MAX((($CJ$44*CB300+$CJ$45*SUM(BO300:BQ300,BS300)+$CJ$46)*Z300+(0.01723*BU300+0.06099))*10^3/3600,0),0)</f>
        <v>0</v>
      </c>
      <c r="Z300" s="26">
        <f t="shared" si="149"/>
        <v>1</v>
      </c>
      <c r="AA300" s="26">
        <f>IF(AND(入力データと計算結果!$F$6=バックデータ一覧!$A$7,入力データと計算結果!$F$27="種類を選択することで評価する"),MAX(($CJ$47*CB300+$CJ$48*SUM(BO300:BQ300,BS300)+$CJ$49)*AC300+BU300/AB300,0),0)</f>
        <v>0</v>
      </c>
      <c r="AB300" s="26">
        <f t="shared" si="136"/>
        <v>0.84692390624999991</v>
      </c>
      <c r="AC300" s="26">
        <f t="shared" si="150"/>
        <v>1</v>
      </c>
      <c r="AD300" s="91">
        <f>IF(AND(入力データと計算結果!$F$6=バックデータ一覧!$A$7,入力データと計算結果!$F$27="仕様を入力することで評価する"),AE300+AF300+AG300,0)</f>
        <v>0</v>
      </c>
      <c r="AE300" s="91">
        <f t="shared" si="151"/>
        <v>1.4458144375756035</v>
      </c>
      <c r="AF300" s="91">
        <f t="shared" si="137"/>
        <v>8.3350905428991637E-2</v>
      </c>
      <c r="AG300" s="190">
        <f>IF(AND(入力データと計算結果!$F$7&lt;&gt;バックデータ一覧!$A$22,CA300&gt;0),(0.000393*計算過程!CA300)*10^3/3600,IF(AND(入力データと計算結果!$F$7=バックデータ一覧!$A$22,AX300&gt;0),(0.01723*計算過程!AX300+0.06099)*10^3/3600,0))</f>
        <v>2.2576440031828703E-2</v>
      </c>
      <c r="AH300" s="91">
        <f>IF(OR(入力データと計算結果!$F$6&lt;&gt;バックデータ一覧!$A$7,入力データと計算結果!$F$27&lt;&gt;"仕様を入力することで評価する"),0,IF(入力データと計算結果!$F$7=バックデータ一覧!$A$20,計算過程!AR300/計算過程!AI300+計算過程!AS300/計算過程!AJ300+計算過程!AT300/計算過程!AK300+計算過程!AU300/計算過程!AL300+計算過程!AW300/計算過程!AN300,IF(入力データと計算結果!$F$7=バックデータ一覧!$A$21,計算過程!AR300/計算過程!AI300+計算過程!AS300/計算過程!AJ300+計算過程!AT300/計算過程!AK300+計算過程!AV300/計算過程!AM300+計算過程!AW300/計算過程!AN300,計算過程!AR300/計算過程!AI300+計算過程!AS300/計算過程!AJ300+計算過程!AT300/計算過程!AK300+計算過程!AV300/計算過程!AM300+計算過程!AX300/計算過程!AO300)))</f>
        <v>0</v>
      </c>
      <c r="AI300" s="191" t="str">
        <f>IF(AND(入力データと計算結果!$F$6=バックデータ一覧!$A$7,入力データと計算結果!$F$27="仕様を入力することで評価する"),$CJ$65*CB300+$CJ$72*(AR300+AT300)+$CJ$79,"-")</f>
        <v>-</v>
      </c>
      <c r="AJ300" s="191" t="str">
        <f>IF(AND(入力データと計算結果!$F$6=バックデータ一覧!$A$7,入力データと計算結果!$F$27="仕様を入力することで評価する"),$CJ$66*CB300+$CJ$73*AS300+$CJ$80,"-")</f>
        <v>-</v>
      </c>
      <c r="AK300" s="191" t="str">
        <f>IF(AND(入力データと計算結果!$F$6=バックデータ一覧!$A$7,入力データと計算結果!$F$27="仕様を入力することで評価する"),$CJ$67*CB300+$CJ$74*(AR300+AT300)+$CJ$81,"-")</f>
        <v>-</v>
      </c>
      <c r="AL300" s="191" t="str">
        <f>IF(AND(入力データと計算結果!$F$6=バックデータ一覧!$A$7,入力データと計算結果!$F$27="仕様を入力することで評価する"),$CJ$68*CB300+$CJ$75*AU300+$CJ$82,"-")</f>
        <v>-</v>
      </c>
      <c r="AM300" s="191" t="str">
        <f>IF(AND(入力データと計算結果!$F$6=バックデータ一覧!$A$7,入力データと計算結果!$F$27="仕様を入力することで評価する"),$CJ$69*CB300+$CJ$76*AV300+$CJ$83,"-")</f>
        <v>-</v>
      </c>
      <c r="AN300" s="191" t="str">
        <f>IF(AND(入力データと計算結果!$F$6=バックデータ一覧!$A$7,入力データと計算結果!$F$27="仕様を入力することで評価する"),$CJ$70*CB300+$CJ$77*AW300+$CJ$84,"-")</f>
        <v>-</v>
      </c>
      <c r="AO300" s="191" t="str">
        <f>IF(AND(入力データと計算結果!$F$6=バックデータ一覧!$A$7,入力データと計算結果!$F$27="仕様を入力することで評価する"),$CJ$71*CB300+$CJ$78*AX300+$CJ$85,"-")</f>
        <v>-</v>
      </c>
      <c r="AP300" s="91">
        <f t="shared" si="138"/>
        <v>28.331741152311352</v>
      </c>
      <c r="AQ300" s="91">
        <f t="shared" si="139"/>
        <v>5.443249073553905</v>
      </c>
      <c r="AR300" s="91">
        <f t="shared" si="140"/>
        <v>0.99142457300130271</v>
      </c>
      <c r="AS300" s="91">
        <f t="shared" si="141"/>
        <v>0.73137878336161677</v>
      </c>
      <c r="AT300" s="91">
        <f t="shared" si="142"/>
        <v>0.39006868445952891</v>
      </c>
      <c r="AU300" s="91">
        <f t="shared" si="143"/>
        <v>0</v>
      </c>
      <c r="AV300" s="91">
        <f t="shared" si="144"/>
        <v>2.9255151334464671</v>
      </c>
      <c r="AW300" s="91">
        <f t="shared" si="145"/>
        <v>0</v>
      </c>
      <c r="AX300" s="91">
        <f t="shared" si="146"/>
        <v>1.1773177083333333</v>
      </c>
      <c r="AY300" s="158">
        <f t="shared" si="147"/>
        <v>24.489779831341078</v>
      </c>
      <c r="AZ300" s="91">
        <f t="shared" si="152"/>
        <v>29.528167005609994</v>
      </c>
      <c r="BA300" s="26">
        <f>IF(計算過程!$CJ$4=9,((BF300*CB300+BG300*(BO300+BP300+BQ300+BS300)+BH300*BN300+BI300)*BB300+(0.01723*BU300+0.06099))*10^3/3600,0)</f>
        <v>0</v>
      </c>
      <c r="BB300" s="26">
        <f>IF(7&lt;='貼り付けシート（日別）'!O299,1,1+(7-'貼り付けシート（日別）'!O299)*0.0091)</f>
        <v>1</v>
      </c>
      <c r="BC300" s="26">
        <f>IF(計算過程!$CJ$4=9,((BJ300*計算過程!CB300+BK300*(BO300+BP300+BQ300+BS300)+BL300*BN300+BM300)*BE300+BU300/BD300),0)</f>
        <v>0</v>
      </c>
      <c r="BD300" s="26">
        <f>計算過程!$CJ$88*'貼り付けシート（日別）'!O299+計算過程!$CJ$89*BU300+計算過程!$CJ$90</f>
        <v>0.84692390624999991</v>
      </c>
      <c r="BE300" s="26">
        <f>IF(7&lt;='貼り付けシート（日別）'!O299,1,1+(7-'貼り付けシート（日別）'!O299)*0.0205)</f>
        <v>1</v>
      </c>
      <c r="BF300" s="89">
        <f>IF($BN300&gt;0,バックデータ一覧!$S$4,バックデータ一覧!$T$4)</f>
        <v>-0.51375000000000004</v>
      </c>
      <c r="BG300" s="89">
        <f>IF($BN300&gt;0,バックデータ一覧!$S$5,バックデータ一覧!$T$5)</f>
        <v>-1.7819999999999999E-2</v>
      </c>
      <c r="BH300" s="89">
        <f>IF($BN300&gt;0,バックデータ一覧!$S$6,バックデータ一覧!$T$6)</f>
        <v>0.27639999999999998</v>
      </c>
      <c r="BI300" s="89">
        <f>IF($BN300&gt;0,バックデータ一覧!$S$7,バックデータ一覧!$T$7)</f>
        <v>9.4067100000000003</v>
      </c>
      <c r="BJ300" s="89">
        <f>IF($BN300&gt;0,バックデータ一覧!$S$12,バックデータ一覧!$T$12)</f>
        <v>-0.19841</v>
      </c>
      <c r="BK300" s="89">
        <f>IF($BN300&gt;0,バックデータ一覧!$S$13,バックデータ一覧!$T$13)</f>
        <v>1.10632</v>
      </c>
      <c r="BL300" s="89">
        <f>IF($BN300&gt;0,バックデータ一覧!$S$14,バックデータ一覧!$T$14)</f>
        <v>0.19306999999999999</v>
      </c>
      <c r="BM300" s="132">
        <f>IF($BN300&gt;0,バックデータ一覧!$S$15,バックデータ一覧!$T$15)</f>
        <v>-10.36669</v>
      </c>
      <c r="BN300" s="26">
        <f>SUMIF('貼り付けシート（時刻別）'!$A$6:$A$8765,$A300,'貼り付けシート（時刻別）'!$C$6:$C$8765)</f>
        <v>2400</v>
      </c>
      <c r="BO300" s="91">
        <f>'貼り付けシート（日別）'!B299</f>
        <v>5.810381249490999</v>
      </c>
      <c r="BP300" s="91">
        <f>'貼り付けシート（日別）'!C299</f>
        <v>4.2863468233949993</v>
      </c>
      <c r="BQ300" s="91">
        <f>'貼り付けシート（日別）'!D299</f>
        <v>2.2860516391439996</v>
      </c>
      <c r="BR300" s="91">
        <f>'貼り付けシート（日別）'!E299</f>
        <v>0</v>
      </c>
      <c r="BS300" s="91">
        <f>'貼り付けシート（日別）'!F299</f>
        <v>17.145387293579997</v>
      </c>
      <c r="BT300" s="91">
        <f>'貼り付けシート（日別）'!G299</f>
        <v>0</v>
      </c>
      <c r="BU300" s="91">
        <f>'貼り付けシート（日別）'!H299</f>
        <v>1.1773177083333333</v>
      </c>
      <c r="BV300" s="91">
        <f>'貼り付けシート（日別）'!I299</f>
        <v>61</v>
      </c>
      <c r="BW300" s="91">
        <f>'貼り付けシート（日別）'!J299</f>
        <v>45</v>
      </c>
      <c r="BX300" s="91">
        <f>'貼り付けシート（日別）'!K299</f>
        <v>24</v>
      </c>
      <c r="BY300" s="91">
        <f>'貼り付けシート（日別）'!L299</f>
        <v>0</v>
      </c>
      <c r="BZ300" s="91">
        <f>'貼り付けシート（日別）'!M299</f>
        <v>180</v>
      </c>
      <c r="CA300" s="91">
        <f>'貼り付けシート（日別）'!N299</f>
        <v>0</v>
      </c>
      <c r="CB300" s="91">
        <f>'貼り付けシート（日別）'!O299</f>
        <v>17.804166666666667</v>
      </c>
      <c r="CC300" s="91">
        <f>'貼り付けシート（日別）'!Q299</f>
        <v>0</v>
      </c>
      <c r="CD300" s="126"/>
    </row>
    <row r="301" spans="1:82" x14ac:dyDescent="0.15">
      <c r="A301" s="30">
        <v>41934</v>
      </c>
      <c r="B301" s="93">
        <f t="shared" si="126"/>
        <v>0.19067846440972222</v>
      </c>
      <c r="C301" s="93">
        <f t="shared" si="127"/>
        <v>0</v>
      </c>
      <c r="D301" s="93">
        <f t="shared" si="153"/>
        <v>49.384893303007132</v>
      </c>
      <c r="E301" s="96">
        <v>0</v>
      </c>
      <c r="F301" s="90">
        <f>IF(OR(計算過程!$CJ$4&lt;=4,計算過程!$CJ$4=8),G301+H301+I301,0)</f>
        <v>0.19067846440972222</v>
      </c>
      <c r="G301" s="90">
        <f>IF(AND($CJ$4&gt;4,$CJ$4&lt;&gt;8),0,((VLOOKUP(入力データと計算結果!$F$6,バックデータ一覧!$V$12:$AA$15,2)*CB301+VLOOKUP(入力データと計算結果!$F$6,バックデータ一覧!$V$12:$AA$15,3)*(BV301+BW301+BX301+BY301+CA301)+(VLOOKUP(入力データと計算結果!$F$6,バックデータ一覧!$V$12:$AA$15,4)))*10^3/3600))</f>
        <v>0.12877581018518516</v>
      </c>
      <c r="H301" s="90">
        <f>IF(AND(OR($CJ$4&gt;4,$CJ$4&lt;&gt;8),入力データと計算結果!$F$7&lt;&gt;バックデータ一覧!$A$20,BZ301&gt;0),0.07*10^3/3600,0)</f>
        <v>1.9444444444444445E-2</v>
      </c>
      <c r="I301" s="90">
        <f>IF(AND(OR($CJ$4&lt;=4),入力データと計算結果!$F$7=バックデータ一覧!$A$22,BU301&gt;0),(VLOOKUP(入力データと計算結果!$F$6,バックデータ一覧!$V$12:$AA$15,5,FALSE)*BU301+VLOOKUP(入力データと計算結果!$F$6,バックデータ一覧!$V$12:$AA$15,6,FALSE))*10^3/3600,0)</f>
        <v>4.2458209780092591E-2</v>
      </c>
      <c r="J301" s="90">
        <f>IF(OR(計算過程!$CJ$4&lt;=2,計算過程!$CJ$4=8),IF(入力データと計算結果!$F$7=バックデータ一覧!$A$20,BO301/L301+BP301/M301+BQ301/N301+BR301/O301+BT301/Q301,IF(入力データと計算結果!$F$7=バックデータ一覧!$A$21,BO301/L301+BP301/M301+BQ301/N301+BS301/P301+BT301/Q301,BO301/L301+BP301/M301+BQ301/N301+BS301/P301+BU301/R301)),0)</f>
        <v>0</v>
      </c>
      <c r="K301" s="90">
        <f>IF(OR(計算過程!$CJ$4=3,計算過程!$CJ$4=4),IF(入力データと計算結果!$F$7=バックデータ一覧!$A$20,BO301/L301+BP301/M301+BQ301/N301+BR301/O301+BT301/Q301,IF(入力データと計算結果!$F$7=バックデータ一覧!$A$21,BO301/L301+BP301/M301+BQ301/N301+BS301/P301+BT301/Q301,BO301/L301+BP301/M301+BQ301/N301+BS301/P301+BU301/R301)),0)</f>
        <v>49.384893303007132</v>
      </c>
      <c r="L301" s="167">
        <f>IFERROR(MIN(1,$CJ$6*CB301+計算過程!$CJ$13*(BO301+BQ301)+$CJ$20),"-")</f>
        <v>0.72030338906909896</v>
      </c>
      <c r="M301" s="167">
        <f t="shared" si="128"/>
        <v>0.82076864618012535</v>
      </c>
      <c r="N301" s="167">
        <f t="shared" si="129"/>
        <v>0.72030338906909896</v>
      </c>
      <c r="O301" s="134">
        <f t="shared" si="130"/>
        <v>0.90236153670854247</v>
      </c>
      <c r="P301" s="134">
        <f t="shared" si="131"/>
        <v>0.84680902270365921</v>
      </c>
      <c r="Q301" s="134">
        <f t="shared" si="132"/>
        <v>0.90236153670854247</v>
      </c>
      <c r="R301" s="134">
        <f t="shared" si="133"/>
        <v>0.56662602053926003</v>
      </c>
      <c r="S301" s="26">
        <f t="shared" si="134"/>
        <v>0</v>
      </c>
      <c r="T301" s="26">
        <f>'貼り付けシート（日別）'!P300</f>
        <v>15.275</v>
      </c>
      <c r="U301" s="26">
        <f t="shared" si="154"/>
        <v>1</v>
      </c>
      <c r="V301" s="26">
        <f t="shared" si="155"/>
        <v>1</v>
      </c>
      <c r="W301" s="26">
        <f t="shared" si="148"/>
        <v>39.07305412165833</v>
      </c>
      <c r="X301" s="26">
        <f t="shared" si="135"/>
        <v>0</v>
      </c>
      <c r="Y301" s="26">
        <f>IF(AND(入力データと計算結果!$F$6=バックデータ一覧!$A$7,入力データと計算結果!$F$27="種類を選択することで評価する"),MAX((($CJ$44*CB301+$CJ$45*SUM(BO301:BQ301,BS301)+$CJ$46)*Z301+(0.01723*BU301+0.06099))*10^3/3600,0),0)</f>
        <v>0</v>
      </c>
      <c r="Z301" s="26">
        <f t="shared" si="149"/>
        <v>1</v>
      </c>
      <c r="AA301" s="26">
        <f>IF(AND(入力データと計算結果!$F$6=バックデータ一覧!$A$7,入力データと計算結果!$F$27="種類を選択することで評価する"),MAX(($CJ$47*CB301+$CJ$48*SUM(BO301:BQ301,BS301)+$CJ$49)*AC301+BU301/AB301,0),0)</f>
        <v>0</v>
      </c>
      <c r="AB301" s="26">
        <f t="shared" si="136"/>
        <v>0.8489846875</v>
      </c>
      <c r="AC301" s="26">
        <f t="shared" si="150"/>
        <v>1</v>
      </c>
      <c r="AD301" s="91">
        <f>IF(AND(入力データと計算結果!$F$6=バックデータ一覧!$A$7,入力データと計算結果!$F$27="仕様を入力することで評価する"),AE301+AF301+AG301,0)</f>
        <v>0</v>
      </c>
      <c r="AE301" s="91">
        <f t="shared" si="151"/>
        <v>1.6676661368892052</v>
      </c>
      <c r="AF301" s="91">
        <f t="shared" si="137"/>
        <v>9.0323800525884401E-2</v>
      </c>
      <c r="AG301" s="190">
        <f>IF(AND(入力データと計算結果!$F$7&lt;&gt;バックデータ一覧!$A$22,CA301&gt;0),(0.000393*計算過程!CA301)*10^3/3600,IF(AND(入力データと計算結果!$F$7=バックデータ一覧!$A$22,AX301&gt;0),(0.01723*計算過程!AX301+0.06099)*10^3/3600,0))</f>
        <v>2.2481341001157406E-2</v>
      </c>
      <c r="AH301" s="91">
        <f>IF(OR(入力データと計算結果!$F$6&lt;&gt;バックデータ一覧!$A$7,入力データと計算結果!$F$27&lt;&gt;"仕様を入力することで評価する"),0,IF(入力データと計算結果!$F$7=バックデータ一覧!$A$20,計算過程!AR301/計算過程!AI301+計算過程!AS301/計算過程!AJ301+計算過程!AT301/計算過程!AK301+計算過程!AU301/計算過程!AL301+計算過程!AW301/計算過程!AN301,IF(入力データと計算結果!$F$7=バックデータ一覧!$A$21,計算過程!AR301/計算過程!AI301+計算過程!AS301/計算過程!AJ301+計算過程!AT301/計算過程!AK301+計算過程!AV301/計算過程!AM301+計算過程!AW301/計算過程!AN301,計算過程!AR301/計算過程!AI301+計算過程!AS301/計算過程!AJ301+計算過程!AT301/計算過程!AK301+計算過程!AV301/計算過程!AM301+計算過程!AX301/計算過程!AO301)))</f>
        <v>0</v>
      </c>
      <c r="AI301" s="191" t="str">
        <f>IF(AND(入力データと計算結果!$F$6=バックデータ一覧!$A$7,入力データと計算結果!$F$27="仕様を入力することで評価する"),$CJ$65*CB301+$CJ$72*(AR301+AT301)+$CJ$79,"-")</f>
        <v>-</v>
      </c>
      <c r="AJ301" s="191" t="str">
        <f>IF(AND(入力データと計算結果!$F$6=バックデータ一覧!$A$7,入力データと計算結果!$F$27="仕様を入力することで評価する"),$CJ$66*CB301+$CJ$73*AS301+$CJ$80,"-")</f>
        <v>-</v>
      </c>
      <c r="AK301" s="191" t="str">
        <f>IF(AND(入力データと計算結果!$F$6=バックデータ一覧!$A$7,入力データと計算結果!$F$27="仕様を入力することで評価する"),$CJ$67*CB301+$CJ$74*(AR301+AT301)+$CJ$81,"-")</f>
        <v>-</v>
      </c>
      <c r="AL301" s="191" t="str">
        <f>IF(AND(入力データと計算結果!$F$6=バックデータ一覧!$A$7,入力データと計算結果!$F$27="仕様を入力することで評価する"),$CJ$68*CB301+$CJ$75*AU301+$CJ$82,"-")</f>
        <v>-</v>
      </c>
      <c r="AM301" s="191" t="str">
        <f>IF(AND(入力データと計算結果!$F$6=バックデータ一覧!$A$7,入力データと計算結果!$F$27="仕様を入力することで評価する"),$CJ$69*CB301+$CJ$76*AV301+$CJ$83,"-")</f>
        <v>-</v>
      </c>
      <c r="AN301" s="191" t="str">
        <f>IF(AND(入力データと計算結果!$F$6=バックデータ一覧!$A$7,入力データと計算結果!$F$27="仕様を入力することで評価する"),$CJ$70*CB301+$CJ$77*AW301+$CJ$84,"-")</f>
        <v>-</v>
      </c>
      <c r="AO301" s="191" t="str">
        <f>IF(AND(入力データと計算結果!$F$6=バックデータ一覧!$A$7,入力データと計算結果!$F$27="仕様を入力することで評価する"),$CJ$71*CB301+$CJ$78*AX301+$CJ$85,"-")</f>
        <v>-</v>
      </c>
      <c r="AP301" s="91">
        <f t="shared" si="138"/>
        <v>32.918671148034733</v>
      </c>
      <c r="AQ301" s="91">
        <f t="shared" si="139"/>
        <v>5.4831570400269163</v>
      </c>
      <c r="AR301" s="91">
        <f t="shared" si="140"/>
        <v>1.8682308775849146</v>
      </c>
      <c r="AS301" s="91">
        <f t="shared" si="141"/>
        <v>2.5149261813643085</v>
      </c>
      <c r="AT301" s="91">
        <f t="shared" si="142"/>
        <v>0.76645369336817026</v>
      </c>
      <c r="AU301" s="91">
        <f t="shared" si="143"/>
        <v>0</v>
      </c>
      <c r="AV301" s="91">
        <f t="shared" si="144"/>
        <v>4.3113020251959586</v>
      </c>
      <c r="AW301" s="91">
        <f t="shared" si="145"/>
        <v>0</v>
      </c>
      <c r="AX301" s="91">
        <f t="shared" si="146"/>
        <v>1.1574479166666665</v>
      </c>
      <c r="AY301" s="158">
        <f t="shared" si="147"/>
        <v>28.454693427478308</v>
      </c>
      <c r="AZ301" s="91">
        <f t="shared" si="152"/>
        <v>37.915606204991661</v>
      </c>
      <c r="BA301" s="26">
        <f>IF(計算過程!$CJ$4=9,((BF301*CB301+BG301*(BO301+BP301+BQ301+BS301)+BH301*BN301+BI301)*BB301+(0.01723*BU301+0.06099))*10^3/3600,0)</f>
        <v>0</v>
      </c>
      <c r="BB301" s="26">
        <f>IF(7&lt;='貼り付けシート（日別）'!O300,1,1+(7-'貼り付けシート（日別）'!O300)*0.0091)</f>
        <v>1</v>
      </c>
      <c r="BC301" s="26">
        <f>IF(計算過程!$CJ$4=9,((BJ301*計算過程!CB301+BK301*(BO301+BP301+BQ301+BS301)+BL301*BN301+BM301)*BE301+BU301/BD301),0)</f>
        <v>0</v>
      </c>
      <c r="BD301" s="26">
        <f>計算過程!$CJ$88*'貼り付けシート（日別）'!O300+計算過程!$CJ$89*BU301+計算過程!$CJ$90</f>
        <v>0.8489846875</v>
      </c>
      <c r="BE301" s="26">
        <f>IF(7&lt;='貼り付けシート（日別）'!O300,1,1+(7-'貼り付けシート（日別）'!O300)*0.0205)</f>
        <v>1</v>
      </c>
      <c r="BF301" s="89">
        <f>IF($BN301&gt;0,バックデータ一覧!$S$4,バックデータ一覧!$T$4)</f>
        <v>-0.51375000000000004</v>
      </c>
      <c r="BG301" s="89">
        <f>IF($BN301&gt;0,バックデータ一覧!$S$5,バックデータ一覧!$T$5)</f>
        <v>-1.7819999999999999E-2</v>
      </c>
      <c r="BH301" s="89">
        <f>IF($BN301&gt;0,バックデータ一覧!$S$6,バックデータ一覧!$T$6)</f>
        <v>0.27639999999999998</v>
      </c>
      <c r="BI301" s="89">
        <f>IF($BN301&gt;0,バックデータ一覧!$S$7,バックデータ一覧!$T$7)</f>
        <v>9.4067100000000003</v>
      </c>
      <c r="BJ301" s="89">
        <f>IF($BN301&gt;0,バックデータ一覧!$S$12,バックデータ一覧!$T$12)</f>
        <v>-0.19841</v>
      </c>
      <c r="BK301" s="89">
        <f>IF($BN301&gt;0,バックデータ一覧!$S$13,バックデータ一覧!$T$13)</f>
        <v>1.10632</v>
      </c>
      <c r="BL301" s="89">
        <f>IF($BN301&gt;0,バックデータ一覧!$S$14,バックデータ一覧!$T$14)</f>
        <v>0.19306999999999999</v>
      </c>
      <c r="BM301" s="132">
        <f>IF($BN301&gt;0,バックデータ一覧!$S$15,バックデータ一覧!$T$15)</f>
        <v>-10.36669</v>
      </c>
      <c r="BN301" s="26">
        <f>SUMIF('貼り付けシート（時刻別）'!$A$6:$A$8765,$A301,'貼り付けシート（時刻別）'!$C$6:$C$8765)</f>
        <v>2400</v>
      </c>
      <c r="BO301" s="91">
        <f>'貼り付けシート（日別）'!B300</f>
        <v>7.4871323645299981</v>
      </c>
      <c r="BP301" s="91">
        <f>'貼り付けシート（日別）'!C300</f>
        <v>10.078832029174997</v>
      </c>
      <c r="BQ301" s="91">
        <f>'貼り付けシート（日別）'!D300</f>
        <v>3.0716440469866657</v>
      </c>
      <c r="BR301" s="91">
        <f>'貼り付けシート（日別）'!E300</f>
        <v>0</v>
      </c>
      <c r="BS301" s="91">
        <f>'貼り付けシート（日別）'!F300</f>
        <v>17.277997764299997</v>
      </c>
      <c r="BT301" s="91">
        <f>'貼り付けシート（日別）'!G300</f>
        <v>0</v>
      </c>
      <c r="BU301" s="91">
        <f>'貼り付けシート（日別）'!H300</f>
        <v>1.1574479166666665</v>
      </c>
      <c r="BV301" s="91">
        <f>'貼り付けシート（日別）'!I300</f>
        <v>78</v>
      </c>
      <c r="BW301" s="91">
        <f>'貼り付けシート（日別）'!J300</f>
        <v>105</v>
      </c>
      <c r="BX301" s="91">
        <f>'貼り付けシート（日別）'!K300</f>
        <v>32</v>
      </c>
      <c r="BY301" s="91">
        <f>'貼り付けシート（日別）'!L300</f>
        <v>0</v>
      </c>
      <c r="BZ301" s="91">
        <f>'貼り付けシート（日別）'!M300</f>
        <v>180</v>
      </c>
      <c r="CA301" s="91">
        <f>'貼り付けシート（日別）'!N300</f>
        <v>0</v>
      </c>
      <c r="CB301" s="91">
        <f>'貼り付けシート（日別）'!O300</f>
        <v>18.258333333333336</v>
      </c>
      <c r="CC301" s="91">
        <f>'貼り付けシート（日別）'!Q300</f>
        <v>0</v>
      </c>
      <c r="CD301" s="126"/>
    </row>
    <row r="302" spans="1:82" x14ac:dyDescent="0.15">
      <c r="A302" s="30">
        <v>41935</v>
      </c>
      <c r="B302" s="93">
        <f t="shared" si="126"/>
        <v>0.17590955526620369</v>
      </c>
      <c r="C302" s="93">
        <f t="shared" si="127"/>
        <v>0</v>
      </c>
      <c r="D302" s="93">
        <f t="shared" si="153"/>
        <v>29.403024985003629</v>
      </c>
      <c r="E302" s="96">
        <v>0</v>
      </c>
      <c r="F302" s="90">
        <f>IF(OR(計算過程!$CJ$4&lt;=4,計算過程!$CJ$4=8),G302+H302+I302,0)</f>
        <v>0.17590955526620369</v>
      </c>
      <c r="G302" s="90">
        <f>IF(AND($CJ$4&gt;4,$CJ$4&lt;&gt;8),0,((VLOOKUP(入力データと計算結果!$F$6,バックデータ一覧!$V$12:$AA$15,2)*CB302+VLOOKUP(入力データと計算結果!$F$6,バックデータ一覧!$V$12:$AA$15,3)*(BV302+BW302+BX302+BY302+CA302)+(VLOOKUP(入力データと計算結果!$F$6,バックデータ一覧!$V$12:$AA$15,4)))*10^3/3600))</f>
        <v>0.11310978009259259</v>
      </c>
      <c r="H302" s="90">
        <f>IF(AND(OR($CJ$4&gt;4,$CJ$4&lt;&gt;8),入力データと計算結果!$F$7&lt;&gt;バックデータ一覧!$A$20,BZ302&gt;0),0.07*10^3/3600,0)</f>
        <v>1.9444444444444445E-2</v>
      </c>
      <c r="I302" s="90">
        <f>IF(AND(OR($CJ$4&lt;=4),入力データと計算結果!$F$7=バックデータ一覧!$A$22,BU302&gt;0),(VLOOKUP(入力データと計算結果!$F$6,バックデータ一覧!$V$12:$AA$15,5,FALSE)*BU302+VLOOKUP(入力データと計算結果!$F$6,バックデータ一覧!$V$12:$AA$15,6,FALSE))*10^3/3600,0)</f>
        <v>4.3355330729166662E-2</v>
      </c>
      <c r="J302" s="90">
        <f>IF(OR(計算過程!$CJ$4&lt;=2,計算過程!$CJ$4=8),IF(入力データと計算結果!$F$7=バックデータ一覧!$A$20,BO302/L302+BP302/M302+BQ302/N302+BR302/O302+BT302/Q302,IF(入力データと計算結果!$F$7=バックデータ一覧!$A$21,BO302/L302+BP302/M302+BQ302/N302+BS302/P302+BT302/Q302,BO302/L302+BP302/M302+BQ302/N302+BS302/P302+BU302/R302)),0)</f>
        <v>0</v>
      </c>
      <c r="K302" s="90">
        <f>IF(OR(計算過程!$CJ$4=3,計算過程!$CJ$4=4),IF(入力データと計算結果!$F$7=バックデータ一覧!$A$20,BO302/L302+BP302/M302+BQ302/N302+BR302/O302+BT302/Q302,IF(入力データと計算結果!$F$7=バックデータ一覧!$A$21,BO302/L302+BP302/M302+BQ302/N302+BS302/P302+BT302/Q302,BO302/L302+BP302/M302+BQ302/N302+BS302/P302+BU302/R302)),0)</f>
        <v>29.403024985003629</v>
      </c>
      <c r="L302" s="167">
        <f>IFERROR(MIN(1,$CJ$6*CB302+計算過程!$CJ$13*(BO302+BQ302)+$CJ$20),"-")</f>
        <v>0.70947378391607518</v>
      </c>
      <c r="M302" s="167">
        <f t="shared" si="128"/>
        <v>0.80548265262712626</v>
      </c>
      <c r="N302" s="167">
        <f t="shared" si="129"/>
        <v>0.70947378391607518</v>
      </c>
      <c r="O302" s="134">
        <f t="shared" si="130"/>
        <v>0.90236153670854247</v>
      </c>
      <c r="P302" s="134">
        <f t="shared" si="131"/>
        <v>0.86768981787000854</v>
      </c>
      <c r="Q302" s="134">
        <f t="shared" si="132"/>
        <v>0.90236153670854247</v>
      </c>
      <c r="R302" s="134">
        <f t="shared" si="133"/>
        <v>0.55789093309078064</v>
      </c>
      <c r="S302" s="26">
        <f t="shared" si="134"/>
        <v>0</v>
      </c>
      <c r="T302" s="26">
        <f>'貼り付けシート（日別）'!P301</f>
        <v>13.5375</v>
      </c>
      <c r="U302" s="26">
        <f t="shared" si="154"/>
        <v>1</v>
      </c>
      <c r="V302" s="26">
        <f t="shared" si="155"/>
        <v>1</v>
      </c>
      <c r="W302" s="26">
        <f t="shared" si="148"/>
        <v>22.749511862475</v>
      </c>
      <c r="X302" s="26">
        <f t="shared" si="135"/>
        <v>0</v>
      </c>
      <c r="Y302" s="26">
        <f>IF(AND(入力データと計算結果!$F$6=バックデータ一覧!$A$7,入力データと計算結果!$F$27="種類を選択することで評価する"),MAX((($CJ$44*CB302+$CJ$45*SUM(BO302:BQ302,BS302)+$CJ$46)*Z302+(0.01723*BU302+0.06099))*10^3/3600,0),0)</f>
        <v>0</v>
      </c>
      <c r="Z302" s="26">
        <f t="shared" si="149"/>
        <v>1</v>
      </c>
      <c r="AA302" s="26">
        <f>IF(AND(入力データと計算結果!$F$6=バックデータ一覧!$A$7,入力データと計算結果!$F$27="種類を選択することで評価する"),MAX(($CJ$47*CB302+$CJ$48*SUM(BO302:BQ302,BS302)+$CJ$49)*AC302+BU302/AB302,0),0)</f>
        <v>0</v>
      </c>
      <c r="AB302" s="26">
        <f t="shared" si="136"/>
        <v>0.83764656249999991</v>
      </c>
      <c r="AC302" s="26">
        <f t="shared" si="150"/>
        <v>1</v>
      </c>
      <c r="AD302" s="91">
        <f>IF(AND(入力データと計算結果!$F$6=バックデータ一覧!$A$7,入力データと計算結果!$F$27="仕様を入力することで評価する"),AE302+AF302+AG302,0)</f>
        <v>0</v>
      </c>
      <c r="AE302" s="91">
        <f t="shared" si="151"/>
        <v>1.2628553695216931</v>
      </c>
      <c r="AF302" s="91">
        <f t="shared" si="137"/>
        <v>7.6625495080122202E-2</v>
      </c>
      <c r="AG302" s="190">
        <f>IF(AND(入力データと計算結果!$F$7&lt;&gt;バックデータ一覧!$A$22,CA302&gt;0),(0.000393*計算過程!CA302)*10^3/3600,IF(AND(入力データと計算結果!$F$7=バックデータ一覧!$A$22,AX302&gt;0),(0.01723*計算過程!AX302+0.06099)*10^3/3600,0))</f>
        <v>2.3216707031249999E-2</v>
      </c>
      <c r="AH302" s="91">
        <f>IF(OR(入力データと計算結果!$F$6&lt;&gt;バックデータ一覧!$A$7,入力データと計算結果!$F$27&lt;&gt;"仕様を入力することで評価する"),0,IF(入力データと計算結果!$F$7=バックデータ一覧!$A$20,計算過程!AR302/計算過程!AI302+計算過程!AS302/計算過程!AJ302+計算過程!AT302/計算過程!AK302+計算過程!AU302/計算過程!AL302+計算過程!AW302/計算過程!AN302,IF(入力データと計算結果!$F$7=バックデータ一覧!$A$21,計算過程!AR302/計算過程!AI302+計算過程!AS302/計算過程!AJ302+計算過程!AT302/計算過程!AK302+計算過程!AV302/計算過程!AM302+計算過程!AW302/計算過程!AN302,計算過程!AR302/計算過程!AI302+計算過程!AS302/計算過程!AJ302+計算過程!AT302/計算過程!AK302+計算過程!AV302/計算過程!AM302+計算過程!AX302/計算過程!AO302)))</f>
        <v>0</v>
      </c>
      <c r="AI302" s="191" t="str">
        <f>IF(AND(入力データと計算結果!$F$6=バックデータ一覧!$A$7,入力データと計算結果!$F$27="仕様を入力することで評価する"),$CJ$65*CB302+$CJ$72*(AR302+AT302)+$CJ$79,"-")</f>
        <v>-</v>
      </c>
      <c r="AJ302" s="191" t="str">
        <f>IF(AND(入力データと計算結果!$F$6=バックデータ一覧!$A$7,入力データと計算結果!$F$27="仕様を入力することで評価する"),$CJ$66*CB302+$CJ$73*AS302+$CJ$80,"-")</f>
        <v>-</v>
      </c>
      <c r="AK302" s="191" t="str">
        <f>IF(AND(入力データと計算結果!$F$6=バックデータ一覧!$A$7,入力データと計算結果!$F$27="仕様を入力することで評価する"),$CJ$67*CB302+$CJ$74*(AR302+AT302)+$CJ$81,"-")</f>
        <v>-</v>
      </c>
      <c r="AL302" s="191" t="str">
        <f>IF(AND(入力データと計算結果!$F$6=バックデータ一覧!$A$7,入力データと計算結果!$F$27="仕様を入力することで評価する"),$CJ$68*CB302+$CJ$75*AU302+$CJ$82,"-")</f>
        <v>-</v>
      </c>
      <c r="AM302" s="191" t="str">
        <f>IF(AND(入力データと計算結果!$F$6=バックデータ一覧!$A$7,入力データと計算結果!$F$27="仕様を入力することで評価する"),$CJ$69*CB302+$CJ$76*AV302+$CJ$83,"-")</f>
        <v>-</v>
      </c>
      <c r="AN302" s="191" t="str">
        <f>IF(AND(入力データと計算結果!$F$6=バックデータ一覧!$A$7,入力データと計算結果!$F$27="仕様を入力することで評価する"),$CJ$70*CB302+$CJ$77*AW302+$CJ$84,"-")</f>
        <v>-</v>
      </c>
      <c r="AO302" s="191" t="str">
        <f>IF(AND(入力データと計算結果!$F$6=バックデータ一覧!$A$7,入力データと計算結果!$F$27="仕様を入力することで評価する"),$CJ$71*CB302+$CJ$78*AX302+$CJ$85,"-")</f>
        <v>-</v>
      </c>
      <c r="AP302" s="91">
        <f t="shared" si="138"/>
        <v>23.907612288459017</v>
      </c>
      <c r="AQ302" s="91">
        <f t="shared" si="139"/>
        <v>5.2587204946328256</v>
      </c>
      <c r="AR302" s="91">
        <f t="shared" si="140"/>
        <v>0.16830467673128879</v>
      </c>
      <c r="AS302" s="91">
        <f t="shared" si="141"/>
        <v>0.20608735926280186</v>
      </c>
      <c r="AT302" s="91">
        <f t="shared" si="142"/>
        <v>8.9304522347214643E-2</v>
      </c>
      <c r="AU302" s="91">
        <f t="shared" si="143"/>
        <v>0</v>
      </c>
      <c r="AV302" s="91">
        <f t="shared" si="144"/>
        <v>0.30913103889420412</v>
      </c>
      <c r="AW302" s="91">
        <f t="shared" si="145"/>
        <v>0</v>
      </c>
      <c r="AX302" s="91">
        <f t="shared" si="146"/>
        <v>1.3110937499999999</v>
      </c>
      <c r="AY302" s="158">
        <f t="shared" si="147"/>
        <v>20.66559051523949</v>
      </c>
      <c r="AZ302" s="91">
        <f t="shared" si="152"/>
        <v>21.438418112474999</v>
      </c>
      <c r="BA302" s="26">
        <f>IF(計算過程!$CJ$4=9,((BF302*CB302+BG302*(BO302+BP302+BQ302+BS302)+BH302*BN302+BI302)*BB302+(0.01723*BU302+0.06099))*10^3/3600,0)</f>
        <v>0</v>
      </c>
      <c r="BB302" s="26">
        <f>IF(7&lt;='貼り付けシート（日別）'!O301,1,1+(7-'貼り付けシート（日別）'!O301)*0.0091)</f>
        <v>1</v>
      </c>
      <c r="BC302" s="26">
        <f>IF(計算過程!$CJ$4=9,((BJ302*計算過程!CB302+BK302*(BO302+BP302+BQ302+BS302)+BL302*BN302+BM302)*BE302+BU302/BD302),0)</f>
        <v>0</v>
      </c>
      <c r="BD302" s="26">
        <f>計算過程!$CJ$88*'貼り付けシート（日別）'!O301+計算過程!$CJ$89*BU302+計算過程!$CJ$90</f>
        <v>0.83764656249999991</v>
      </c>
      <c r="BE302" s="26">
        <f>IF(7&lt;='貼り付けシート（日別）'!O301,1,1+(7-'貼り付けシート（日別）'!O301)*0.0205)</f>
        <v>1</v>
      </c>
      <c r="BF302" s="89">
        <f>IF($BN302&gt;0,バックデータ一覧!$S$4,バックデータ一覧!$T$4)</f>
        <v>-0.51375000000000004</v>
      </c>
      <c r="BG302" s="89">
        <f>IF($BN302&gt;0,バックデータ一覧!$S$5,バックデータ一覧!$T$5)</f>
        <v>-1.7819999999999999E-2</v>
      </c>
      <c r="BH302" s="89">
        <f>IF($BN302&gt;0,バックデータ一覧!$S$6,バックデータ一覧!$T$6)</f>
        <v>0.27639999999999998</v>
      </c>
      <c r="BI302" s="89">
        <f>IF($BN302&gt;0,バックデータ一覧!$S$7,バックデータ一覧!$T$7)</f>
        <v>9.4067100000000003</v>
      </c>
      <c r="BJ302" s="89">
        <f>IF($BN302&gt;0,バックデータ一覧!$S$12,バックデータ一覧!$T$12)</f>
        <v>-0.19841</v>
      </c>
      <c r="BK302" s="89">
        <f>IF($BN302&gt;0,バックデータ一覧!$S$13,バックデータ一覧!$T$13)</f>
        <v>1.10632</v>
      </c>
      <c r="BL302" s="89">
        <f>IF($BN302&gt;0,バックデータ一覧!$S$14,バックデータ一覧!$T$14)</f>
        <v>0.19306999999999999</v>
      </c>
      <c r="BM302" s="132">
        <f>IF($BN302&gt;0,バックデータ一覧!$S$15,バックデータ一覧!$T$15)</f>
        <v>-10.36669</v>
      </c>
      <c r="BN302" s="26">
        <f>SUMIF('貼り付けシート（時刻別）'!$A$6:$A$8765,$A302,'貼り付けシート（時刻別）'!$C$6:$C$8765)</f>
        <v>2400</v>
      </c>
      <c r="BO302" s="91">
        <f>'貼り付けシート（日別）'!B301</f>
        <v>4.6688110556056674</v>
      </c>
      <c r="BP302" s="91">
        <f>'貼り付けシート（日別）'!C301</f>
        <v>5.7169114966599999</v>
      </c>
      <c r="BQ302" s="91">
        <f>'貼り付けシート（日別）'!D301</f>
        <v>2.4773283152193337</v>
      </c>
      <c r="BR302" s="91">
        <f>'貼り付けシート（日別）'!E301</f>
        <v>0</v>
      </c>
      <c r="BS302" s="91">
        <f>'貼り付けシート（日別）'!F301</f>
        <v>8.5753672449899998</v>
      </c>
      <c r="BT302" s="91">
        <f>'貼り付けシート（日別）'!G301</f>
        <v>0</v>
      </c>
      <c r="BU302" s="91">
        <f>'貼り付けシート（日別）'!H301</f>
        <v>1.3110937499999999</v>
      </c>
      <c r="BV302" s="91">
        <f>'貼り付けシート（日別）'!I301</f>
        <v>49</v>
      </c>
      <c r="BW302" s="91">
        <f>'貼り付けシート（日別）'!J301</f>
        <v>60</v>
      </c>
      <c r="BX302" s="91">
        <f>'貼り付けシート（日別）'!K301</f>
        <v>26</v>
      </c>
      <c r="BY302" s="91">
        <f>'貼り付けシート（日別）'!L301</f>
        <v>0</v>
      </c>
      <c r="BZ302" s="91">
        <f>'貼り付けシート（日別）'!M301</f>
        <v>90</v>
      </c>
      <c r="CA302" s="91">
        <f>'貼り付けシート（日別）'!N301</f>
        <v>0</v>
      </c>
      <c r="CB302" s="91">
        <f>'貼り付けシート（日別）'!O301</f>
        <v>15.704166666666666</v>
      </c>
      <c r="CC302" s="91">
        <f>'貼り付けシート（日別）'!Q301</f>
        <v>0</v>
      </c>
      <c r="CD302" s="126"/>
    </row>
    <row r="303" spans="1:82" x14ac:dyDescent="0.15">
      <c r="A303" s="30">
        <v>41936</v>
      </c>
      <c r="B303" s="93">
        <f t="shared" si="126"/>
        <v>0.11593929398148146</v>
      </c>
      <c r="C303" s="93">
        <f t="shared" si="127"/>
        <v>0</v>
      </c>
      <c r="D303" s="93">
        <f t="shared" si="153"/>
        <v>17.640898100990483</v>
      </c>
      <c r="E303" s="96">
        <v>0</v>
      </c>
      <c r="F303" s="90">
        <f>IF(OR(計算過程!$CJ$4&lt;=4,計算過程!$CJ$4=8),G303+H303+I303,0)</f>
        <v>0.11593929398148146</v>
      </c>
      <c r="G303" s="90">
        <f>IF(AND($CJ$4&gt;4,$CJ$4&lt;&gt;8),0,((VLOOKUP(入力データと計算結果!$F$6,バックデータ一覧!$V$12:$AA$15,2)*CB303+VLOOKUP(入力データと計算結果!$F$6,バックデータ一覧!$V$12:$AA$15,3)*(BV303+BW303+BX303+BY303+CA303)+(VLOOKUP(入力データと計算結果!$F$6,バックデータ一覧!$V$12:$AA$15,4)))*10^3/3600))</f>
        <v>0.11593929398148146</v>
      </c>
      <c r="H303" s="90">
        <f>IF(AND(OR($CJ$4&gt;4,$CJ$4&lt;&gt;8),入力データと計算結果!$F$7&lt;&gt;バックデータ一覧!$A$20,BZ303&gt;0),0.07*10^3/3600,0)</f>
        <v>0</v>
      </c>
      <c r="I303" s="90">
        <f>IF(AND(OR($CJ$4&lt;=4),入力データと計算結果!$F$7=バックデータ一覧!$A$22,BU303&gt;0),(VLOOKUP(入力データと計算結果!$F$6,バックデータ一覧!$V$12:$AA$15,5,FALSE)*BU303+VLOOKUP(入力データと計算結果!$F$6,バックデータ一覧!$V$12:$AA$15,6,FALSE))*10^3/3600,0)</f>
        <v>0</v>
      </c>
      <c r="J303" s="90">
        <f>IF(OR(計算過程!$CJ$4&lt;=2,計算過程!$CJ$4=8),IF(入力データと計算結果!$F$7=バックデータ一覧!$A$20,BO303/L303+BP303/M303+BQ303/N303+BR303/O303+BT303/Q303,IF(入力データと計算結果!$F$7=バックデータ一覧!$A$21,BO303/L303+BP303/M303+BQ303/N303+BS303/P303+BT303/Q303,BO303/L303+BP303/M303+BQ303/N303+BS303/P303+BU303/R303)),0)</f>
        <v>0</v>
      </c>
      <c r="K303" s="90">
        <f>IF(OR(計算過程!$CJ$4=3,計算過程!$CJ$4=4),IF(入力データと計算結果!$F$7=バックデータ一覧!$A$20,BO303/L303+BP303/M303+BQ303/N303+BR303/O303+BT303/Q303,IF(入力データと計算結果!$F$7=バックデータ一覧!$A$21,BO303/L303+BP303/M303+BQ303/N303+BS303/P303+BT303/Q303,BO303/L303+BP303/M303+BQ303/N303+BS303/P303+BU303/R303)),0)</f>
        <v>17.640898100990483</v>
      </c>
      <c r="L303" s="167">
        <f>IFERROR(MIN(1,$CJ$6*CB303+計算過程!$CJ$13*(BO303+BQ303)+$CJ$20),"-")</f>
        <v>0.70289785145952455</v>
      </c>
      <c r="M303" s="167">
        <f t="shared" si="128"/>
        <v>0.8041761205598299</v>
      </c>
      <c r="N303" s="167">
        <f t="shared" si="129"/>
        <v>0.70289785145952455</v>
      </c>
      <c r="O303" s="134">
        <f t="shared" si="130"/>
        <v>0.90236153670854247</v>
      </c>
      <c r="P303" s="134">
        <f t="shared" si="131"/>
        <v>0.88826526187185906</v>
      </c>
      <c r="Q303" s="134">
        <f t="shared" si="132"/>
        <v>0.90236153670854247</v>
      </c>
      <c r="R303" s="134">
        <f t="shared" si="133"/>
        <v>0.48075378655035589</v>
      </c>
      <c r="S303" s="26">
        <f t="shared" si="134"/>
        <v>0</v>
      </c>
      <c r="T303" s="26">
        <f>'貼り付けシート（日別）'!P302</f>
        <v>11.9625</v>
      </c>
      <c r="U303" s="26">
        <f t="shared" si="154"/>
        <v>1</v>
      </c>
      <c r="V303" s="26">
        <f t="shared" si="155"/>
        <v>1</v>
      </c>
      <c r="W303" s="26">
        <f t="shared" si="148"/>
        <v>13.42638180702</v>
      </c>
      <c r="X303" s="26">
        <f t="shared" si="135"/>
        <v>0</v>
      </c>
      <c r="Y303" s="26">
        <f>IF(AND(入力データと計算結果!$F$6=バックデータ一覧!$A$7,入力データと計算結果!$F$27="種類を選択することで評価する"),MAX((($CJ$44*CB303+$CJ$45*SUM(BO303:BQ303,BS303)+$CJ$46)*Z303+(0.01723*BU303+0.06099))*10^3/3600,0),0)</f>
        <v>0</v>
      </c>
      <c r="Z303" s="26">
        <f t="shared" si="149"/>
        <v>1</v>
      </c>
      <c r="AA303" s="26">
        <f>IF(AND(入力データと計算結果!$F$6=バックデータ一覧!$A$7,入力データと計算結果!$F$27="種類を選択することで評価する"),MAX(($CJ$47*CB303+$CJ$48*SUM(BO303:BQ303,BS303)+$CJ$49)*AC303+BU303/AB303,0),0)</f>
        <v>0</v>
      </c>
      <c r="AB303" s="26">
        <f t="shared" si="136"/>
        <v>0.81694</v>
      </c>
      <c r="AC303" s="26">
        <f t="shared" si="150"/>
        <v>1</v>
      </c>
      <c r="AD303" s="91">
        <f>IF(AND(入力データと計算結果!$F$6=バックデータ一覧!$A$7,入力データと計算結果!$F$27="仕様を入力することで評価する"),AE303+AF303+AG303,0)</f>
        <v>0</v>
      </c>
      <c r="AE303" s="91">
        <f t="shared" si="151"/>
        <v>0.85886340653935789</v>
      </c>
      <c r="AF303" s="91">
        <f t="shared" si="137"/>
        <v>6.9964691068028453E-2</v>
      </c>
      <c r="AG303" s="190">
        <f>IF(AND(入力データと計算結果!$F$7&lt;&gt;バックデータ一覧!$A$22,CA303&gt;0),(0.000393*計算過程!CA303)*10^3/3600,IF(AND(入力データと計算結果!$F$7=バックデータ一覧!$A$22,AX303&gt;0),(0.01723*計算過程!AX303+0.06099)*10^3/3600,0))</f>
        <v>0</v>
      </c>
      <c r="AH303" s="91">
        <f>IF(OR(入力データと計算結果!$F$6&lt;&gt;バックデータ一覧!$A$7,入力データと計算結果!$F$27&lt;&gt;"仕様を入力することで評価する"),0,IF(入力データと計算結果!$F$7=バックデータ一覧!$A$20,計算過程!AR303/計算過程!AI303+計算過程!AS303/計算過程!AJ303+計算過程!AT303/計算過程!AK303+計算過程!AU303/計算過程!AL303+計算過程!AW303/計算過程!AN303,IF(入力データと計算結果!$F$7=バックデータ一覧!$A$21,計算過程!AR303/計算過程!AI303+計算過程!AS303/計算過程!AJ303+計算過程!AT303/計算過程!AK303+計算過程!AV303/計算過程!AM303+計算過程!AW303/計算過程!AN303,計算過程!AR303/計算過程!AI303+計算過程!AS303/計算過程!AJ303+計算過程!AT303/計算過程!AK303+計算過程!AV303/計算過程!AM303+計算過程!AX303/計算過程!AO303)))</f>
        <v>0</v>
      </c>
      <c r="AI303" s="191" t="str">
        <f>IF(AND(入力データと計算結果!$F$6=バックデータ一覧!$A$7,入力データと計算結果!$F$27="仕様を入力することで評価する"),$CJ$65*CB303+$CJ$72*(AR303+AT303)+$CJ$79,"-")</f>
        <v>-</v>
      </c>
      <c r="AJ303" s="191" t="str">
        <f>IF(AND(入力データと計算結果!$F$6=バックデータ一覧!$A$7,入力データと計算結果!$F$27="仕様を入力することで評価する"),$CJ$66*CB303+$CJ$73*AS303+$CJ$80,"-")</f>
        <v>-</v>
      </c>
      <c r="AK303" s="191" t="str">
        <f>IF(AND(入力データと計算結果!$F$6=バックデータ一覧!$A$7,入力データと計算結果!$F$27="仕様を入力することで評価する"),$CJ$67*CB303+$CJ$74*(AR303+AT303)+$CJ$81,"-")</f>
        <v>-</v>
      </c>
      <c r="AL303" s="191" t="str">
        <f>IF(AND(入力データと計算結果!$F$6=バックデータ一覧!$A$7,入力データと計算結果!$F$27="仕様を入力することで評価する"),$CJ$68*CB303+$CJ$75*AU303+$CJ$82,"-")</f>
        <v>-</v>
      </c>
      <c r="AM303" s="191" t="str">
        <f>IF(AND(入力データと計算結果!$F$6=バックデータ一覧!$A$7,入力データと計算結果!$F$27="仕様を入力することで評価する"),$CJ$69*CB303+$CJ$76*AV303+$CJ$83,"-")</f>
        <v>-</v>
      </c>
      <c r="AN303" s="191" t="str">
        <f>IF(AND(入力データと計算結果!$F$6=バックデータ一覧!$A$7,入力データと計算結果!$F$27="仕様を入力することで評価する"),$CJ$70*CB303+$CJ$77*AW303+$CJ$84,"-")</f>
        <v>-</v>
      </c>
      <c r="AO303" s="191" t="str">
        <f>IF(AND(入力データと計算結果!$F$6=バックデータ一覧!$A$7,入力データと計算結果!$F$27="仕様を入力することで評価する"),$CJ$71*CB303+$CJ$78*AX303+$CJ$85,"-")</f>
        <v>-</v>
      </c>
      <c r="AP303" s="91">
        <f t="shared" si="138"/>
        <v>15.532715140288071</v>
      </c>
      <c r="AQ303" s="91">
        <f t="shared" si="139"/>
        <v>5.0236662333881181</v>
      </c>
      <c r="AR303" s="91">
        <f t="shared" si="140"/>
        <v>0</v>
      </c>
      <c r="AS303" s="91">
        <f t="shared" si="141"/>
        <v>0</v>
      </c>
      <c r="AT303" s="91">
        <f t="shared" si="142"/>
        <v>0</v>
      </c>
      <c r="AU303" s="91">
        <f t="shared" si="143"/>
        <v>0</v>
      </c>
      <c r="AV303" s="91">
        <f t="shared" si="144"/>
        <v>0</v>
      </c>
      <c r="AW303" s="91">
        <f t="shared" si="145"/>
        <v>0</v>
      </c>
      <c r="AX303" s="91">
        <f t="shared" si="146"/>
        <v>0</v>
      </c>
      <c r="AY303" s="158">
        <f t="shared" si="147"/>
        <v>13.42638180702</v>
      </c>
      <c r="AZ303" s="91">
        <f t="shared" si="152"/>
        <v>13.42638180702</v>
      </c>
      <c r="BA303" s="26">
        <f>IF(計算過程!$CJ$4=9,((BF303*CB303+BG303*(BO303+BP303+BQ303+BS303)+BH303*BN303+BI303)*BB303+(0.01723*BU303+0.06099))*10^3/3600,0)</f>
        <v>0</v>
      </c>
      <c r="BB303" s="26">
        <f>IF(7&lt;='貼り付けシート（日別）'!O302,1,1+(7-'貼り付けシート（日別）'!O302)*0.0091)</f>
        <v>1</v>
      </c>
      <c r="BC303" s="26">
        <f>IF(計算過程!$CJ$4=9,((BJ303*計算過程!CB303+BK303*(BO303+BP303+BQ303+BS303)+BL303*BN303+BM303)*BE303+BU303/BD303),0)</f>
        <v>0</v>
      </c>
      <c r="BD303" s="26">
        <f>計算過程!$CJ$88*'貼り付けシート（日別）'!O302+計算過程!$CJ$89*BU303+計算過程!$CJ$90</f>
        <v>0.81694</v>
      </c>
      <c r="BE303" s="26">
        <f>IF(7&lt;='貼り付けシート（日別）'!O302,1,1+(7-'貼り付けシート（日別）'!O302)*0.0205)</f>
        <v>1</v>
      </c>
      <c r="BF303" s="89">
        <f>IF($BN303&gt;0,バックデータ一覧!$S$4,バックデータ一覧!$T$4)</f>
        <v>-0.51375000000000004</v>
      </c>
      <c r="BG303" s="89">
        <f>IF($BN303&gt;0,バックデータ一覧!$S$5,バックデータ一覧!$T$5)</f>
        <v>-1.7819999999999999E-2</v>
      </c>
      <c r="BH303" s="89">
        <f>IF($BN303&gt;0,バックデータ一覧!$S$6,バックデータ一覧!$T$6)</f>
        <v>0.27639999999999998</v>
      </c>
      <c r="BI303" s="89">
        <f>IF($BN303&gt;0,バックデータ一覧!$S$7,バックデータ一覧!$T$7)</f>
        <v>9.4067100000000003</v>
      </c>
      <c r="BJ303" s="89">
        <f>IF($BN303&gt;0,バックデータ一覧!$S$12,バックデータ一覧!$T$12)</f>
        <v>-0.19841</v>
      </c>
      <c r="BK303" s="89">
        <f>IF($BN303&gt;0,バックデータ一覧!$S$13,バックデータ一覧!$T$13)</f>
        <v>1.10632</v>
      </c>
      <c r="BL303" s="89">
        <f>IF($BN303&gt;0,バックデータ一覧!$S$14,バックデータ一覧!$T$14)</f>
        <v>0.19306999999999999</v>
      </c>
      <c r="BM303" s="132">
        <f>IF($BN303&gt;0,バックデータ一覧!$S$15,バックデータ一覧!$T$15)</f>
        <v>-10.36669</v>
      </c>
      <c r="BN303" s="26">
        <f>SUMIF('貼り付けシート（時刻別）'!$A$6:$A$8765,$A303,'貼り付けシート（時刻別）'!$C$6:$C$8765)</f>
        <v>2400</v>
      </c>
      <c r="BO303" s="91">
        <f>'貼り付けシート（日別）'!B302</f>
        <v>3.740206360527</v>
      </c>
      <c r="BP303" s="91">
        <f>'貼り付けシート（日別）'!C302</f>
        <v>8.1517318114049999</v>
      </c>
      <c r="BQ303" s="91">
        <f>'貼り付けシート（日別）'!D302</f>
        <v>1.5344436350880002</v>
      </c>
      <c r="BR303" s="91">
        <f>'貼り付けシート（日別）'!E302</f>
        <v>0</v>
      </c>
      <c r="BS303" s="91">
        <f>'貼り付けシート（日別）'!F302</f>
        <v>0</v>
      </c>
      <c r="BT303" s="91">
        <f>'貼り付けシート（日別）'!G302</f>
        <v>0</v>
      </c>
      <c r="BU303" s="91">
        <f>'貼り付けシート（日別）'!H302</f>
        <v>0</v>
      </c>
      <c r="BV303" s="91">
        <f>'貼り付けシート（日別）'!I302</f>
        <v>39</v>
      </c>
      <c r="BW303" s="91">
        <f>'貼り付けシート（日別）'!J302</f>
        <v>85</v>
      </c>
      <c r="BX303" s="91">
        <f>'貼り付けシート（日別）'!K302</f>
        <v>16</v>
      </c>
      <c r="BY303" s="91">
        <f>'貼り付けシート（日別）'!L302</f>
        <v>0</v>
      </c>
      <c r="BZ303" s="91">
        <f>'貼り付けシート（日別）'!M302</f>
        <v>0</v>
      </c>
      <c r="CA303" s="91">
        <f>'貼り付けシート（日別）'!N302</f>
        <v>0</v>
      </c>
      <c r="CB303" s="91">
        <f>'貼り付けシート（日別）'!O302</f>
        <v>13.029166666666669</v>
      </c>
      <c r="CC303" s="91">
        <f>'貼り付けシート（日別）'!Q302</f>
        <v>0</v>
      </c>
      <c r="CD303" s="126"/>
    </row>
    <row r="304" spans="1:82" x14ac:dyDescent="0.15">
      <c r="A304" s="30">
        <v>41937</v>
      </c>
      <c r="B304" s="93">
        <f t="shared" si="126"/>
        <v>0.17906959866898151</v>
      </c>
      <c r="C304" s="93">
        <f t="shared" si="127"/>
        <v>0</v>
      </c>
      <c r="D304" s="93">
        <f t="shared" si="153"/>
        <v>30.52641692454954</v>
      </c>
      <c r="E304" s="96">
        <v>0</v>
      </c>
      <c r="F304" s="90">
        <f>IF(OR(計算過程!$CJ$4&lt;=4,計算過程!$CJ$4=8),G304+H304+I304,0)</f>
        <v>0.17906959866898151</v>
      </c>
      <c r="G304" s="90">
        <f>IF(AND($CJ$4&gt;4,$CJ$4&lt;&gt;8),0,((VLOOKUP(入力データと計算結果!$F$6,バックデータ一覧!$V$12:$AA$15,2)*CB304+VLOOKUP(入力データと計算結果!$F$6,バックデータ一覧!$V$12:$AA$15,3)*(BV304+BW304+BX304+BY304+CA304)+(VLOOKUP(入力データと計算結果!$F$6,バックデータ一覧!$V$12:$AA$15,4)))*10^3/3600))</f>
        <v>0.11547609953703705</v>
      </c>
      <c r="H304" s="90">
        <f>IF(AND(OR($CJ$4&gt;4,$CJ$4&lt;&gt;8),入力データと計算結果!$F$7&lt;&gt;バックデータ一覧!$A$20,BZ304&gt;0),0.07*10^3/3600,0)</f>
        <v>1.9444444444444445E-2</v>
      </c>
      <c r="I304" s="90">
        <f>IF(AND(OR($CJ$4&lt;=4),入力データと計算結果!$F$7=バックデータ一覧!$A$22,BU304&gt;0),(VLOOKUP(入力データと計算結果!$F$6,バックデータ一覧!$V$12:$AA$15,5,FALSE)*BU304+VLOOKUP(入力データと計算結果!$F$6,バックデータ一覧!$V$12:$AA$15,6,FALSE))*10^3/3600,0)</f>
        <v>4.4149054687499995E-2</v>
      </c>
      <c r="J304" s="90">
        <f>IF(OR(計算過程!$CJ$4&lt;=2,計算過程!$CJ$4=8),IF(入力データと計算結果!$F$7=バックデータ一覧!$A$20,BO304/L304+BP304/M304+BQ304/N304+BR304/O304+BT304/Q304,IF(入力データと計算結果!$F$7=バックデータ一覧!$A$21,BO304/L304+BP304/M304+BQ304/N304+BS304/P304+BT304/Q304,BO304/L304+BP304/M304+BQ304/N304+BS304/P304+BU304/R304)),0)</f>
        <v>0</v>
      </c>
      <c r="K304" s="90">
        <f>IF(OR(計算過程!$CJ$4=3,計算過程!$CJ$4=4),IF(入力データと計算結果!$F$7=バックデータ一覧!$A$20,BO304/L304+BP304/M304+BQ304/N304+BR304/O304+BT304/Q304,IF(入力データと計算結果!$F$7=バックデータ一覧!$A$21,BO304/L304+BP304/M304+BQ304/N304+BS304/P304+BT304/Q304,BO304/L304+BP304/M304+BQ304/N304+BS304/P304+BU304/R304)),0)</f>
        <v>30.52641692454954</v>
      </c>
      <c r="L304" s="167">
        <f>IFERROR(MIN(1,$CJ$6*CB304+計算過程!$CJ$13*(BO304+BQ304)+$CJ$20),"-")</f>
        <v>0.70817972466286627</v>
      </c>
      <c r="M304" s="167">
        <f t="shared" si="128"/>
        <v>0.79709572826709785</v>
      </c>
      <c r="N304" s="167">
        <f t="shared" si="129"/>
        <v>0.70817972466286627</v>
      </c>
      <c r="O304" s="134">
        <f t="shared" si="130"/>
        <v>0.90236153670854247</v>
      </c>
      <c r="P304" s="134">
        <f t="shared" si="131"/>
        <v>0.86715705706724322</v>
      </c>
      <c r="Q304" s="134">
        <f t="shared" si="132"/>
        <v>0.90236153670854247</v>
      </c>
      <c r="R304" s="134">
        <f t="shared" si="133"/>
        <v>0.54170052416211378</v>
      </c>
      <c r="S304" s="26">
        <f t="shared" si="134"/>
        <v>0</v>
      </c>
      <c r="T304" s="26">
        <f>'貼り付けシート（日別）'!P303</f>
        <v>7.7875000000000005</v>
      </c>
      <c r="U304" s="26">
        <f t="shared" si="154"/>
        <v>1</v>
      </c>
      <c r="V304" s="26">
        <f t="shared" si="155"/>
        <v>1</v>
      </c>
      <c r="W304" s="26">
        <f t="shared" si="148"/>
        <v>23.440555188749997</v>
      </c>
      <c r="X304" s="26">
        <f t="shared" si="135"/>
        <v>0</v>
      </c>
      <c r="Y304" s="26">
        <f>IF(AND(入力データと計算結果!$F$6=バックデータ一覧!$A$7,入力データと計算結果!$F$27="種類を選択することで評価する"),MAX((($CJ$44*CB304+$CJ$45*SUM(BO304:BQ304,BS304)+$CJ$46)*Z304+(0.01723*BU304+0.06099))*10^3/3600,0),0)</f>
        <v>0</v>
      </c>
      <c r="Z304" s="26">
        <f t="shared" si="149"/>
        <v>1</v>
      </c>
      <c r="AA304" s="26">
        <f>IF(AND(入力データと計算結果!$F$6=バックデータ一覧!$A$7,入力データと計算結果!$F$27="種類を選択することで評価する"),MAX(($CJ$47*CB304+$CJ$48*SUM(BO304:BQ304,BS304)+$CJ$49)*AC304+BU304/AB304,0),0)</f>
        <v>0</v>
      </c>
      <c r="AB304" s="26">
        <f t="shared" si="136"/>
        <v>0.82106218749999993</v>
      </c>
      <c r="AC304" s="26">
        <f t="shared" si="150"/>
        <v>1</v>
      </c>
      <c r="AD304" s="91">
        <f>IF(AND(入力データと計算結果!$F$6=バックデータ一覧!$A$7,入力データと計算結果!$F$27="仕様を入力することで評価する"),AE304+AF304+AG304,0)</f>
        <v>0</v>
      </c>
      <c r="AE304" s="91">
        <f t="shared" si="151"/>
        <v>1.3613508032813399</v>
      </c>
      <c r="AF304" s="91">
        <f t="shared" si="137"/>
        <v>7.7086982144561958E-2</v>
      </c>
      <c r="AG304" s="190">
        <f>IF(AND(入力データと計算結果!$F$7&lt;&gt;バックデータ一覧!$A$22,CA304&gt;0),(0.000393*計算過程!CA304)*10^3/3600,IF(AND(入力データと計算結果!$F$7=バックデータ一覧!$A$22,AX304&gt;0),(0.01723*計算過程!AX304+0.06099)*10^3/3600,0))</f>
        <v>2.3867319010416665E-2</v>
      </c>
      <c r="AH304" s="91">
        <f>IF(OR(入力データと計算結果!$F$6&lt;&gt;バックデータ一覧!$A$7,入力データと計算結果!$F$27&lt;&gt;"仕様を入力することで評価する"),0,IF(入力データと計算結果!$F$7=バックデータ一覧!$A$20,計算過程!AR304/計算過程!AI304+計算過程!AS304/計算過程!AJ304+計算過程!AT304/計算過程!AK304+計算過程!AU304/計算過程!AL304+計算過程!AW304/計算過程!AN304,IF(入力データと計算結果!$F$7=バックデータ一覧!$A$21,計算過程!AR304/計算過程!AI304+計算過程!AS304/計算過程!AJ304+計算過程!AT304/計算過程!AK304+計算過程!AV304/計算過程!AM304+計算過程!AW304/計算過程!AN304,計算過程!AR304/計算過程!AI304+計算過程!AS304/計算過程!AJ304+計算過程!AT304/計算過程!AK304+計算過程!AV304/計算過程!AM304+計算過程!AX304/計算過程!AO304)))</f>
        <v>0</v>
      </c>
      <c r="AI304" s="191" t="str">
        <f>IF(AND(入力データと計算結果!$F$6=バックデータ一覧!$A$7,入力データと計算結果!$F$27="仕様を入力することで評価する"),$CJ$65*CB304+$CJ$72*(AR304+AT304)+$CJ$79,"-")</f>
        <v>-</v>
      </c>
      <c r="AJ304" s="191" t="str">
        <f>IF(AND(入力データと計算結果!$F$6=バックデータ一覧!$A$7,入力データと計算結果!$F$27="仕様を入力することで評価する"),$CJ$66*CB304+$CJ$73*AS304+$CJ$80,"-")</f>
        <v>-</v>
      </c>
      <c r="AK304" s="191" t="str">
        <f>IF(AND(入力データと計算結果!$F$6=バックデータ一覧!$A$7,入力データと計算結果!$F$27="仕様を入力することで評価する"),$CJ$67*CB304+$CJ$74*(AR304+AT304)+$CJ$81,"-")</f>
        <v>-</v>
      </c>
      <c r="AL304" s="191" t="str">
        <f>IF(AND(入力データと計算結果!$F$6=バックデータ一覧!$A$7,入力データと計算結果!$F$27="仕様を入力することで評価する"),$CJ$68*CB304+$CJ$75*AU304+$CJ$82,"-")</f>
        <v>-</v>
      </c>
      <c r="AM304" s="191" t="str">
        <f>IF(AND(入力データと計算結果!$F$6=バックデータ一覧!$A$7,入力データと計算結果!$F$27="仕様を入力することで評価する"),$CJ$69*CB304+$CJ$76*AV304+$CJ$83,"-")</f>
        <v>-</v>
      </c>
      <c r="AN304" s="191" t="str">
        <f>IF(AND(入力データと計算結果!$F$6=バックデータ一覧!$A$7,入力データと計算結果!$F$27="仕様を入力することで評価する"),$CJ$70*CB304+$CJ$77*AW304+$CJ$84,"-")</f>
        <v>-</v>
      </c>
      <c r="AO304" s="191" t="str">
        <f>IF(AND(入力データと計算結果!$F$6=バックデータ一覧!$A$7,入力データと計算結果!$F$27="仕様を入力することで評価する"),$CJ$71*CB304+$CJ$78*AX304+$CJ$85,"-")</f>
        <v>-</v>
      </c>
      <c r="AP304" s="91">
        <f t="shared" si="138"/>
        <v>24.211189042318445</v>
      </c>
      <c r="AQ304" s="91">
        <f t="shared" si="139"/>
        <v>4.9401890191142961</v>
      </c>
      <c r="AR304" s="91">
        <f t="shared" si="140"/>
        <v>0.23204735663992881</v>
      </c>
      <c r="AS304" s="91">
        <f t="shared" si="141"/>
        <v>0.28413962037542273</v>
      </c>
      <c r="AT304" s="91">
        <f t="shared" si="142"/>
        <v>0.12312716882934938</v>
      </c>
      <c r="AU304" s="91">
        <f t="shared" si="143"/>
        <v>0</v>
      </c>
      <c r="AV304" s="91">
        <f t="shared" si="144"/>
        <v>0.42620943056313365</v>
      </c>
      <c r="AW304" s="91">
        <f t="shared" si="145"/>
        <v>0</v>
      </c>
      <c r="AX304" s="91">
        <f t="shared" si="146"/>
        <v>1.4470312499999998</v>
      </c>
      <c r="AY304" s="158">
        <f t="shared" si="147"/>
        <v>20.928000362342164</v>
      </c>
      <c r="AZ304" s="91">
        <f t="shared" si="152"/>
        <v>21.993523938749998</v>
      </c>
      <c r="BA304" s="26">
        <f>IF(計算過程!$CJ$4=9,((BF304*CB304+BG304*(BO304+BP304+BQ304+BS304)+BH304*BN304+BI304)*BB304+(0.01723*BU304+0.06099))*10^3/3600,0)</f>
        <v>0</v>
      </c>
      <c r="BB304" s="26">
        <f>IF(7&lt;='貼り付けシート（日別）'!O303,1,1+(7-'貼り付けシート（日別）'!O303)*0.0091)</f>
        <v>1</v>
      </c>
      <c r="BC304" s="26">
        <f>IF(計算過程!$CJ$4=9,((BJ304*計算過程!CB304+BK304*(BO304+BP304+BQ304+BS304)+BL304*BN304+BM304)*BE304+BU304/BD304),0)</f>
        <v>0</v>
      </c>
      <c r="BD304" s="26">
        <f>計算過程!$CJ$88*'貼り付けシート（日別）'!O303+計算過程!$CJ$89*BU304+計算過程!$CJ$90</f>
        <v>0.82106218749999993</v>
      </c>
      <c r="BE304" s="26">
        <f>IF(7&lt;='貼り付けシート（日別）'!O303,1,1+(7-'貼り付けシート（日別）'!O303)*0.0205)</f>
        <v>1</v>
      </c>
      <c r="BF304" s="89">
        <f>IF($BN304&gt;0,バックデータ一覧!$S$4,バックデータ一覧!$T$4)</f>
        <v>-0.51375000000000004</v>
      </c>
      <c r="BG304" s="89">
        <f>IF($BN304&gt;0,バックデータ一覧!$S$5,バックデータ一覧!$T$5)</f>
        <v>-1.7819999999999999E-2</v>
      </c>
      <c r="BH304" s="89">
        <f>IF($BN304&gt;0,バックデータ一覧!$S$6,バックデータ一覧!$T$6)</f>
        <v>0.27639999999999998</v>
      </c>
      <c r="BI304" s="89">
        <f>IF($BN304&gt;0,バックデータ一覧!$S$7,バックデータ一覧!$T$7)</f>
        <v>9.4067100000000003</v>
      </c>
      <c r="BJ304" s="89">
        <f>IF($BN304&gt;0,バックデータ一覧!$S$12,バックデータ一覧!$T$12)</f>
        <v>-0.19841</v>
      </c>
      <c r="BK304" s="89">
        <f>IF($BN304&gt;0,バックデータ一覧!$S$13,バックデータ一覧!$T$13)</f>
        <v>1.10632</v>
      </c>
      <c r="BL304" s="89">
        <f>IF($BN304&gt;0,バックデータ一覧!$S$14,バックデータ一覧!$T$14)</f>
        <v>0.19306999999999999</v>
      </c>
      <c r="BM304" s="132">
        <f>IF($BN304&gt;0,バックデータ一覧!$S$15,バックデータ一覧!$T$15)</f>
        <v>-10.36669</v>
      </c>
      <c r="BN304" s="26">
        <f>SUMIF('貼り付けシート（時刻別）'!$A$6:$A$8765,$A304,'貼り付けシート（時刻別）'!$C$6:$C$8765)</f>
        <v>2400</v>
      </c>
      <c r="BO304" s="91">
        <f>'貼り付けシート（日別）'!B303</f>
        <v>4.7897007688833328</v>
      </c>
      <c r="BP304" s="91">
        <f>'貼り付けシート（日別）'!C303</f>
        <v>5.8649397169999995</v>
      </c>
      <c r="BQ304" s="91">
        <f>'貼り付けシート（日別）'!D303</f>
        <v>2.5414738773666663</v>
      </c>
      <c r="BR304" s="91">
        <f>'貼り付けシート（日別）'!E303</f>
        <v>0</v>
      </c>
      <c r="BS304" s="91">
        <f>'貼り付けシート（日別）'!F303</f>
        <v>8.7974095754999997</v>
      </c>
      <c r="BT304" s="91">
        <f>'貼り付けシート（日別）'!G303</f>
        <v>0</v>
      </c>
      <c r="BU304" s="91">
        <f>'貼り付けシート（日別）'!H303</f>
        <v>1.4470312499999998</v>
      </c>
      <c r="BV304" s="91">
        <f>'貼り付けシート（日別）'!I303</f>
        <v>49</v>
      </c>
      <c r="BW304" s="91">
        <f>'貼り付けシート（日別）'!J303</f>
        <v>60</v>
      </c>
      <c r="BX304" s="91">
        <f>'貼り付けシート（日別）'!K303</f>
        <v>26</v>
      </c>
      <c r="BY304" s="91">
        <f>'貼り付けシート（日別）'!L303</f>
        <v>0</v>
      </c>
      <c r="BZ304" s="91">
        <f>'貼り付けシート（日別）'!M303</f>
        <v>90</v>
      </c>
      <c r="CA304" s="91">
        <f>'貼り付けシート（日別）'!N303</f>
        <v>0</v>
      </c>
      <c r="CB304" s="91">
        <f>'貼り付けシート（日別）'!O303</f>
        <v>12.079166666666667</v>
      </c>
      <c r="CC304" s="91">
        <f>'貼り付けシート（日別）'!Q303</f>
        <v>0</v>
      </c>
      <c r="CD304" s="126"/>
    </row>
    <row r="305" spans="1:82" x14ac:dyDescent="0.15">
      <c r="A305" s="30">
        <v>41938</v>
      </c>
      <c r="B305" s="93">
        <f t="shared" si="126"/>
        <v>0.17883350347222221</v>
      </c>
      <c r="C305" s="93">
        <f t="shared" si="127"/>
        <v>0</v>
      </c>
      <c r="D305" s="93">
        <f t="shared" si="153"/>
        <v>30.910165484219554</v>
      </c>
      <c r="E305" s="96">
        <v>0</v>
      </c>
      <c r="F305" s="90">
        <f>IF(OR(計算過程!$CJ$4&lt;=4,計算過程!$CJ$4=8),G305+H305+I305,0)</f>
        <v>0.17883350347222221</v>
      </c>
      <c r="G305" s="90">
        <f>IF(AND($CJ$4&gt;4,$CJ$4&lt;&gt;8),0,((VLOOKUP(入力データと計算結果!$F$6,バックデータ一覧!$V$12:$AA$15,2)*CB305+VLOOKUP(入力データと計算結果!$F$6,バックデータ一覧!$V$12:$AA$15,3)*(BV305+BW305+BX305+BY305+CA305)+(VLOOKUP(入力データと計算結果!$F$6,バックデータ一覧!$V$12:$AA$15,4)))*10^3/3600))</f>
        <v>0.11529930555555555</v>
      </c>
      <c r="H305" s="90">
        <f>IF(AND(OR($CJ$4&gt;4,$CJ$4&lt;&gt;8),入力データと計算結果!$F$7&lt;&gt;バックデータ一覧!$A$20,BZ305&gt;0),0.07*10^3/3600,0)</f>
        <v>1.9444444444444445E-2</v>
      </c>
      <c r="I305" s="90">
        <f>IF(AND(OR($CJ$4&lt;=4),入力データと計算結果!$F$7=バックデータ一覧!$A$22,BU305&gt;0),(VLOOKUP(入力データと計算結果!$F$6,バックデータ一覧!$V$12:$AA$15,5,FALSE)*BU305+VLOOKUP(入力データと計算結果!$F$6,バックデータ一覧!$V$12:$AA$15,6,FALSE))*10^3/3600,0)</f>
        <v>4.4089753472222215E-2</v>
      </c>
      <c r="J305" s="90">
        <f>IF(OR(計算過程!$CJ$4&lt;=2,計算過程!$CJ$4=8),IF(入力データと計算結果!$F$7=バックデータ一覧!$A$20,BO305/L305+BP305/M305+BQ305/N305+BR305/O305+BT305/Q305,IF(入力データと計算結果!$F$7=バックデータ一覧!$A$21,BO305/L305+BP305/M305+BQ305/N305+BS305/P305+BT305/Q305,BO305/L305+BP305/M305+BQ305/N305+BS305/P305+BU305/R305)),0)</f>
        <v>0</v>
      </c>
      <c r="K305" s="90">
        <f>IF(OR(計算過程!$CJ$4=3,計算過程!$CJ$4=4),IF(入力データと計算結果!$F$7=バックデータ一覧!$A$20,BO305/L305+BP305/M305+BQ305/N305+BR305/O305+BT305/Q305,IF(入力データと計算結果!$F$7=バックデータ一覧!$A$21,BO305/L305+BP305/M305+BQ305/N305+BS305/P305+BT305/Q305,BO305/L305+BP305/M305+BQ305/N305+BS305/P305+BU305/R305)),0)</f>
        <v>30.910165484219554</v>
      </c>
      <c r="L305" s="167">
        <f>IFERROR(MIN(1,$CJ$6*CB305+計算過程!$CJ$13*(BO305+BQ305)+$CJ$20),"-")</f>
        <v>0.70862382456121897</v>
      </c>
      <c r="M305" s="167">
        <f t="shared" si="128"/>
        <v>0.79793078794464589</v>
      </c>
      <c r="N305" s="167">
        <f t="shared" si="129"/>
        <v>0.70862382456121897</v>
      </c>
      <c r="O305" s="134">
        <f t="shared" si="130"/>
        <v>0.90236153670854247</v>
      </c>
      <c r="P305" s="134">
        <f t="shared" si="131"/>
        <v>0.86683951751592603</v>
      </c>
      <c r="Q305" s="134">
        <f t="shared" si="132"/>
        <v>0.90236153670854247</v>
      </c>
      <c r="R305" s="134">
        <f t="shared" si="133"/>
        <v>0.54291015241540508</v>
      </c>
      <c r="S305" s="26">
        <f t="shared" si="134"/>
        <v>0</v>
      </c>
      <c r="T305" s="26">
        <f>'貼り付けシート（日別）'!P304</f>
        <v>8.5124999999999993</v>
      </c>
      <c r="U305" s="26">
        <f t="shared" si="154"/>
        <v>1</v>
      </c>
      <c r="V305" s="26">
        <f t="shared" si="155"/>
        <v>1</v>
      </c>
      <c r="W305" s="26">
        <f t="shared" si="148"/>
        <v>23.761256715999998</v>
      </c>
      <c r="X305" s="26">
        <f t="shared" si="135"/>
        <v>0</v>
      </c>
      <c r="Y305" s="26">
        <f>IF(AND(入力データと計算結果!$F$6=バックデータ一覧!$A$7,入力データと計算結果!$F$27="種類を選択することで評価する"),MAX((($CJ$44*CB305+$CJ$45*SUM(BO305:BQ305,BS305)+$CJ$46)*Z305+(0.01723*BU305+0.06099))*10^3/3600,0),0)</f>
        <v>0</v>
      </c>
      <c r="Z305" s="26">
        <f t="shared" si="149"/>
        <v>1</v>
      </c>
      <c r="AA305" s="26">
        <f>IF(AND(入力データと計算結果!$F$6=バックデータ一覧!$A$7,入力データと計算結果!$F$27="種類を選択することで評価する"),MAX(($CJ$47*CB305+$CJ$48*SUM(BO305:BQ305,BS305)+$CJ$49)*AC305+BU305/AB305,0),0)</f>
        <v>0</v>
      </c>
      <c r="AB305" s="26">
        <f t="shared" si="136"/>
        <v>0.82230124999999998</v>
      </c>
      <c r="AC305" s="26">
        <f t="shared" si="150"/>
        <v>1</v>
      </c>
      <c r="AD305" s="91">
        <f>IF(AND(入力データと計算結果!$F$6=バックデータ一覧!$A$7,入力データと計算結果!$F$27="仕様を入力することで評価する"),AE305+AF305+AG305,0)</f>
        <v>0</v>
      </c>
      <c r="AE305" s="91">
        <f t="shared" si="151"/>
        <v>1.3649493576115492</v>
      </c>
      <c r="AF305" s="91">
        <f t="shared" si="137"/>
        <v>7.7362040659790951E-2</v>
      </c>
      <c r="AG305" s="190">
        <f>IF(AND(入力データと計算結果!$F$7&lt;&gt;バックデータ一覧!$A$22,CA305&gt;0),(0.000393*計算過程!CA305)*10^3/3600,IF(AND(入力データと計算結果!$F$7=バックデータ一覧!$A$22,AX305&gt;0),(0.01723*計算過程!AX305+0.06099)*10^3/3600,0))</f>
        <v>2.3818710069444447E-2</v>
      </c>
      <c r="AH305" s="91">
        <f>IF(OR(入力データと計算結果!$F$6&lt;&gt;バックデータ一覧!$A$7,入力データと計算結果!$F$27&lt;&gt;"仕様を入力することで評価する"),0,IF(入力データと計算結果!$F$7=バックデータ一覧!$A$20,計算過程!AR305/計算過程!AI305+計算過程!AS305/計算過程!AJ305+計算過程!AT305/計算過程!AK305+計算過程!AU305/計算過程!AL305+計算過程!AW305/計算過程!AN305,IF(入力データと計算結果!$F$7=バックデータ一覧!$A$21,計算過程!AR305/計算過程!AI305+計算過程!AS305/計算過程!AJ305+計算過程!AT305/計算過程!AK305+計算過程!AV305/計算過程!AM305+計算過程!AW305/計算過程!AN305,計算過程!AR305/計算過程!AI305+計算過程!AS305/計算過程!AJ305+計算過程!AT305/計算過程!AK305+計算過程!AV305/計算過程!AM305+計算過程!AX305/計算過程!AO305)))</f>
        <v>0</v>
      </c>
      <c r="AI305" s="191" t="str">
        <f>IF(AND(入力データと計算結果!$F$6=バックデータ一覧!$A$7,入力データと計算結果!$F$27="仕様を入力することで評価する"),$CJ$65*CB305+$CJ$72*(AR305+AT305)+$CJ$79,"-")</f>
        <v>-</v>
      </c>
      <c r="AJ305" s="191" t="str">
        <f>IF(AND(入力データと計算結果!$F$6=バックデータ一覧!$A$7,入力データと計算結果!$F$27="仕様を入力することで評価する"),$CJ$66*CB305+$CJ$73*AS305+$CJ$80,"-")</f>
        <v>-</v>
      </c>
      <c r="AK305" s="191" t="str">
        <f>IF(AND(入力データと計算結果!$F$6=バックデータ一覧!$A$7,入力データと計算結果!$F$27="仕様を入力することで評価する"),$CJ$67*CB305+$CJ$74*(AR305+AT305)+$CJ$81,"-")</f>
        <v>-</v>
      </c>
      <c r="AL305" s="191" t="str">
        <f>IF(AND(入力データと計算結果!$F$6=バックデータ一覧!$A$7,入力データと計算結果!$F$27="仕様を入力することで評価する"),$CJ$68*CB305+$CJ$75*AU305+$CJ$82,"-")</f>
        <v>-</v>
      </c>
      <c r="AM305" s="191" t="str">
        <f>IF(AND(入力データと計算結果!$F$6=バックデータ一覧!$A$7,入力データと計算結果!$F$27="仕様を入力することで評価する"),$CJ$69*CB305+$CJ$76*AV305+$CJ$83,"-")</f>
        <v>-</v>
      </c>
      <c r="AN305" s="191" t="str">
        <f>IF(AND(入力データと計算結果!$F$6=バックデータ一覧!$A$7,入力データと計算結果!$F$27="仕様を入力することで評価する"),$CJ$70*CB305+$CJ$77*AW305+$CJ$84,"-")</f>
        <v>-</v>
      </c>
      <c r="AO305" s="191" t="str">
        <f>IF(AND(入力データと計算結果!$F$6=バックデータ一覧!$A$7,入力データと計算結果!$F$27="仕様を入力することで評価する"),$CJ$71*CB305+$CJ$78*AX305+$CJ$85,"-")</f>
        <v>-</v>
      </c>
      <c r="AP305" s="91">
        <f t="shared" si="138"/>
        <v>24.392128829386976</v>
      </c>
      <c r="AQ305" s="91">
        <f t="shared" si="139"/>
        <v>4.9639873477449905</v>
      </c>
      <c r="AR305" s="91">
        <f t="shared" si="140"/>
        <v>0.27003968241328913</v>
      </c>
      <c r="AS305" s="91">
        <f t="shared" si="141"/>
        <v>0.33066083560810977</v>
      </c>
      <c r="AT305" s="91">
        <f t="shared" si="142"/>
        <v>0.14328636209684742</v>
      </c>
      <c r="AU305" s="91">
        <f t="shared" si="143"/>
        <v>0</v>
      </c>
      <c r="AV305" s="91">
        <f t="shared" si="144"/>
        <v>0.49599125341216421</v>
      </c>
      <c r="AW305" s="91">
        <f t="shared" si="145"/>
        <v>0</v>
      </c>
      <c r="AX305" s="91">
        <f t="shared" si="146"/>
        <v>1.4368749999999999</v>
      </c>
      <c r="AY305" s="158">
        <f t="shared" si="147"/>
        <v>21.084403582469587</v>
      </c>
      <c r="AZ305" s="91">
        <f t="shared" si="152"/>
        <v>22.324381715999998</v>
      </c>
      <c r="BA305" s="26">
        <f>IF(計算過程!$CJ$4=9,((BF305*CB305+BG305*(BO305+BP305+BQ305+BS305)+BH305*BN305+BI305)*BB305+(0.01723*BU305+0.06099))*10^3/3600,0)</f>
        <v>0</v>
      </c>
      <c r="BB305" s="26">
        <f>IF(7&lt;='貼り付けシート（日別）'!O304,1,1+(7-'貼り付けシート（日別）'!O304)*0.0091)</f>
        <v>1</v>
      </c>
      <c r="BC305" s="26">
        <f>IF(計算過程!$CJ$4=9,((BJ305*計算過程!CB305+BK305*(BO305+BP305+BQ305+BS305)+BL305*BN305+BM305)*BE305+BU305/BD305),0)</f>
        <v>0</v>
      </c>
      <c r="BD305" s="26">
        <f>計算過程!$CJ$88*'貼り付けシート（日別）'!O304+計算過程!$CJ$89*BU305+計算過程!$CJ$90</f>
        <v>0.82230124999999998</v>
      </c>
      <c r="BE305" s="26">
        <f>IF(7&lt;='貼り付けシート（日別）'!O304,1,1+(7-'貼り付けシート（日別）'!O304)*0.0205)</f>
        <v>1</v>
      </c>
      <c r="BF305" s="89">
        <f>IF($BN305&gt;0,バックデータ一覧!$S$4,バックデータ一覧!$T$4)</f>
        <v>-0.51375000000000004</v>
      </c>
      <c r="BG305" s="89">
        <f>IF($BN305&gt;0,バックデータ一覧!$S$5,バックデータ一覧!$T$5)</f>
        <v>-1.7819999999999999E-2</v>
      </c>
      <c r="BH305" s="89">
        <f>IF($BN305&gt;0,バックデータ一覧!$S$6,バックデータ一覧!$T$6)</f>
        <v>0.27639999999999998</v>
      </c>
      <c r="BI305" s="89">
        <f>IF($BN305&gt;0,バックデータ一覧!$S$7,バックデータ一覧!$T$7)</f>
        <v>9.4067100000000003</v>
      </c>
      <c r="BJ305" s="89">
        <f>IF($BN305&gt;0,バックデータ一覧!$S$12,バックデータ一覧!$T$12)</f>
        <v>-0.19841</v>
      </c>
      <c r="BK305" s="89">
        <f>IF($BN305&gt;0,バックデータ一覧!$S$13,バックデータ一覧!$T$13)</f>
        <v>1.10632</v>
      </c>
      <c r="BL305" s="89">
        <f>IF($BN305&gt;0,バックデータ一覧!$S$14,バックデータ一覧!$T$14)</f>
        <v>0.19306999999999999</v>
      </c>
      <c r="BM305" s="132">
        <f>IF($BN305&gt;0,バックデータ一覧!$S$15,バックデータ一覧!$T$15)</f>
        <v>-10.36669</v>
      </c>
      <c r="BN305" s="26">
        <f>SUMIF('貼り付けシート（時刻別）'!$A$6:$A$8765,$A305,'貼り付けシート（時刻別）'!$C$6:$C$8765)</f>
        <v>2400</v>
      </c>
      <c r="BO305" s="91">
        <f>'貼り付けシート（日別）'!B304</f>
        <v>4.8617542403733314</v>
      </c>
      <c r="BP305" s="91">
        <f>'貼り付けシート（日別）'!C304</f>
        <v>5.9531684575999986</v>
      </c>
      <c r="BQ305" s="91">
        <f>'貼り付けシート（日別）'!D304</f>
        <v>2.5797063316266664</v>
      </c>
      <c r="BR305" s="91">
        <f>'貼り付けシート（日別）'!E304</f>
        <v>0</v>
      </c>
      <c r="BS305" s="91">
        <f>'貼り付けシート（日別）'!F304</f>
        <v>8.9297526863999988</v>
      </c>
      <c r="BT305" s="91">
        <f>'貼り付けシート（日別）'!G304</f>
        <v>0</v>
      </c>
      <c r="BU305" s="91">
        <f>'貼り付けシート（日別）'!H304</f>
        <v>1.4368749999999999</v>
      </c>
      <c r="BV305" s="91">
        <f>'貼り付けシート（日別）'!I304</f>
        <v>49</v>
      </c>
      <c r="BW305" s="91">
        <f>'貼り付けシート（日別）'!J304</f>
        <v>60</v>
      </c>
      <c r="BX305" s="91">
        <f>'貼り付けシート（日別）'!K304</f>
        <v>26</v>
      </c>
      <c r="BY305" s="91">
        <f>'貼り付けシート（日別）'!L304</f>
        <v>0</v>
      </c>
      <c r="BZ305" s="91">
        <f>'貼り付けシート（日別）'!M304</f>
        <v>90</v>
      </c>
      <c r="CA305" s="91">
        <f>'貼り付けシート（日別）'!N304</f>
        <v>0</v>
      </c>
      <c r="CB305" s="91">
        <f>'貼り付けシート（日別）'!O304</f>
        <v>12.350000000000001</v>
      </c>
      <c r="CC305" s="91">
        <f>'貼り付けシート（日別）'!Q304</f>
        <v>0</v>
      </c>
      <c r="CD305" s="126"/>
    </row>
    <row r="306" spans="1:82" x14ac:dyDescent="0.15">
      <c r="A306" s="30">
        <v>41939</v>
      </c>
      <c r="B306" s="93">
        <f t="shared" si="126"/>
        <v>0.17575700144675924</v>
      </c>
      <c r="C306" s="93">
        <f t="shared" si="127"/>
        <v>0</v>
      </c>
      <c r="D306" s="93">
        <f t="shared" si="153"/>
        <v>31.25213022073849</v>
      </c>
      <c r="E306" s="96">
        <v>0</v>
      </c>
      <c r="F306" s="90">
        <f>IF(OR(計算過程!$CJ$4&lt;=4,計算過程!$CJ$4=8),G306+H306+I306,0)</f>
        <v>0.17575700144675924</v>
      </c>
      <c r="G306" s="90">
        <f>IF(AND($CJ$4&gt;4,$CJ$4&lt;&gt;8),0,((VLOOKUP(入力データと計算結果!$F$6,バックデータ一覧!$V$12:$AA$15,2)*CB306+VLOOKUP(入力データと計算結果!$F$6,バックデータ一覧!$V$12:$AA$15,3)*(BV306+BW306+BX306+BY306+CA306)+(VLOOKUP(入力データと計算結果!$F$6,バックデータ一覧!$V$12:$AA$15,4)))*10^3/3600))</f>
        <v>0.11299554398148148</v>
      </c>
      <c r="H306" s="90">
        <f>IF(AND(OR($CJ$4&gt;4,$CJ$4&lt;&gt;8),入力データと計算結果!$F$7&lt;&gt;バックデータ一覧!$A$20,BZ306&gt;0),0.07*10^3/3600,0)</f>
        <v>1.9444444444444445E-2</v>
      </c>
      <c r="I306" s="90">
        <f>IF(AND(OR($CJ$4&lt;=4),入力データと計算結果!$F$7=バックデータ一覧!$A$22,BU306&gt;0),(VLOOKUP(入力データと計算結果!$F$6,バックデータ一覧!$V$12:$AA$15,5,FALSE)*BU306+VLOOKUP(入力データと計算結果!$F$6,バックデータ一覧!$V$12:$AA$15,6,FALSE))*10^3/3600,0)</f>
        <v>4.331701302083333E-2</v>
      </c>
      <c r="J306" s="90">
        <f>IF(OR(計算過程!$CJ$4&lt;=2,計算過程!$CJ$4=8),IF(入力データと計算結果!$F$7=バックデータ一覧!$A$20,BO306/L306+BP306/M306+BQ306/N306+BR306/O306+BT306/Q306,IF(入力データと計算結果!$F$7=バックデータ一覧!$A$21,BO306/L306+BP306/M306+BQ306/N306+BS306/P306+BT306/Q306,BO306/L306+BP306/M306+BQ306/N306+BS306/P306+BU306/R306)),0)</f>
        <v>0</v>
      </c>
      <c r="K306" s="90">
        <f>IF(OR(計算過程!$CJ$4=3,計算過程!$CJ$4=4),IF(入力データと計算結果!$F$7=バックデータ一覧!$A$20,BO306/L306+BP306/M306+BQ306/N306+BR306/O306+BT306/Q306,IF(入力データと計算結果!$F$7=バックデータ一覧!$A$21,BO306/L306+BP306/M306+BQ306/N306+BS306/P306+BT306/Q306,BO306/L306+BP306/M306+BQ306/N306+BS306/P306+BU306/R306)),0)</f>
        <v>31.25213022073849</v>
      </c>
      <c r="L306" s="167">
        <f>IFERROR(MIN(1,$CJ$6*CB306+計算過程!$CJ$13*(BO306+BQ306)+$CJ$20),"-")</f>
        <v>0.71095205552284957</v>
      </c>
      <c r="M306" s="167">
        <f t="shared" si="128"/>
        <v>0.80673701849916823</v>
      </c>
      <c r="N306" s="167">
        <f t="shared" si="129"/>
        <v>0.71095205552284957</v>
      </c>
      <c r="O306" s="134">
        <f t="shared" si="130"/>
        <v>0.90236153670854247</v>
      </c>
      <c r="P306" s="134">
        <f t="shared" si="131"/>
        <v>0.86625928615397385</v>
      </c>
      <c r="Q306" s="134">
        <f t="shared" si="132"/>
        <v>0.90236153670854247</v>
      </c>
      <c r="R306" s="134">
        <f t="shared" si="133"/>
        <v>0.55867253903906111</v>
      </c>
      <c r="S306" s="26">
        <f t="shared" si="134"/>
        <v>0</v>
      </c>
      <c r="T306" s="26">
        <f>'貼り付けシート（日別）'!P305</f>
        <v>13.1</v>
      </c>
      <c r="U306" s="26">
        <f t="shared" si="154"/>
        <v>1</v>
      </c>
      <c r="V306" s="26">
        <f t="shared" si="155"/>
        <v>1</v>
      </c>
      <c r="W306" s="26">
        <f t="shared" si="148"/>
        <v>24.233480358974994</v>
      </c>
      <c r="X306" s="26">
        <f t="shared" si="135"/>
        <v>0</v>
      </c>
      <c r="Y306" s="26">
        <f>IF(AND(入力データと計算結果!$F$6=バックデータ一覧!$A$7,入力データと計算結果!$F$27="種類を選択することで評価する"),MAX((($CJ$44*CB306+$CJ$45*SUM(BO306:BQ306,BS306)+$CJ$46)*Z306+(0.01723*BU306+0.06099))*10^3/3600,0),0)</f>
        <v>0</v>
      </c>
      <c r="Z306" s="26">
        <f t="shared" si="149"/>
        <v>1</v>
      </c>
      <c r="AA306" s="26">
        <f>IF(AND(入力データと計算結果!$F$6=バックデータ一覧!$A$7,入力データと計算結果!$F$27="種類を選択することで評価する"),MAX(($CJ$47*CB306+$CJ$48*SUM(BO306:BQ306,BS306)+$CJ$49)*AC306+BU306/AB306,0),0)</f>
        <v>0</v>
      </c>
      <c r="AB306" s="26">
        <f t="shared" si="136"/>
        <v>0.83844718749999991</v>
      </c>
      <c r="AC306" s="26">
        <f t="shared" si="150"/>
        <v>1</v>
      </c>
      <c r="AD306" s="91">
        <f>IF(AND(入力データと計算結果!$F$6=バックデータ一覧!$A$7,入力データと計算結果!$F$27="仕様を入力することで評価する"),AE306+AF306+AG306,0)</f>
        <v>0</v>
      </c>
      <c r="AE306" s="91">
        <f t="shared" si="151"/>
        <v>1.30210552632535</v>
      </c>
      <c r="AF306" s="91">
        <f t="shared" si="137"/>
        <v>7.7864647583073016E-2</v>
      </c>
      <c r="AG306" s="190">
        <f>IF(AND(入力データと計算結果!$F$7&lt;&gt;バックデータ一覧!$A$22,CA306&gt;0),(0.000393*計算過程!CA306)*10^3/3600,IF(AND(入力データと計算結果!$F$7=バックデータ一覧!$A$22,AX306&gt;0),(0.01723*計算過程!AX306+0.06099)*10^3/3600,0))</f>
        <v>2.3185298177083334E-2</v>
      </c>
      <c r="AH306" s="91">
        <f>IF(OR(入力データと計算結果!$F$6&lt;&gt;バックデータ一覧!$A$7,入力データと計算結果!$F$27&lt;&gt;"仕様を入力することで評価する"),0,IF(入力データと計算結果!$F$7=バックデータ一覧!$A$20,計算過程!AR306/計算過程!AI306+計算過程!AS306/計算過程!AJ306+計算過程!AT306/計算過程!AK306+計算過程!AU306/計算過程!AL306+計算過程!AW306/計算過程!AN306,IF(入力データと計算結果!$F$7=バックデータ一覧!$A$21,計算過程!AR306/計算過程!AI306+計算過程!AS306/計算過程!AJ306+計算過程!AT306/計算過程!AK306+計算過程!AV306/計算過程!AM306+計算過程!AW306/計算過程!AN306,計算過程!AR306/計算過程!AI306+計算過程!AS306/計算過程!AJ306+計算過程!AT306/計算過程!AK306+計算過程!AV306/計算過程!AM306+計算過程!AX306/計算過程!AO306)))</f>
        <v>0</v>
      </c>
      <c r="AI306" s="191" t="str">
        <f>IF(AND(入力データと計算結果!$F$6=バックデータ一覧!$A$7,入力データと計算結果!$F$27="仕様を入力することで評価する"),$CJ$65*CB306+$CJ$72*(AR306+AT306)+$CJ$79,"-")</f>
        <v>-</v>
      </c>
      <c r="AJ306" s="191" t="str">
        <f>IF(AND(入力データと計算結果!$F$6=バックデータ一覧!$A$7,入力データと計算結果!$F$27="仕様を入力することで評価する"),$CJ$66*CB306+$CJ$73*AS306+$CJ$80,"-")</f>
        <v>-</v>
      </c>
      <c r="AK306" s="191" t="str">
        <f>IF(AND(入力データと計算結果!$F$6=バックデータ一覧!$A$7,入力データと計算結果!$F$27="仕様を入力することで評価する"),$CJ$67*CB306+$CJ$74*(AR306+AT306)+$CJ$81,"-")</f>
        <v>-</v>
      </c>
      <c r="AL306" s="191" t="str">
        <f>IF(AND(入力データと計算結果!$F$6=バックデータ一覧!$A$7,入力データと計算結果!$F$27="仕様を入力することで評価する"),$CJ$68*CB306+$CJ$75*AU306+$CJ$82,"-")</f>
        <v>-</v>
      </c>
      <c r="AM306" s="191" t="str">
        <f>IF(AND(入力データと計算結果!$F$6=バックデータ一覧!$A$7,入力データと計算結果!$F$27="仕様を入力することで評価する"),$CJ$69*CB306+$CJ$76*AV306+$CJ$83,"-")</f>
        <v>-</v>
      </c>
      <c r="AN306" s="191" t="str">
        <f>IF(AND(入力データと計算結果!$F$6=バックデータ一覧!$A$7,入力データと計算結果!$F$27="仕様を入力することで評価する"),$CJ$70*CB306+$CJ$77*AW306+$CJ$84,"-")</f>
        <v>-</v>
      </c>
      <c r="AO306" s="191" t="str">
        <f>IF(AND(入力データと計算結果!$F$6=バックデータ一覧!$A$7,入力データと計算結果!$F$27="仕様を入力することで評価する"),$CJ$71*CB306+$CJ$78*AX306+$CJ$85,"-")</f>
        <v>-</v>
      </c>
      <c r="AP306" s="91">
        <f t="shared" si="138"/>
        <v>24.722755167575841</v>
      </c>
      <c r="AQ306" s="91">
        <f t="shared" si="139"/>
        <v>5.2740978762095825</v>
      </c>
      <c r="AR306" s="91">
        <f t="shared" si="140"/>
        <v>0.3394620231446126</v>
      </c>
      <c r="AS306" s="91">
        <f t="shared" si="141"/>
        <v>0.41566778344238298</v>
      </c>
      <c r="AT306" s="91">
        <f t="shared" si="142"/>
        <v>0.1801227061583659</v>
      </c>
      <c r="AU306" s="91">
        <f t="shared" si="143"/>
        <v>0</v>
      </c>
      <c r="AV306" s="91">
        <f t="shared" si="144"/>
        <v>0.62350167516357402</v>
      </c>
      <c r="AW306" s="91">
        <f t="shared" si="145"/>
        <v>0</v>
      </c>
      <c r="AX306" s="91">
        <f t="shared" si="146"/>
        <v>1.3045312500000001</v>
      </c>
      <c r="AY306" s="158">
        <f t="shared" si="147"/>
        <v>21.370194921066059</v>
      </c>
      <c r="AZ306" s="91">
        <f t="shared" si="152"/>
        <v>22.928949108974994</v>
      </c>
      <c r="BA306" s="26">
        <f>IF(計算過程!$CJ$4=9,((BF306*CB306+BG306*(BO306+BP306+BQ306+BS306)+BH306*BN306+BI306)*BB306+(0.01723*BU306+0.06099))*10^3/3600,0)</f>
        <v>0</v>
      </c>
      <c r="BB306" s="26">
        <f>IF(7&lt;='貼り付けシート（日別）'!O305,1,1+(7-'貼り付けシート（日別）'!O305)*0.0091)</f>
        <v>1</v>
      </c>
      <c r="BC306" s="26">
        <f>IF(計算過程!$CJ$4=9,((BJ306*計算過程!CB306+BK306*(BO306+BP306+BQ306+BS306)+BL306*BN306+BM306)*BE306+BU306/BD306),0)</f>
        <v>0</v>
      </c>
      <c r="BD306" s="26">
        <f>計算過程!$CJ$88*'貼り付けシート（日別）'!O305+計算過程!$CJ$89*BU306+計算過程!$CJ$90</f>
        <v>0.83844718749999991</v>
      </c>
      <c r="BE306" s="26">
        <f>IF(7&lt;='貼り付けシート（日別）'!O305,1,1+(7-'貼り付けシート（日別）'!O305)*0.0205)</f>
        <v>1</v>
      </c>
      <c r="BF306" s="89">
        <f>IF($BN306&gt;0,バックデータ一覧!$S$4,バックデータ一覧!$T$4)</f>
        <v>-0.51375000000000004</v>
      </c>
      <c r="BG306" s="89">
        <f>IF($BN306&gt;0,バックデータ一覧!$S$5,バックデータ一覧!$T$5)</f>
        <v>-1.7819999999999999E-2</v>
      </c>
      <c r="BH306" s="89">
        <f>IF($BN306&gt;0,バックデータ一覧!$S$6,バックデータ一覧!$T$6)</f>
        <v>0.27639999999999998</v>
      </c>
      <c r="BI306" s="89">
        <f>IF($BN306&gt;0,バックデータ一覧!$S$7,バックデータ一覧!$T$7)</f>
        <v>9.4067100000000003</v>
      </c>
      <c r="BJ306" s="89">
        <f>IF($BN306&gt;0,バックデータ一覧!$S$12,バックデータ一覧!$T$12)</f>
        <v>-0.19841</v>
      </c>
      <c r="BK306" s="89">
        <f>IF($BN306&gt;0,バックデータ一覧!$S$13,バックデータ一覧!$T$13)</f>
        <v>1.10632</v>
      </c>
      <c r="BL306" s="89">
        <f>IF($BN306&gt;0,バックデータ一覧!$S$14,バックデータ一覧!$T$14)</f>
        <v>0.19306999999999999</v>
      </c>
      <c r="BM306" s="132">
        <f>IF($BN306&gt;0,バックデータ一覧!$S$15,バックデータ一覧!$T$15)</f>
        <v>-10.36669</v>
      </c>
      <c r="BN306" s="26">
        <f>SUMIF('貼り付けシート（時刻別）'!$A$6:$A$8765,$A306,'貼り付けシート（時刻別）'!$C$6:$C$8765)</f>
        <v>2400</v>
      </c>
      <c r="BO306" s="91">
        <f>'貼り付けシート（日別）'!B305</f>
        <v>4.9934155837323333</v>
      </c>
      <c r="BP306" s="91">
        <f>'貼り付けシート（日別）'!C305</f>
        <v>6.1143864290599979</v>
      </c>
      <c r="BQ306" s="91">
        <f>'貼り付けシート（日別）'!D305</f>
        <v>2.6495674525926662</v>
      </c>
      <c r="BR306" s="91">
        <f>'貼り付けシート（日別）'!E305</f>
        <v>0</v>
      </c>
      <c r="BS306" s="91">
        <f>'貼り付けシート（日別）'!F305</f>
        <v>9.1715796435899968</v>
      </c>
      <c r="BT306" s="91">
        <f>'貼り付けシート（日別）'!G305</f>
        <v>0</v>
      </c>
      <c r="BU306" s="91">
        <f>'貼り付けシート（日別）'!H305</f>
        <v>1.3045312500000001</v>
      </c>
      <c r="BV306" s="91">
        <f>'貼り付けシート（日別）'!I305</f>
        <v>49</v>
      </c>
      <c r="BW306" s="91">
        <f>'貼り付けシート（日別）'!J305</f>
        <v>60</v>
      </c>
      <c r="BX306" s="91">
        <f>'貼り付けシート（日別）'!K305</f>
        <v>26</v>
      </c>
      <c r="BY306" s="91">
        <f>'貼り付けシート（日別）'!L305</f>
        <v>0</v>
      </c>
      <c r="BZ306" s="91">
        <f>'貼り付けシート（日別）'!M305</f>
        <v>90</v>
      </c>
      <c r="CA306" s="91">
        <f>'貼り付けシート（日別）'!N305</f>
        <v>0</v>
      </c>
      <c r="CB306" s="91">
        <f>'貼り付けシート（日別）'!O305</f>
        <v>15.87916666666667</v>
      </c>
      <c r="CC306" s="91">
        <f>'貼り付けシート（日別）'!Q305</f>
        <v>0</v>
      </c>
      <c r="CD306" s="126"/>
    </row>
    <row r="307" spans="1:82" x14ac:dyDescent="0.15">
      <c r="A307" s="30">
        <v>41940</v>
      </c>
      <c r="B307" s="93">
        <f t="shared" si="126"/>
        <v>0.17607207812500003</v>
      </c>
      <c r="C307" s="93">
        <f t="shared" si="127"/>
        <v>0</v>
      </c>
      <c r="D307" s="93">
        <f t="shared" si="153"/>
        <v>42.450420136288109</v>
      </c>
      <c r="E307" s="96">
        <v>0</v>
      </c>
      <c r="F307" s="90">
        <f>IF(OR(計算過程!$CJ$4&lt;=4,計算過程!$CJ$4=8),G307+H307+I307,0)</f>
        <v>0.17607207812500003</v>
      </c>
      <c r="G307" s="90">
        <f>IF(AND($CJ$4&gt;4,$CJ$4&lt;&gt;8),0,((VLOOKUP(入力データと計算結果!$F$6,バックデータ一覧!$V$12:$AA$15,2)*CB307+VLOOKUP(入力データと計算結果!$F$6,バックデータ一覧!$V$12:$AA$15,3)*(BV307+BW307+BX307+BY307+CA307)+(VLOOKUP(入力データと計算結果!$F$6,バックデータ一覧!$V$12:$AA$15,4)))*10^3/3600))</f>
        <v>0.112959375</v>
      </c>
      <c r="H307" s="90">
        <f>IF(AND(OR($CJ$4&gt;4,$CJ$4&lt;&gt;8),入力データと計算結果!$F$7&lt;&gt;バックデータ一覧!$A$20,BZ307&gt;0),0.07*10^3/3600,0)</f>
        <v>1.9444444444444445E-2</v>
      </c>
      <c r="I307" s="90">
        <f>IF(AND(OR($CJ$4&lt;=4),入力データと計算結果!$F$7=バックデータ一覧!$A$22,BU307&gt;0),(VLOOKUP(入力データと計算結果!$F$6,バックデータ一覧!$V$12:$AA$15,5,FALSE)*BU307+VLOOKUP(入力データと計算結果!$F$6,バックデータ一覧!$V$12:$AA$15,6,FALSE))*10^3/3600,0)</f>
        <v>4.3668258680555558E-2</v>
      </c>
      <c r="J307" s="90">
        <f>IF(OR(計算過程!$CJ$4&lt;=2,計算過程!$CJ$4=8),IF(入力データと計算結果!$F$7=バックデータ一覧!$A$20,BO307/L307+BP307/M307+BQ307/N307+BR307/O307+BT307/Q307,IF(入力データと計算結果!$F$7=バックデータ一覧!$A$21,BO307/L307+BP307/M307+BQ307/N307+BS307/P307+BT307/Q307,BO307/L307+BP307/M307+BQ307/N307+BS307/P307+BU307/R307)),0)</f>
        <v>0</v>
      </c>
      <c r="K307" s="90">
        <f>IF(OR(計算過程!$CJ$4=3,計算過程!$CJ$4=4),IF(入力データと計算結果!$F$7=バックデータ一覧!$A$20,BO307/L307+BP307/M307+BQ307/N307+BR307/O307+BT307/Q307,IF(入力データと計算結果!$F$7=バックデータ一覧!$A$21,BO307/L307+BP307/M307+BQ307/N307+BS307/P307+BT307/Q307,BO307/L307+BP307/M307+BQ307/N307+BS307/P307+BU307/R307)),0)</f>
        <v>42.450420136288109</v>
      </c>
      <c r="L307" s="167">
        <f>IFERROR(MIN(1,$CJ$6*CB307+計算過程!$CJ$13*(BO307+BQ307)+$CJ$20),"-")</f>
        <v>0.71322298855953947</v>
      </c>
      <c r="M307" s="167">
        <f t="shared" si="128"/>
        <v>0.79976625447155569</v>
      </c>
      <c r="N307" s="167">
        <f t="shared" si="129"/>
        <v>0.71322298855953947</v>
      </c>
      <c r="O307" s="134">
        <f t="shared" si="130"/>
        <v>0.90236153670854247</v>
      </c>
      <c r="P307" s="134">
        <f t="shared" si="131"/>
        <v>0.84385365964725922</v>
      </c>
      <c r="Q307" s="134">
        <f t="shared" si="132"/>
        <v>0.90236153670854247</v>
      </c>
      <c r="R307" s="134">
        <f t="shared" si="133"/>
        <v>0.55150781784649017</v>
      </c>
      <c r="S307" s="26">
        <f t="shared" si="134"/>
        <v>0</v>
      </c>
      <c r="T307" s="26">
        <f>'貼り付けシート（日別）'!P306</f>
        <v>10.512500000000001</v>
      </c>
      <c r="U307" s="26">
        <f t="shared" si="154"/>
        <v>1</v>
      </c>
      <c r="V307" s="26">
        <f t="shared" si="155"/>
        <v>1</v>
      </c>
      <c r="W307" s="26">
        <f t="shared" si="148"/>
        <v>33.242546283679999</v>
      </c>
      <c r="X307" s="26">
        <f t="shared" si="135"/>
        <v>0</v>
      </c>
      <c r="Y307" s="26">
        <f>IF(AND(入力データと計算結果!$F$6=バックデータ一覧!$A$7,入力データと計算結果!$F$27="種類を選択することで評価する"),MAX((($CJ$44*CB307+$CJ$45*SUM(BO307:BQ307,BS307)+$CJ$46)*Z307+(0.01723*BU307+0.06099))*10^3/3600,0),0)</f>
        <v>0</v>
      </c>
      <c r="Z307" s="26">
        <f t="shared" si="149"/>
        <v>1</v>
      </c>
      <c r="AA307" s="26">
        <f>IF(AND(入力データと計算結果!$F$6=バックデータ一覧!$A$7,入力データと計算結果!$F$27="種類を選択することで評価する"),MAX(($CJ$47*CB307+$CJ$48*SUM(BO307:BQ307,BS307)+$CJ$49)*AC307+BU307/AB307,0),0)</f>
        <v>0</v>
      </c>
      <c r="AB307" s="26">
        <f t="shared" si="136"/>
        <v>0.83110812499999998</v>
      </c>
      <c r="AC307" s="26">
        <f t="shared" si="150"/>
        <v>1</v>
      </c>
      <c r="AD307" s="91">
        <f>IF(AND(入力データと計算結果!$F$6=バックデータ一覧!$A$7,入力データと計算結果!$F$27="仕様を入力することで評価する"),AE307+AF307+AG307,0)</f>
        <v>0</v>
      </c>
      <c r="AE307" s="91">
        <f t="shared" si="151"/>
        <v>1.6026984033786069</v>
      </c>
      <c r="AF307" s="91">
        <f t="shared" si="137"/>
        <v>8.5304320993508806E-2</v>
      </c>
      <c r="AG307" s="190">
        <f>IF(AND(入力データと計算結果!$F$7&lt;&gt;バックデータ一覧!$A$22,CA307&gt;0),(0.000393*計算過程!CA307)*10^3/3600,IF(AND(入力データと計算結果!$F$7=バックデータ一覧!$A$22,AX307&gt;0),(0.01723*計算過程!AX307+0.06099)*10^3/3600,0))</f>
        <v>2.3473212673611108E-2</v>
      </c>
      <c r="AH307" s="91">
        <f>IF(OR(入力データと計算結果!$F$6&lt;&gt;バックデータ一覧!$A$7,入力データと計算結果!$F$27&lt;&gt;"仕様を入力することで評価する"),0,IF(入力データと計算結果!$F$7=バックデータ一覧!$A$20,計算過程!AR307/計算過程!AI307+計算過程!AS307/計算過程!AJ307+計算過程!AT307/計算過程!AK307+計算過程!AU307/計算過程!AL307+計算過程!AW307/計算過程!AN307,IF(入力データと計算結果!$F$7=バックデータ一覧!$A$21,計算過程!AR307/計算過程!AI307+計算過程!AS307/計算過程!AJ307+計算過程!AT307/計算過程!AK307+計算過程!AV307/計算過程!AM307+計算過程!AW307/計算過程!AN307,計算過程!AR307/計算過程!AI307+計算過程!AS307/計算過程!AJ307+計算過程!AT307/計算過程!AK307+計算過程!AV307/計算過程!AM307+計算過程!AX307/計算過程!AO307)))</f>
        <v>0</v>
      </c>
      <c r="AI307" s="191" t="str">
        <f>IF(AND(入力データと計算結果!$F$6=バックデータ一覧!$A$7,入力データと計算結果!$F$27="仕様を入力することで評価する"),$CJ$65*CB307+$CJ$72*(AR307+AT307)+$CJ$79,"-")</f>
        <v>-</v>
      </c>
      <c r="AJ307" s="191" t="str">
        <f>IF(AND(入力データと計算結果!$F$6=バックデータ一覧!$A$7,入力データと計算結果!$F$27="仕様を入力することで評価する"),$CJ$66*CB307+$CJ$73*AS307+$CJ$80,"-")</f>
        <v>-</v>
      </c>
      <c r="AK307" s="191" t="str">
        <f>IF(AND(入力データと計算結果!$F$6=バックデータ一覧!$A$7,入力データと計算結果!$F$27="仕様を入力することで評価する"),$CJ$67*CB307+$CJ$74*(AR307+AT307)+$CJ$81,"-")</f>
        <v>-</v>
      </c>
      <c r="AL307" s="191" t="str">
        <f>IF(AND(入力データと計算結果!$F$6=バックデータ一覧!$A$7,入力データと計算結果!$F$27="仕様を入力することで評価する"),$CJ$68*CB307+$CJ$75*AU307+$CJ$82,"-")</f>
        <v>-</v>
      </c>
      <c r="AM307" s="191" t="str">
        <f>IF(AND(入力データと計算結果!$F$6=バックデータ一覧!$A$7,入力データと計算結果!$F$27="仕様を入力することで評価する"),$CJ$69*CB307+$CJ$76*AV307+$CJ$83,"-")</f>
        <v>-</v>
      </c>
      <c r="AN307" s="191" t="str">
        <f>IF(AND(入力データと計算結果!$F$6=バックデータ一覧!$A$7,入力データと計算結果!$F$27="仕様を入力することで評価する"),$CJ$70*CB307+$CJ$77*AW307+$CJ$84,"-")</f>
        <v>-</v>
      </c>
      <c r="AO307" s="191" t="str">
        <f>IF(AND(入力データと計算結果!$F$6=バックデータ一覧!$A$7,入力データと計算結果!$F$27="仕様を入力することで評価する"),$CJ$71*CB307+$CJ$78*AX307+$CJ$85,"-")</f>
        <v>-</v>
      </c>
      <c r="AP307" s="91">
        <f t="shared" si="138"/>
        <v>29.616742621928978</v>
      </c>
      <c r="AQ307" s="91">
        <f t="shared" si="139"/>
        <v>5.133138545089313</v>
      </c>
      <c r="AR307" s="91">
        <f t="shared" si="140"/>
        <v>1.2352168868275086</v>
      </c>
      <c r="AS307" s="91">
        <f t="shared" si="141"/>
        <v>0.91122557224980127</v>
      </c>
      <c r="AT307" s="91">
        <f t="shared" si="142"/>
        <v>0.48598697186656059</v>
      </c>
      <c r="AU307" s="91">
        <f t="shared" si="143"/>
        <v>0</v>
      </c>
      <c r="AV307" s="91">
        <f t="shared" si="144"/>
        <v>3.6449022889992051</v>
      </c>
      <c r="AW307" s="91">
        <f t="shared" si="145"/>
        <v>0</v>
      </c>
      <c r="AX307" s="91">
        <f t="shared" si="146"/>
        <v>1.3646875000000001</v>
      </c>
      <c r="AY307" s="158">
        <f t="shared" si="147"/>
        <v>25.600527063736926</v>
      </c>
      <c r="AZ307" s="91">
        <f t="shared" si="152"/>
        <v>31.877858783680001</v>
      </c>
      <c r="BA307" s="26">
        <f>IF(計算過程!$CJ$4=9,((BF307*CB307+BG307*(BO307+BP307+BQ307+BS307)+BH307*BN307+BI307)*BB307+(0.01723*BU307+0.06099))*10^3/3600,0)</f>
        <v>0</v>
      </c>
      <c r="BB307" s="26">
        <f>IF(7&lt;='貼り付けシート（日別）'!O306,1,1+(7-'貼り付けシート（日別）'!O306)*0.0091)</f>
        <v>1</v>
      </c>
      <c r="BC307" s="26">
        <f>IF(計算過程!$CJ$4=9,((BJ307*計算過程!CB307+BK307*(BO307+BP307+BQ307+BS307)+BL307*BN307+BM307)*BE307+BU307/BD307),0)</f>
        <v>0</v>
      </c>
      <c r="BD307" s="26">
        <f>計算過程!$CJ$88*'貼り付けシート（日別）'!O306+計算過程!$CJ$89*BU307+計算過程!$CJ$90</f>
        <v>0.83110812499999998</v>
      </c>
      <c r="BE307" s="26">
        <f>IF(7&lt;='貼り付けシート（日別）'!O306,1,1+(7-'貼り付けシート（日別）'!O306)*0.0205)</f>
        <v>1</v>
      </c>
      <c r="BF307" s="89">
        <f>IF($BN307&gt;0,バックデータ一覧!$S$4,バックデータ一覧!$T$4)</f>
        <v>-0.51375000000000004</v>
      </c>
      <c r="BG307" s="89">
        <f>IF($BN307&gt;0,バックデータ一覧!$S$5,バックデータ一覧!$T$5)</f>
        <v>-1.7819999999999999E-2</v>
      </c>
      <c r="BH307" s="89">
        <f>IF($BN307&gt;0,バックデータ一覧!$S$6,バックデータ一覧!$T$6)</f>
        <v>0.27639999999999998</v>
      </c>
      <c r="BI307" s="89">
        <f>IF($BN307&gt;0,バックデータ一覧!$S$7,バックデータ一覧!$T$7)</f>
        <v>9.4067100000000003</v>
      </c>
      <c r="BJ307" s="89">
        <f>IF($BN307&gt;0,バックデータ一覧!$S$12,バックデータ一覧!$T$12)</f>
        <v>-0.19841</v>
      </c>
      <c r="BK307" s="89">
        <f>IF($BN307&gt;0,バックデータ一覧!$S$13,バックデータ一覧!$T$13)</f>
        <v>1.10632</v>
      </c>
      <c r="BL307" s="89">
        <f>IF($BN307&gt;0,バックデータ一覧!$S$14,バックデータ一覧!$T$14)</f>
        <v>0.19306999999999999</v>
      </c>
      <c r="BM307" s="132">
        <f>IF($BN307&gt;0,バックデータ一覧!$S$15,バックデータ一覧!$T$15)</f>
        <v>-10.36669</v>
      </c>
      <c r="BN307" s="26">
        <f>SUMIF('貼り付けシート（時刻別）'!$A$6:$A$8765,$A307,'貼り付けシート（時刻別）'!$C$6:$C$8765)</f>
        <v>2400</v>
      </c>
      <c r="BO307" s="91">
        <f>'貼り付けシート（日別）'!B306</f>
        <v>6.2727399542080002</v>
      </c>
      <c r="BP307" s="91">
        <f>'貼り付けシート（日別）'!C306</f>
        <v>4.6274311137600002</v>
      </c>
      <c r="BQ307" s="91">
        <f>'貼り付けシート（日別）'!D306</f>
        <v>2.4679632606720001</v>
      </c>
      <c r="BR307" s="91">
        <f>'貼り付けシート（日別）'!E306</f>
        <v>0</v>
      </c>
      <c r="BS307" s="91">
        <f>'貼り付けシート（日別）'!F306</f>
        <v>18.509724455040001</v>
      </c>
      <c r="BT307" s="91">
        <f>'貼り付けシート（日別）'!G306</f>
        <v>0</v>
      </c>
      <c r="BU307" s="91">
        <f>'貼り付けシート（日別）'!H306</f>
        <v>1.3646875000000001</v>
      </c>
      <c r="BV307" s="91">
        <f>'貼り付けシート（日別）'!I306</f>
        <v>61</v>
      </c>
      <c r="BW307" s="91">
        <f>'貼り付けシート（日別）'!J306</f>
        <v>45</v>
      </c>
      <c r="BX307" s="91">
        <f>'貼り付けシート（日別）'!K306</f>
        <v>24</v>
      </c>
      <c r="BY307" s="91">
        <f>'貼り付けシート（日別）'!L306</f>
        <v>0</v>
      </c>
      <c r="BZ307" s="91">
        <f>'貼り付けシート（日別）'!M306</f>
        <v>180</v>
      </c>
      <c r="CA307" s="91">
        <f>'貼り付けシート（日別）'!N306</f>
        <v>0</v>
      </c>
      <c r="CB307" s="91">
        <f>'貼り付けシート（日別）'!O306</f>
        <v>14.275</v>
      </c>
      <c r="CC307" s="91">
        <f>'貼り付けシート（日別）'!Q306</f>
        <v>0</v>
      </c>
      <c r="CD307" s="126"/>
    </row>
    <row r="308" spans="1:82" x14ac:dyDescent="0.15">
      <c r="A308" s="30">
        <v>41941</v>
      </c>
      <c r="B308" s="93">
        <f t="shared" si="126"/>
        <v>9.7285995370370373E-2</v>
      </c>
      <c r="C308" s="93">
        <f t="shared" si="127"/>
        <v>0</v>
      </c>
      <c r="D308" s="93">
        <f t="shared" si="153"/>
        <v>7.8189922738598741</v>
      </c>
      <c r="E308" s="96">
        <v>0</v>
      </c>
      <c r="F308" s="90">
        <f>IF(OR(計算過程!$CJ$4&lt;=4,計算過程!$CJ$4=8),G308+H308+I308,0)</f>
        <v>9.7285995370370373E-2</v>
      </c>
      <c r="G308" s="90">
        <f>IF(AND($CJ$4&gt;4,$CJ$4&lt;&gt;8),0,((VLOOKUP(入力データと計算結果!$F$6,バックデータ一覧!$V$12:$AA$15,2)*CB308+VLOOKUP(入力データと計算結果!$F$6,バックデータ一覧!$V$12:$AA$15,3)*(BV308+BW308+BX308+BY308+CA308)+(VLOOKUP(入力データと計算結果!$F$6,バックデータ一覧!$V$12:$AA$15,4)))*10^3/3600))</f>
        <v>9.7285995370370373E-2</v>
      </c>
      <c r="H308" s="90">
        <f>IF(AND(OR($CJ$4&gt;4,$CJ$4&lt;&gt;8),入力データと計算結果!$F$7&lt;&gt;バックデータ一覧!$A$20,BZ308&gt;0),0.07*10^3/3600,0)</f>
        <v>0</v>
      </c>
      <c r="I308" s="90">
        <f>IF(AND(OR($CJ$4&lt;=4),入力データと計算結果!$F$7=バックデータ一覧!$A$22,BU308&gt;0),(VLOOKUP(入力データと計算結果!$F$6,バックデータ一覧!$V$12:$AA$15,5,FALSE)*BU308+VLOOKUP(入力データと計算結果!$F$6,バックデータ一覧!$V$12:$AA$15,6,FALSE))*10^3/3600,0)</f>
        <v>0</v>
      </c>
      <c r="J308" s="90">
        <f>IF(OR(計算過程!$CJ$4&lt;=2,計算過程!$CJ$4=8),IF(入力データと計算結果!$F$7=バックデータ一覧!$A$20,BO308/L308+BP308/M308+BQ308/N308+BR308/O308+BT308/Q308,IF(入力データと計算結果!$F$7=バックデータ一覧!$A$21,BO308/L308+BP308/M308+BQ308/N308+BS308/P308+BT308/Q308,BO308/L308+BP308/M308+BQ308/N308+BS308/P308+BU308/R308)),0)</f>
        <v>0</v>
      </c>
      <c r="K308" s="90">
        <f>IF(OR(計算過程!$CJ$4=3,計算過程!$CJ$4=4),IF(入力データと計算結果!$F$7=バックデータ一覧!$A$20,BO308/L308+BP308/M308+BQ308/N308+BR308/O308+BT308/Q308,IF(入力データと計算結果!$F$7=バックデータ一覧!$A$21,BO308/L308+BP308/M308+BQ308/N308+BS308/P308+BT308/Q308,BO308/L308+BP308/M308+BQ308/N308+BS308/P308+BU308/R308)),0)</f>
        <v>7.8189922738598741</v>
      </c>
      <c r="L308" s="167">
        <f>IFERROR(MIN(1,$CJ$6*CB308+計算過程!$CJ$13*(BO308+BQ308)+$CJ$20),"-")</f>
        <v>0.69848032437655705</v>
      </c>
      <c r="M308" s="167">
        <f t="shared" si="128"/>
        <v>0.79228880038378813</v>
      </c>
      <c r="N308" s="167">
        <f t="shared" si="129"/>
        <v>0.69848032437655705</v>
      </c>
      <c r="O308" s="134">
        <f t="shared" si="130"/>
        <v>0.90236153670854247</v>
      </c>
      <c r="P308" s="134">
        <f t="shared" si="131"/>
        <v>0.88826526187185906</v>
      </c>
      <c r="Q308" s="134">
        <f t="shared" si="132"/>
        <v>0.90236153670854247</v>
      </c>
      <c r="R308" s="134">
        <f t="shared" si="133"/>
        <v>0.48300069276989105</v>
      </c>
      <c r="S308" s="26">
        <f t="shared" si="134"/>
        <v>0</v>
      </c>
      <c r="T308" s="26">
        <f>'貼り付けシート（日別）'!P307</f>
        <v>10.574999999999999</v>
      </c>
      <c r="U308" s="26">
        <f t="shared" si="154"/>
        <v>1</v>
      </c>
      <c r="V308" s="26">
        <f t="shared" si="155"/>
        <v>1</v>
      </c>
      <c r="W308" s="26">
        <f t="shared" si="148"/>
        <v>5.7071342111116659</v>
      </c>
      <c r="X308" s="26">
        <f t="shared" si="135"/>
        <v>0</v>
      </c>
      <c r="Y308" s="26">
        <f>IF(AND(入力データと計算結果!$F$6=バックデータ一覧!$A$7,入力データと計算結果!$F$27="種類を選択することで評価する"),MAX((($CJ$44*CB308+$CJ$45*SUM(BO308:BQ308,BS308)+$CJ$46)*Z308+(0.01723*BU308+0.06099))*10^3/3600,0),0)</f>
        <v>0</v>
      </c>
      <c r="Z308" s="26">
        <f t="shared" si="149"/>
        <v>1</v>
      </c>
      <c r="AA308" s="26">
        <f>IF(AND(入力データと計算結果!$F$6=バックデータ一覧!$A$7,入力データと計算結果!$F$27="種類を選択することで評価する"),MAX(($CJ$47*CB308+$CJ$48*SUM(BO308:BQ308,BS308)+$CJ$49)*AC308+BU308/AB308,0),0)</f>
        <v>0</v>
      </c>
      <c r="AB308" s="26">
        <f t="shared" si="136"/>
        <v>0.81867999999999996</v>
      </c>
      <c r="AC308" s="26">
        <f t="shared" si="150"/>
        <v>1</v>
      </c>
      <c r="AD308" s="91">
        <f>IF(AND(入力データと計算結果!$F$6=バックデータ一覧!$A$7,入力データと計算結果!$F$27="仕様を入力することで評価する"),AE308+AF308+AG308,0)</f>
        <v>0</v>
      </c>
      <c r="AE308" s="91">
        <f t="shared" si="151"/>
        <v>0.36277570088689526</v>
      </c>
      <c r="AF308" s="91">
        <f t="shared" si="137"/>
        <v>6.3547296862991653E-2</v>
      </c>
      <c r="AG308" s="190">
        <f>IF(AND(入力データと計算結果!$F$7&lt;&gt;バックデータ一覧!$A$22,CA308&gt;0),(0.000393*計算過程!CA308)*10^3/3600,IF(AND(入力データと計算結果!$F$7=バックデータ一覧!$A$22,AX308&gt;0),(0.01723*計算過程!AX308+0.06099)*10^3/3600,0))</f>
        <v>0</v>
      </c>
      <c r="AH308" s="91">
        <f>IF(OR(入力データと計算結果!$F$6&lt;&gt;バックデータ一覧!$A$7,入力データと計算結果!$F$27&lt;&gt;"仕様を入力することで評価する"),0,IF(入力データと計算結果!$F$7=バックデータ一覧!$A$20,計算過程!AR308/計算過程!AI308+計算過程!AS308/計算過程!AJ308+計算過程!AT308/計算過程!AK308+計算過程!AU308/計算過程!AL308+計算過程!AW308/計算過程!AN308,IF(入力データと計算結果!$F$7=バックデータ一覧!$A$21,計算過程!AR308/計算過程!AI308+計算過程!AS308/計算過程!AJ308+計算過程!AT308/計算過程!AK308+計算過程!AV308/計算過程!AM308+計算過程!AW308/計算過程!AN308,計算過程!AR308/計算過程!AI308+計算過程!AS308/計算過程!AJ308+計算過程!AT308/計算過程!AK308+計算過程!AV308/計算過程!AM308+計算過程!AX308/計算過程!AO308)))</f>
        <v>0</v>
      </c>
      <c r="AI308" s="191" t="str">
        <f>IF(AND(入力データと計算結果!$F$6=バックデータ一覧!$A$7,入力データと計算結果!$F$27="仕様を入力することで評価する"),$CJ$65*CB308+$CJ$72*(AR308+AT308)+$CJ$79,"-")</f>
        <v>-</v>
      </c>
      <c r="AJ308" s="191" t="str">
        <f>IF(AND(入力データと計算結果!$F$6=バックデータ一覧!$A$7,入力データと計算結果!$F$27="仕様を入力することで評価する"),$CJ$66*CB308+$CJ$73*AS308+$CJ$80,"-")</f>
        <v>-</v>
      </c>
      <c r="AK308" s="191" t="str">
        <f>IF(AND(入力データと計算結果!$F$6=バックデータ一覧!$A$7,入力データと計算結果!$F$27="仕様を入力することで評価する"),$CJ$67*CB308+$CJ$74*(AR308+AT308)+$CJ$81,"-")</f>
        <v>-</v>
      </c>
      <c r="AL308" s="191" t="str">
        <f>IF(AND(入力データと計算結果!$F$6=バックデータ一覧!$A$7,入力データと計算結果!$F$27="仕様を入力することで評価する"),$CJ$68*CB308+$CJ$75*AU308+$CJ$82,"-")</f>
        <v>-</v>
      </c>
      <c r="AM308" s="191" t="str">
        <f>IF(AND(入力データと計算結果!$F$6=バックデータ一覧!$A$7,入力データと計算結果!$F$27="仕様を入力することで評価する"),$CJ$69*CB308+$CJ$76*AV308+$CJ$83,"-")</f>
        <v>-</v>
      </c>
      <c r="AN308" s="191" t="str">
        <f>IF(AND(入力データと計算結果!$F$6=バックデータ一覧!$A$7,入力データと計算結果!$F$27="仕様を入力することで評価する"),$CJ$70*CB308+$CJ$77*AW308+$CJ$84,"-")</f>
        <v>-</v>
      </c>
      <c r="AO308" s="191" t="str">
        <f>IF(AND(入力データと計算結果!$F$6=バックデータ一覧!$A$7,入力データと計算結果!$F$27="仕様を入力することで評価する"),$CJ$71*CB308+$CJ$78*AX308+$CJ$85,"-")</f>
        <v>-</v>
      </c>
      <c r="AP308" s="91">
        <f t="shared" si="138"/>
        <v>6.6024705123640111</v>
      </c>
      <c r="AQ308" s="91">
        <f t="shared" si="139"/>
        <v>5.0555193809399706</v>
      </c>
      <c r="AR308" s="91">
        <f t="shared" si="140"/>
        <v>0</v>
      </c>
      <c r="AS308" s="91">
        <f t="shared" si="141"/>
        <v>0</v>
      </c>
      <c r="AT308" s="91">
        <f t="shared" si="142"/>
        <v>0</v>
      </c>
      <c r="AU308" s="91">
        <f t="shared" si="143"/>
        <v>0</v>
      </c>
      <c r="AV308" s="91">
        <f t="shared" si="144"/>
        <v>0</v>
      </c>
      <c r="AW308" s="91">
        <f t="shared" si="145"/>
        <v>0</v>
      </c>
      <c r="AX308" s="91">
        <f t="shared" si="146"/>
        <v>0</v>
      </c>
      <c r="AY308" s="158">
        <f t="shared" si="147"/>
        <v>5.7071342111116659</v>
      </c>
      <c r="AZ308" s="91">
        <f t="shared" si="152"/>
        <v>5.7071342111116659</v>
      </c>
      <c r="BA308" s="26">
        <f>IF(計算過程!$CJ$4=9,((BF308*CB308+BG308*(BO308+BP308+BQ308+BS308)+BH308*BN308+BI308)*BB308+(0.01723*BU308+0.06099))*10^3/3600,0)</f>
        <v>0</v>
      </c>
      <c r="BB308" s="26">
        <f>IF(7&lt;='貼り付けシート（日別）'!O307,1,1+(7-'貼り付けシート（日別）'!O307)*0.0091)</f>
        <v>1</v>
      </c>
      <c r="BC308" s="26">
        <f>IF(計算過程!$CJ$4=9,((BJ308*計算過程!CB308+BK308*(BO308+BP308+BQ308+BS308)+BL308*BN308+BM308)*BE308+BU308/BD308),0)</f>
        <v>0</v>
      </c>
      <c r="BD308" s="26">
        <f>計算過程!$CJ$88*'貼り付けシート（日別）'!O307+計算過程!$CJ$89*BU308+計算過程!$CJ$90</f>
        <v>0.81867999999999996</v>
      </c>
      <c r="BE308" s="26">
        <f>IF(7&lt;='貼り付けシート（日別）'!O307,1,1+(7-'貼り付けシート（日別）'!O307)*0.0205)</f>
        <v>1</v>
      </c>
      <c r="BF308" s="89">
        <f>IF($BN308&gt;0,バックデータ一覧!$S$4,バックデータ一覧!$T$4)</f>
        <v>-0.51375000000000004</v>
      </c>
      <c r="BG308" s="89">
        <f>IF($BN308&gt;0,バックデータ一覧!$S$5,バックデータ一覧!$T$5)</f>
        <v>-1.7819999999999999E-2</v>
      </c>
      <c r="BH308" s="89">
        <f>IF($BN308&gt;0,バックデータ一覧!$S$6,バックデータ一覧!$T$6)</f>
        <v>0.27639999999999998</v>
      </c>
      <c r="BI308" s="89">
        <f>IF($BN308&gt;0,バックデータ一覧!$S$7,バックデータ一覧!$T$7)</f>
        <v>9.4067100000000003</v>
      </c>
      <c r="BJ308" s="89">
        <f>IF($BN308&gt;0,バックデータ一覧!$S$12,バックデータ一覧!$T$12)</f>
        <v>-0.19841</v>
      </c>
      <c r="BK308" s="89">
        <f>IF($BN308&gt;0,バックデータ一覧!$S$13,バックデータ一覧!$T$13)</f>
        <v>1.10632</v>
      </c>
      <c r="BL308" s="89">
        <f>IF($BN308&gt;0,バックデータ一覧!$S$14,バックデータ一覧!$T$14)</f>
        <v>0.19306999999999999</v>
      </c>
      <c r="BM308" s="132">
        <f>IF($BN308&gt;0,バックデータ一覧!$S$15,バックデータ一覧!$T$15)</f>
        <v>-10.36669</v>
      </c>
      <c r="BN308" s="26">
        <f>SUMIF('貼り付けシート（時刻別）'!$A$6:$A$8765,$A308,'貼り付けシート（時刻別）'!$C$6:$C$8765)</f>
        <v>2400</v>
      </c>
      <c r="BO308" s="91">
        <f>'貼り付けシート（日別）'!B307</f>
        <v>2.386619761010333</v>
      </c>
      <c r="BP308" s="91">
        <f>'貼り付けシート（日別）'!C307</f>
        <v>2.0753215313133331</v>
      </c>
      <c r="BQ308" s="91">
        <f>'貼り付けシート（日別）'!D307</f>
        <v>1.2451929187879998</v>
      </c>
      <c r="BR308" s="91">
        <f>'貼り付けシート（日別）'!E307</f>
        <v>0</v>
      </c>
      <c r="BS308" s="91">
        <f>'貼り付けシート（日別）'!F307</f>
        <v>0</v>
      </c>
      <c r="BT308" s="91">
        <f>'貼り付けシート（日別）'!G307</f>
        <v>0</v>
      </c>
      <c r="BU308" s="91">
        <f>'貼り付けシート（日別）'!H307</f>
        <v>0</v>
      </c>
      <c r="BV308" s="91">
        <f>'貼り付けシート（日別）'!I307</f>
        <v>23</v>
      </c>
      <c r="BW308" s="91">
        <f>'貼り付けシート（日別）'!J307</f>
        <v>20</v>
      </c>
      <c r="BX308" s="91">
        <f>'貼り付けシート（日別）'!K307</f>
        <v>12</v>
      </c>
      <c r="BY308" s="91">
        <f>'貼り付けシート（日別）'!L307</f>
        <v>0</v>
      </c>
      <c r="BZ308" s="91">
        <f>'貼り付けシート（日別）'!M307</f>
        <v>0</v>
      </c>
      <c r="CA308" s="91">
        <f>'貼り付けシート（日別）'!N307</f>
        <v>0</v>
      </c>
      <c r="CB308" s="91">
        <f>'貼り付けシート（日別）'!O307</f>
        <v>13.391666666666666</v>
      </c>
      <c r="CC308" s="91">
        <f>'貼り付けシート（日別）'!Q307</f>
        <v>0</v>
      </c>
      <c r="CD308" s="126"/>
    </row>
    <row r="309" spans="1:82" x14ac:dyDescent="0.15">
      <c r="A309" s="30">
        <v>41942</v>
      </c>
      <c r="B309" s="93">
        <f t="shared" si="126"/>
        <v>0.18010478530092591</v>
      </c>
      <c r="C309" s="93">
        <f t="shared" si="127"/>
        <v>0</v>
      </c>
      <c r="D309" s="93">
        <f t="shared" si="153"/>
        <v>32.285487179779849</v>
      </c>
      <c r="E309" s="96">
        <v>0</v>
      </c>
      <c r="F309" s="90">
        <f>IF(OR(計算過程!$CJ$4&lt;=4,計算過程!$CJ$4=8),G309+H309+I309,0)</f>
        <v>0.18010478530092591</v>
      </c>
      <c r="G309" s="90">
        <f>IF(AND($CJ$4&gt;4,$CJ$4&lt;&gt;8),0,((VLOOKUP(入力データと計算結果!$F$6,バックデータ一覧!$V$12:$AA$15,2)*CB309+VLOOKUP(入力データと計算結果!$F$6,バックデータ一覧!$V$12:$AA$15,3)*(BV309+BW309+BX309+BY309+CA309)+(VLOOKUP(入力データと計算結果!$F$6,バックデータ一覧!$V$12:$AA$15,4)))*10^3/3600))</f>
        <v>0.11625127314814815</v>
      </c>
      <c r="H309" s="90">
        <f>IF(AND(OR($CJ$4&gt;4,$CJ$4&lt;&gt;8),入力データと計算結果!$F$7&lt;&gt;バックデータ一覧!$A$20,BZ309&gt;0),0.07*10^3/3600,0)</f>
        <v>1.9444444444444445E-2</v>
      </c>
      <c r="I309" s="90">
        <f>IF(AND(OR($CJ$4&lt;=4),入力データと計算結果!$F$7=バックデータ一覧!$A$22,BU309&gt;0),(VLOOKUP(入力データと計算結果!$F$6,バックデータ一覧!$V$12:$AA$15,5,FALSE)*BU309+VLOOKUP(入力データと計算結果!$F$6,バックデータ一覧!$V$12:$AA$15,6,FALSE))*10^3/3600,0)</f>
        <v>4.4409067708333326E-2</v>
      </c>
      <c r="J309" s="90">
        <f>IF(OR(計算過程!$CJ$4&lt;=2,計算過程!$CJ$4=8),IF(入力データと計算結果!$F$7=バックデータ一覧!$A$20,BO309/L309+BP309/M309+BQ309/N309+BR309/O309+BT309/Q309,IF(入力データと計算結果!$F$7=バックデータ一覧!$A$21,BO309/L309+BP309/M309+BQ309/N309+BS309/P309+BT309/Q309,BO309/L309+BP309/M309+BQ309/N309+BS309/P309+BU309/R309)),0)</f>
        <v>0</v>
      </c>
      <c r="K309" s="90">
        <f>IF(OR(計算過程!$CJ$4=3,計算過程!$CJ$4=4),IF(入力データと計算結果!$F$7=バックデータ一覧!$A$20,BO309/L309+BP309/M309+BQ309/N309+BR309/O309+BT309/Q309,IF(入力データと計算結果!$F$7=バックデータ一覧!$A$21,BO309/L309+BP309/M309+BQ309/N309+BS309/P309+BT309/Q309,BO309/L309+BP309/M309+BQ309/N309+BS309/P309+BU309/R309)),0)</f>
        <v>32.285487179779849</v>
      </c>
      <c r="L309" s="167">
        <f>IFERROR(MIN(1,$CJ$6*CB309+計算過程!$CJ$13*(BO309+BQ309)+$CJ$20),"-")</f>
        <v>0.70878171605199147</v>
      </c>
      <c r="M309" s="167">
        <f t="shared" si="128"/>
        <v>0.79496383193929787</v>
      </c>
      <c r="N309" s="167">
        <f t="shared" si="129"/>
        <v>0.70878171605199147</v>
      </c>
      <c r="O309" s="134">
        <f t="shared" si="130"/>
        <v>0.90236153670854247</v>
      </c>
      <c r="P309" s="134">
        <f t="shared" si="131"/>
        <v>0.86592731298668779</v>
      </c>
      <c r="Q309" s="134">
        <f t="shared" si="132"/>
        <v>0.90236153670854247</v>
      </c>
      <c r="R309" s="134">
        <f t="shared" si="133"/>
        <v>0.53639676951306781</v>
      </c>
      <c r="S309" s="26">
        <f t="shared" si="134"/>
        <v>0</v>
      </c>
      <c r="T309" s="26">
        <f>'貼り付けシート（日別）'!P308</f>
        <v>7.3</v>
      </c>
      <c r="U309" s="26">
        <f t="shared" si="154"/>
        <v>1</v>
      </c>
      <c r="V309" s="26">
        <f t="shared" si="155"/>
        <v>1</v>
      </c>
      <c r="W309" s="26">
        <f t="shared" si="148"/>
        <v>24.766408376099996</v>
      </c>
      <c r="X309" s="26">
        <f t="shared" si="135"/>
        <v>0</v>
      </c>
      <c r="Y309" s="26">
        <f>IF(AND(入力データと計算結果!$F$6=バックデータ一覧!$A$7,入力データと計算結果!$F$27="種類を選択することで評価する"),MAX((($CJ$44*CB309+$CJ$45*SUM(BO309:BQ309,BS309)+$CJ$46)*Z309+(0.01723*BU309+0.06099))*10^3/3600,0),0)</f>
        <v>0</v>
      </c>
      <c r="Z309" s="26">
        <f t="shared" si="149"/>
        <v>1</v>
      </c>
      <c r="AA309" s="26">
        <f>IF(AND(入力データと計算結果!$F$6=バックデータ一覧!$A$7,入力データと計算結果!$F$27="種類を選択することで評価する"),MAX(($CJ$47*CB309+$CJ$48*SUM(BO309:BQ309,BS309)+$CJ$49)*AC309+BU309/AB309,0),0)</f>
        <v>0</v>
      </c>
      <c r="AB309" s="26">
        <f t="shared" si="136"/>
        <v>0.81562937499999999</v>
      </c>
      <c r="AC309" s="26">
        <f t="shared" si="150"/>
        <v>1</v>
      </c>
      <c r="AD309" s="91">
        <f>IF(AND(入力データと計算結果!$F$6=バックデータ一覧!$A$7,入力データと計算結果!$F$27="仕様を入力することで評価する"),AE309+AF309+AG309,0)</f>
        <v>0</v>
      </c>
      <c r="AE309" s="91">
        <f t="shared" si="151"/>
        <v>1.4309766363167553</v>
      </c>
      <c r="AF309" s="91">
        <f t="shared" si="137"/>
        <v>7.8152208758085151E-2</v>
      </c>
      <c r="AG309" s="190">
        <f>IF(AND(入力データと計算結果!$F$7&lt;&gt;バックデータ一覧!$A$22,CA309&gt;0),(0.000393*計算過程!CA309)*10^3/3600,IF(AND(入力データと計算結果!$F$7=バックデータ一覧!$A$22,AX309&gt;0),(0.01723*計算過程!AX309+0.06099)*10^3/3600,0))</f>
        <v>2.4080450520833335E-2</v>
      </c>
      <c r="AH309" s="91">
        <f>IF(OR(入力データと計算結果!$F$6&lt;&gt;バックデータ一覧!$A$7,入力データと計算結果!$F$27&lt;&gt;"仕様を入力することで評価する"),0,IF(入力データと計算結果!$F$7=バックデータ一覧!$A$20,計算過程!AR309/計算過程!AI309+計算過程!AS309/計算過程!AJ309+計算過程!AT309/計算過程!AK309+計算過程!AU309/計算過程!AL309+計算過程!AW309/計算過程!AN309,IF(入力データと計算結果!$F$7=バックデータ一覧!$A$21,計算過程!AR309/計算過程!AI309+計算過程!AS309/計算過程!AJ309+計算過程!AT309/計算過程!AK309+計算過程!AV309/計算過程!AM309+計算過程!AW309/計算過程!AN309,計算過程!AR309/計算過程!AI309+計算過程!AS309/計算過程!AJ309+計算過程!AT309/計算過程!AK309+計算過程!AV309/計算過程!AM309+計算過程!AX309/計算過程!AO309)))</f>
        <v>0</v>
      </c>
      <c r="AI309" s="191" t="str">
        <f>IF(AND(入力データと計算結果!$F$6=バックデータ一覧!$A$7,入力データと計算結果!$F$27="仕様を入力することで評価する"),$CJ$65*CB309+$CJ$72*(AR309+AT309)+$CJ$79,"-")</f>
        <v>-</v>
      </c>
      <c r="AJ309" s="191" t="str">
        <f>IF(AND(入力データと計算結果!$F$6=バックデータ一覧!$A$7,入力データと計算結果!$F$27="仕様を入力することで評価する"),$CJ$66*CB309+$CJ$73*AS309+$CJ$80,"-")</f>
        <v>-</v>
      </c>
      <c r="AK309" s="191" t="str">
        <f>IF(AND(入力データと計算結果!$F$6=バックデータ一覧!$A$7,入力データと計算結果!$F$27="仕様を入力することで評価する"),$CJ$67*CB309+$CJ$74*(AR309+AT309)+$CJ$81,"-")</f>
        <v>-</v>
      </c>
      <c r="AL309" s="191" t="str">
        <f>IF(AND(入力データと計算結果!$F$6=バックデータ一覧!$A$7,入力データと計算結果!$F$27="仕様を入力することで評価する"),$CJ$68*CB309+$CJ$75*AU309+$CJ$82,"-")</f>
        <v>-</v>
      </c>
      <c r="AM309" s="191" t="str">
        <f>IF(AND(入力データと計算結果!$F$6=バックデータ一覧!$A$7,入力データと計算結果!$F$27="仕様を入力することで評価する"),$CJ$69*CB309+$CJ$76*AV309+$CJ$83,"-")</f>
        <v>-</v>
      </c>
      <c r="AN309" s="191" t="str">
        <f>IF(AND(入力データと計算結果!$F$6=バックデータ一覧!$A$7,入力データと計算結果!$F$27="仕様を入力することで評価する"),$CJ$70*CB309+$CJ$77*AW309+$CJ$84,"-")</f>
        <v>-</v>
      </c>
      <c r="AO309" s="191" t="str">
        <f>IF(AND(入力データと計算結果!$F$6=バックデータ一覧!$A$7,入力データと計算結果!$F$27="仕様を入力することで評価する"),$CJ$71*CB309+$CJ$78*AX309+$CJ$85,"-")</f>
        <v>-</v>
      </c>
      <c r="AP309" s="91">
        <f t="shared" si="138"/>
        <v>24.911919490420217</v>
      </c>
      <c r="AQ309" s="91">
        <f t="shared" si="139"/>
        <v>4.835842501272019</v>
      </c>
      <c r="AR309" s="91">
        <f t="shared" si="140"/>
        <v>0.37918127281676295</v>
      </c>
      <c r="AS309" s="91">
        <f t="shared" si="141"/>
        <v>0.46430359936746513</v>
      </c>
      <c r="AT309" s="91">
        <f t="shared" si="142"/>
        <v>0.20119822639256846</v>
      </c>
      <c r="AU309" s="91">
        <f t="shared" si="143"/>
        <v>0</v>
      </c>
      <c r="AV309" s="91">
        <f t="shared" si="144"/>
        <v>0.69645539905119769</v>
      </c>
      <c r="AW309" s="91">
        <f t="shared" si="145"/>
        <v>0</v>
      </c>
      <c r="AX309" s="91">
        <f t="shared" si="146"/>
        <v>1.4915624999999999</v>
      </c>
      <c r="AY309" s="158">
        <f t="shared" si="147"/>
        <v>21.533707378472002</v>
      </c>
      <c r="AZ309" s="91">
        <f t="shared" si="152"/>
        <v>23.274845876099995</v>
      </c>
      <c r="BA309" s="26">
        <f>IF(計算過程!$CJ$4=9,((BF309*CB309+BG309*(BO309+BP309+BQ309+BS309)+BH309*BN309+BI309)*BB309+(0.01723*BU309+0.06099))*10^3/3600,0)</f>
        <v>0</v>
      </c>
      <c r="BB309" s="26">
        <f>IF(7&lt;='貼り付けシート（日別）'!O308,1,1+(7-'貼り付けシート（日別）'!O308)*0.0091)</f>
        <v>1</v>
      </c>
      <c r="BC309" s="26">
        <f>IF(計算過程!$CJ$4=9,((BJ309*計算過程!CB309+BK309*(BO309+BP309+BQ309+BS309)+BL309*BN309+BM309)*BE309+BU309/BD309),0)</f>
        <v>0</v>
      </c>
      <c r="BD309" s="26">
        <f>計算過程!$CJ$88*'貼り付けシート（日別）'!O308+計算過程!$CJ$89*BU309+計算過程!$CJ$90</f>
        <v>0.81562937499999999</v>
      </c>
      <c r="BE309" s="26">
        <f>IF(7&lt;='貼り付けシート（日別）'!O308,1,1+(7-'貼り付けシート（日別）'!O308)*0.0205)</f>
        <v>1</v>
      </c>
      <c r="BF309" s="89">
        <f>IF($BN309&gt;0,バックデータ一覧!$S$4,バックデータ一覧!$T$4)</f>
        <v>-0.51375000000000004</v>
      </c>
      <c r="BG309" s="89">
        <f>IF($BN309&gt;0,バックデータ一覧!$S$5,バックデータ一覧!$T$5)</f>
        <v>-1.7819999999999999E-2</v>
      </c>
      <c r="BH309" s="89">
        <f>IF($BN309&gt;0,バックデータ一覧!$S$6,バックデータ一覧!$T$6)</f>
        <v>0.27639999999999998</v>
      </c>
      <c r="BI309" s="89">
        <f>IF($BN309&gt;0,バックデータ一覧!$S$7,バックデータ一覧!$T$7)</f>
        <v>9.4067100000000003</v>
      </c>
      <c r="BJ309" s="89">
        <f>IF($BN309&gt;0,バックデータ一覧!$S$12,バックデータ一覧!$T$12)</f>
        <v>-0.19841</v>
      </c>
      <c r="BK309" s="89">
        <f>IF($BN309&gt;0,バックデータ一覧!$S$13,バックデータ一覧!$T$13)</f>
        <v>1.10632</v>
      </c>
      <c r="BL309" s="89">
        <f>IF($BN309&gt;0,バックデータ一覧!$S$14,バックデータ一覧!$T$14)</f>
        <v>0.19306999999999999</v>
      </c>
      <c r="BM309" s="132">
        <f>IF($BN309&gt;0,バックデータ一覧!$S$15,バックデータ一覧!$T$15)</f>
        <v>-10.36669</v>
      </c>
      <c r="BN309" s="26">
        <f>SUMIF('貼り付けシート（時刻別）'!$A$6:$A$8765,$A309,'貼り付けシート（時刻別）'!$C$6:$C$8765)</f>
        <v>2400</v>
      </c>
      <c r="BO309" s="91">
        <f>'貼り付けシート（日別）'!B308</f>
        <v>5.0687442130173324</v>
      </c>
      <c r="BP309" s="91">
        <f>'貼り付けシート（日別）'!C308</f>
        <v>6.2066255669599988</v>
      </c>
      <c r="BQ309" s="91">
        <f>'貼り付けシート（日別）'!D308</f>
        <v>2.6895377456826663</v>
      </c>
      <c r="BR309" s="91">
        <f>'貼り付けシート（日別）'!E308</f>
        <v>0</v>
      </c>
      <c r="BS309" s="91">
        <f>'貼り付けシート（日別）'!F308</f>
        <v>9.3099383504399977</v>
      </c>
      <c r="BT309" s="91">
        <f>'貼り付けシート（日別）'!G308</f>
        <v>0</v>
      </c>
      <c r="BU309" s="91">
        <f>'貼り付けシート（日別）'!H308</f>
        <v>1.4915624999999999</v>
      </c>
      <c r="BV309" s="91">
        <f>'貼り付けシート（日別）'!I308</f>
        <v>49</v>
      </c>
      <c r="BW309" s="91">
        <f>'貼り付けシート（日別）'!J308</f>
        <v>60</v>
      </c>
      <c r="BX309" s="91">
        <f>'貼り付けシート（日別）'!K308</f>
        <v>26</v>
      </c>
      <c r="BY309" s="91">
        <f>'貼り付けシート（日別）'!L308</f>
        <v>0</v>
      </c>
      <c r="BZ309" s="91">
        <f>'貼り付けシート（日別）'!M308</f>
        <v>90</v>
      </c>
      <c r="CA309" s="91">
        <f>'貼り付けシート（日別）'!N308</f>
        <v>0</v>
      </c>
      <c r="CB309" s="91">
        <f>'貼り付けシート（日別）'!O308</f>
        <v>10.891666666666666</v>
      </c>
      <c r="CC309" s="91">
        <f>'貼り付けシート（日別）'!Q308</f>
        <v>0</v>
      </c>
      <c r="CD309" s="126"/>
    </row>
    <row r="310" spans="1:82" x14ac:dyDescent="0.15">
      <c r="A310" s="30">
        <v>41943</v>
      </c>
      <c r="B310" s="93">
        <f t="shared" si="126"/>
        <v>0.11676886574074073</v>
      </c>
      <c r="C310" s="93">
        <f t="shared" si="127"/>
        <v>0</v>
      </c>
      <c r="D310" s="93">
        <f t="shared" si="153"/>
        <v>19.482400706881549</v>
      </c>
      <c r="E310" s="96">
        <v>0</v>
      </c>
      <c r="F310" s="90">
        <f>IF(OR(計算過程!$CJ$4&lt;=4,計算過程!$CJ$4=8),G310+H310+I310,0)</f>
        <v>0.11676886574074073</v>
      </c>
      <c r="G310" s="90">
        <f>IF(AND($CJ$4&gt;4,$CJ$4&lt;&gt;8),0,((VLOOKUP(入力データと計算結果!$F$6,バックデータ一覧!$V$12:$AA$15,2)*CB310+VLOOKUP(入力データと計算結果!$F$6,バックデータ一覧!$V$12:$AA$15,3)*(BV310+BW310+BX310+BY310+CA310)+(VLOOKUP(入力データと計算結果!$F$6,バックデータ一覧!$V$12:$AA$15,4)))*10^3/3600))</f>
        <v>0.11676886574074073</v>
      </c>
      <c r="H310" s="90">
        <f>IF(AND(OR($CJ$4&gt;4,$CJ$4&lt;&gt;8),入力データと計算結果!$F$7&lt;&gt;バックデータ一覧!$A$20,BZ310&gt;0),0.07*10^3/3600,0)</f>
        <v>0</v>
      </c>
      <c r="I310" s="90">
        <f>IF(AND(OR($CJ$4&lt;=4),入力データと計算結果!$F$7=バックデータ一覧!$A$22,BU310&gt;0),(VLOOKUP(入力データと計算結果!$F$6,バックデータ一覧!$V$12:$AA$15,5,FALSE)*BU310+VLOOKUP(入力データと計算結果!$F$6,バックデータ一覧!$V$12:$AA$15,6,FALSE))*10^3/3600,0)</f>
        <v>0</v>
      </c>
      <c r="J310" s="90">
        <f>IF(OR(計算過程!$CJ$4&lt;=2,計算過程!$CJ$4=8),IF(入力データと計算結果!$F$7=バックデータ一覧!$A$20,BO310/L310+BP310/M310+BQ310/N310+BR310/O310+BT310/Q310,IF(入力データと計算結果!$F$7=バックデータ一覧!$A$21,BO310/L310+BP310/M310+BQ310/N310+BS310/P310+BT310/Q310,BO310/L310+BP310/M310+BQ310/N310+BS310/P310+BU310/R310)),0)</f>
        <v>0</v>
      </c>
      <c r="K310" s="90">
        <f>IF(OR(計算過程!$CJ$4=3,計算過程!$CJ$4=4),IF(入力データと計算結果!$F$7=バックデータ一覧!$A$20,BO310/L310+BP310/M310+BQ310/N310+BR310/O310+BT310/Q310,IF(入力データと計算結果!$F$7=バックデータ一覧!$A$21,BO310/L310+BP310/M310+BQ310/N310+BS310/P310+BT310/Q310,BO310/L310+BP310/M310+BQ310/N310+BS310/P310+BU310/R310)),0)</f>
        <v>19.482400706881549</v>
      </c>
      <c r="L310" s="167">
        <f>IFERROR(MIN(1,$CJ$6*CB310+計算過程!$CJ$13*(BO310+BQ310)+$CJ$20),"-")</f>
        <v>0.70379796520162563</v>
      </c>
      <c r="M310" s="167">
        <f t="shared" si="128"/>
        <v>0.80290655111316367</v>
      </c>
      <c r="N310" s="167">
        <f t="shared" si="129"/>
        <v>0.70379796520162563</v>
      </c>
      <c r="O310" s="134">
        <f t="shared" si="130"/>
        <v>0.90236153670854247</v>
      </c>
      <c r="P310" s="134">
        <f t="shared" si="131"/>
        <v>0.88826526187185906</v>
      </c>
      <c r="Q310" s="134">
        <f t="shared" si="132"/>
        <v>0.90236153670854247</v>
      </c>
      <c r="R310" s="134">
        <f t="shared" si="133"/>
        <v>0.4728767015278475</v>
      </c>
      <c r="S310" s="26">
        <f t="shared" si="134"/>
        <v>0</v>
      </c>
      <c r="T310" s="26">
        <f>'貼り付けシート（日別）'!P309</f>
        <v>6.3125000000000009</v>
      </c>
      <c r="U310" s="26">
        <f t="shared" si="154"/>
        <v>1.00914375</v>
      </c>
      <c r="V310" s="26">
        <f t="shared" si="155"/>
        <v>1</v>
      </c>
      <c r="W310" s="26">
        <f t="shared" si="148"/>
        <v>14.822534787060002</v>
      </c>
      <c r="X310" s="26">
        <f t="shared" si="135"/>
        <v>0</v>
      </c>
      <c r="Y310" s="26">
        <f>IF(AND(入力データと計算結果!$F$6=バックデータ一覧!$A$7,入力データと計算結果!$F$27="種類を選択することで評価する"),MAX((($CJ$44*CB310+$CJ$45*SUM(BO310:BQ310,BS310)+$CJ$46)*Z310+(0.01723*BU310+0.06099))*10^3/3600,0),0)</f>
        <v>0</v>
      </c>
      <c r="Z310" s="26">
        <f t="shared" si="149"/>
        <v>1</v>
      </c>
      <c r="AA310" s="26">
        <f>IF(AND(入力データと計算結果!$F$6=バックデータ一覧!$A$7,入力データと計算結果!$F$27="種類を選択することで評価する"),MAX(($CJ$47*CB310+$CJ$48*SUM(BO310:BQ310,BS310)+$CJ$49)*AC310+BU310/AB310,0),0)</f>
        <v>0</v>
      </c>
      <c r="AB310" s="26">
        <f t="shared" si="136"/>
        <v>0.81084000000000001</v>
      </c>
      <c r="AC310" s="26">
        <f t="shared" si="150"/>
        <v>1</v>
      </c>
      <c r="AD310" s="91">
        <f>IF(AND(入力データと計算結果!$F$6=バックデータ一覧!$A$7,入力データと計算結果!$F$27="仕様を入力することで評価する"),AE310+AF310+AG310,0)</f>
        <v>0</v>
      </c>
      <c r="AE310" s="91">
        <f t="shared" si="151"/>
        <v>0.96972871453622445</v>
      </c>
      <c r="AF310" s="91">
        <f t="shared" si="137"/>
        <v>7.1125382434917978E-2</v>
      </c>
      <c r="AG310" s="190">
        <f>IF(AND(入力データと計算結果!$F$7&lt;&gt;バックデータ一覧!$A$22,CA310&gt;0),(0.000393*計算過程!CA310)*10^3/3600,IF(AND(入力データと計算結果!$F$7=バックデータ一覧!$A$22,AX310&gt;0),(0.01723*計算過程!AX310+0.06099)*10^3/3600,0))</f>
        <v>0</v>
      </c>
      <c r="AH310" s="91">
        <f>IF(OR(入力データと計算結果!$F$6&lt;&gt;バックデータ一覧!$A$7,入力データと計算結果!$F$27&lt;&gt;"仕様を入力することで評価する"),0,IF(入力データと計算結果!$F$7=バックデータ一覧!$A$20,計算過程!AR310/計算過程!AI310+計算過程!AS310/計算過程!AJ310+計算過程!AT310/計算過程!AK310+計算過程!AU310/計算過程!AL310+計算過程!AW310/計算過程!AN310,IF(入力データと計算結果!$F$7=バックデータ一覧!$A$21,計算過程!AR310/計算過程!AI310+計算過程!AS310/計算過程!AJ310+計算過程!AT310/計算過程!AK310+計算過程!AV310/計算過程!AM310+計算過程!AW310/計算過程!AN310,計算過程!AR310/計算過程!AI310+計算過程!AS310/計算過程!AJ310+計算過程!AT310/計算過程!AK310+計算過程!AV310/計算過程!AM310+計算過程!AX310/計算過程!AO310)))</f>
        <v>0</v>
      </c>
      <c r="AI310" s="191" t="str">
        <f>IF(AND(入力データと計算結果!$F$6=バックデータ一覧!$A$7,入力データと計算結果!$F$27="仕様を入力することで評価する"),$CJ$65*CB310+$CJ$72*(AR310+AT310)+$CJ$79,"-")</f>
        <v>-</v>
      </c>
      <c r="AJ310" s="191" t="str">
        <f>IF(AND(入力データと計算結果!$F$6=バックデータ一覧!$A$7,入力データと計算結果!$F$27="仕様を入力することで評価する"),$CJ$66*CB310+$CJ$73*AS310+$CJ$80,"-")</f>
        <v>-</v>
      </c>
      <c r="AK310" s="191" t="str">
        <f>IF(AND(入力データと計算結果!$F$6=バックデータ一覧!$A$7,入力データと計算結果!$F$27="仕様を入力することで評価する"),$CJ$67*CB310+$CJ$74*(AR310+AT310)+$CJ$81,"-")</f>
        <v>-</v>
      </c>
      <c r="AL310" s="191" t="str">
        <f>IF(AND(入力データと計算結果!$F$6=バックデータ一覧!$A$7,入力データと計算結果!$F$27="仕様を入力することで評価する"),$CJ$68*CB310+$CJ$75*AU310+$CJ$82,"-")</f>
        <v>-</v>
      </c>
      <c r="AM310" s="191" t="str">
        <f>IF(AND(入力データと計算結果!$F$6=バックデータ一覧!$A$7,入力データと計算結果!$F$27="仕様を入力することで評価する"),$CJ$69*CB310+$CJ$76*AV310+$CJ$83,"-")</f>
        <v>-</v>
      </c>
      <c r="AN310" s="191" t="str">
        <f>IF(AND(入力データと計算結果!$F$6=バックデータ一覧!$A$7,入力データと計算結果!$F$27="仕様を入力することで評価する"),$CJ$70*CB310+$CJ$77*AW310+$CJ$84,"-")</f>
        <v>-</v>
      </c>
      <c r="AO310" s="191" t="str">
        <f>IF(AND(入力データと計算結果!$F$6=バックデータ一覧!$A$7,入力データと計算結果!$F$27="仕様を入力することで評価する"),$CJ$71*CB310+$CJ$78*AX310+$CJ$85,"-")</f>
        <v>-</v>
      </c>
      <c r="AP310" s="91">
        <f t="shared" si="138"/>
        <v>17.147896865560256</v>
      </c>
      <c r="AQ310" s="91">
        <f t="shared" si="139"/>
        <v>4.9119971528902422</v>
      </c>
      <c r="AR310" s="91">
        <f t="shared" si="140"/>
        <v>0</v>
      </c>
      <c r="AS310" s="91">
        <f t="shared" si="141"/>
        <v>0</v>
      </c>
      <c r="AT310" s="91">
        <f t="shared" si="142"/>
        <v>0</v>
      </c>
      <c r="AU310" s="91">
        <f t="shared" si="143"/>
        <v>0</v>
      </c>
      <c r="AV310" s="91">
        <f t="shared" si="144"/>
        <v>0</v>
      </c>
      <c r="AW310" s="91">
        <f t="shared" si="145"/>
        <v>0</v>
      </c>
      <c r="AX310" s="91">
        <f t="shared" si="146"/>
        <v>0</v>
      </c>
      <c r="AY310" s="158">
        <f t="shared" si="147"/>
        <v>14.822534787060002</v>
      </c>
      <c r="AZ310" s="91">
        <f t="shared" si="152"/>
        <v>14.822534787060002</v>
      </c>
      <c r="BA310" s="26">
        <f>IF(計算過程!$CJ$4=9,((BF310*CB310+BG310*(BO310+BP310+BQ310+BS310)+BH310*BN310+BI310)*BB310+(0.01723*BU310+0.06099))*10^3/3600,0)</f>
        <v>0</v>
      </c>
      <c r="BB310" s="26">
        <f>IF(7&lt;='貼り付けシート（日別）'!O309,1,1+(7-'貼り付けシート（日別）'!O309)*0.0091)</f>
        <v>1</v>
      </c>
      <c r="BC310" s="26">
        <f>IF(計算過程!$CJ$4=9,((BJ310*計算過程!CB310+BK310*(BO310+BP310+BQ310+BS310)+BL310*BN310+BM310)*BE310+BU310/BD310),0)</f>
        <v>0</v>
      </c>
      <c r="BD310" s="26">
        <f>計算過程!$CJ$88*'貼り付けシート（日別）'!O309+計算過程!$CJ$89*BU310+計算過程!$CJ$90</f>
        <v>0.81084000000000001</v>
      </c>
      <c r="BE310" s="26">
        <f>IF(7&lt;='貼り付けシート（日別）'!O309,1,1+(7-'貼り付けシート（日別）'!O309)*0.0205)</f>
        <v>1</v>
      </c>
      <c r="BF310" s="89">
        <f>IF($BN310&gt;0,バックデータ一覧!$S$4,バックデータ一覧!$T$4)</f>
        <v>-0.51375000000000004</v>
      </c>
      <c r="BG310" s="89">
        <f>IF($BN310&gt;0,バックデータ一覧!$S$5,バックデータ一覧!$T$5)</f>
        <v>-1.7819999999999999E-2</v>
      </c>
      <c r="BH310" s="89">
        <f>IF($BN310&gt;0,バックデータ一覧!$S$6,バックデータ一覧!$T$6)</f>
        <v>0.27639999999999998</v>
      </c>
      <c r="BI310" s="89">
        <f>IF($BN310&gt;0,バックデータ一覧!$S$7,バックデータ一覧!$T$7)</f>
        <v>9.4067100000000003</v>
      </c>
      <c r="BJ310" s="89">
        <f>IF($BN310&gt;0,バックデータ一覧!$S$12,バックデータ一覧!$T$12)</f>
        <v>-0.19841</v>
      </c>
      <c r="BK310" s="89">
        <f>IF($BN310&gt;0,バックデータ一覧!$S$13,バックデータ一覧!$T$13)</f>
        <v>1.10632</v>
      </c>
      <c r="BL310" s="89">
        <f>IF($BN310&gt;0,バックデータ一覧!$S$14,バックデータ一覧!$T$14)</f>
        <v>0.19306999999999999</v>
      </c>
      <c r="BM310" s="132">
        <f>IF($BN310&gt;0,バックデータ一覧!$S$15,バックデータ一覧!$T$15)</f>
        <v>-10.36669</v>
      </c>
      <c r="BN310" s="26">
        <f>SUMIF('貼り付けシート（時刻別）'!$A$6:$A$8765,$A310,'貼り付けシート（時刻別）'!$C$6:$C$8765)</f>
        <v>2400</v>
      </c>
      <c r="BO310" s="91">
        <f>'貼り付けシート（日別）'!B309</f>
        <v>4.1291346906810009</v>
      </c>
      <c r="BP310" s="91">
        <f>'貼り付けシート（日別）'!C309</f>
        <v>8.9993961207150015</v>
      </c>
      <c r="BQ310" s="91">
        <f>'貼り付けシート（日別）'!D309</f>
        <v>1.6940039756640002</v>
      </c>
      <c r="BR310" s="91">
        <f>'貼り付けシート（日別）'!E309</f>
        <v>0</v>
      </c>
      <c r="BS310" s="91">
        <f>'貼り付けシート（日別）'!F309</f>
        <v>0</v>
      </c>
      <c r="BT310" s="91">
        <f>'貼り付けシート（日別）'!G309</f>
        <v>0</v>
      </c>
      <c r="BU310" s="91">
        <f>'貼り付けシート（日別）'!H309</f>
        <v>0</v>
      </c>
      <c r="BV310" s="91">
        <f>'貼り付けシート（日別）'!I309</f>
        <v>39</v>
      </c>
      <c r="BW310" s="91">
        <f>'貼り付けシート（日別）'!J309</f>
        <v>85</v>
      </c>
      <c r="BX310" s="91">
        <f>'貼り付けシート（日別）'!K309</f>
        <v>16</v>
      </c>
      <c r="BY310" s="91">
        <f>'貼り付けシート（日別）'!L309</f>
        <v>0</v>
      </c>
      <c r="BZ310" s="91">
        <f>'貼り付けシート（日別）'!M309</f>
        <v>0</v>
      </c>
      <c r="CA310" s="91">
        <f>'貼り付けシート（日別）'!N309</f>
        <v>0</v>
      </c>
      <c r="CB310" s="91">
        <f>'貼り付けシート（日別）'!O309</f>
        <v>11.758333333333335</v>
      </c>
      <c r="CC310" s="91">
        <f>'貼り付けシート（日別）'!Q309</f>
        <v>0</v>
      </c>
      <c r="CD310" s="126"/>
    </row>
    <row r="311" spans="1:82" x14ac:dyDescent="0.15">
      <c r="A311" s="30">
        <v>41944</v>
      </c>
      <c r="B311" s="93">
        <f t="shared" si="126"/>
        <v>0.17801532320601851</v>
      </c>
      <c r="C311" s="93">
        <f t="shared" si="127"/>
        <v>0</v>
      </c>
      <c r="D311" s="93">
        <f t="shared" si="153"/>
        <v>44.767661981251592</v>
      </c>
      <c r="E311" s="96">
        <v>0</v>
      </c>
      <c r="F311" s="90">
        <f>IF(OR(計算過程!$CJ$4&lt;=4,計算過程!$CJ$4=8),G311+H311+I311,0)</f>
        <v>0.17801532320601851</v>
      </c>
      <c r="G311" s="90">
        <f>IF(AND($CJ$4&gt;4,$CJ$4&lt;&gt;8),0,((VLOOKUP(入力データと計算結果!$F$6,バックデータ一覧!$V$12:$AA$15,2)*CB311+VLOOKUP(入力データと計算結果!$F$6,バックデータ一覧!$V$12:$AA$15,3)*(BV311+BW311+BX311+BY311+CA311)+(VLOOKUP(入力データと計算結果!$F$6,バックデータ一覧!$V$12:$AA$15,4)))*10^3/3600))</f>
        <v>0.11441452546296295</v>
      </c>
      <c r="H311" s="90">
        <f>IF(AND(OR($CJ$4&gt;4,$CJ$4&lt;&gt;8),入力データと計算結果!$F$7&lt;&gt;バックデータ一覧!$A$20,BZ311&gt;0),0.07*10^3/3600,0)</f>
        <v>1.9444444444444445E-2</v>
      </c>
      <c r="I311" s="90">
        <f>IF(AND(OR($CJ$4&lt;=4),入力データと計算結果!$F$7=バックデータ一覧!$A$22,BU311&gt;0),(VLOOKUP(入力データと計算結果!$F$6,バックデータ一覧!$V$12:$AA$15,5,FALSE)*BU311+VLOOKUP(入力データと計算結果!$F$6,バックデータ一覧!$V$12:$AA$15,6,FALSE))*10^3/3600,0)</f>
        <v>4.415635329861111E-2</v>
      </c>
      <c r="J311" s="90">
        <f>IF(OR(計算過程!$CJ$4&lt;=2,計算過程!$CJ$4=8),IF(入力データと計算結果!$F$7=バックデータ一覧!$A$20,BO311/L311+BP311/M311+BQ311/N311+BR311/O311+BT311/Q311,IF(入力データと計算結果!$F$7=バックデータ一覧!$A$21,BO311/L311+BP311/M311+BQ311/N311+BS311/P311+BT311/Q311,BO311/L311+BP311/M311+BQ311/N311+BS311/P311+BU311/R311)),0)</f>
        <v>0</v>
      </c>
      <c r="K311" s="90">
        <f>IF(OR(計算過程!$CJ$4=3,計算過程!$CJ$4=4),IF(入力データと計算結果!$F$7=バックデータ一覧!$A$20,BO311/L311+BP311/M311+BQ311/N311+BR311/O311+BT311/Q311,IF(入力データと計算結果!$F$7=バックデータ一覧!$A$21,BO311/L311+BP311/M311+BQ311/N311+BS311/P311+BT311/Q311,BO311/L311+BP311/M311+BQ311/N311+BS311/P311+BU311/R311)),0)</f>
        <v>44.767661981251592</v>
      </c>
      <c r="L311" s="167">
        <f>IFERROR(MIN(1,$CJ$6*CB311+計算過程!$CJ$13*(BO311+BQ311)+$CJ$20),"-")</f>
        <v>0.71334565464342226</v>
      </c>
      <c r="M311" s="167">
        <f t="shared" si="128"/>
        <v>0.79490881179676975</v>
      </c>
      <c r="N311" s="167">
        <f t="shared" si="129"/>
        <v>0.71334565464342226</v>
      </c>
      <c r="O311" s="134">
        <f t="shared" si="130"/>
        <v>0.90236153670854247</v>
      </c>
      <c r="P311" s="134">
        <f t="shared" si="131"/>
        <v>0.84160843049653211</v>
      </c>
      <c r="Q311" s="134">
        <f t="shared" si="132"/>
        <v>0.90236153670854247</v>
      </c>
      <c r="R311" s="134">
        <f t="shared" si="133"/>
        <v>0.54155164683863188</v>
      </c>
      <c r="S311" s="26">
        <f t="shared" si="134"/>
        <v>0</v>
      </c>
      <c r="T311" s="26">
        <f>'貼り付けシート（日別）'!P310</f>
        <v>10.649999999999999</v>
      </c>
      <c r="U311" s="26">
        <f t="shared" si="154"/>
        <v>1</v>
      </c>
      <c r="V311" s="26">
        <f t="shared" si="155"/>
        <v>1</v>
      </c>
      <c r="W311" s="26">
        <f t="shared" si="148"/>
        <v>34.937725615346672</v>
      </c>
      <c r="X311" s="26">
        <f t="shared" si="135"/>
        <v>0</v>
      </c>
      <c r="Y311" s="26">
        <f>IF(AND(入力データと計算結果!$F$6=バックデータ一覧!$A$7,入力データと計算結果!$F$27="種類を選択することで評価する"),MAX((($CJ$44*CB311+$CJ$45*SUM(BO311:BQ311,BS311)+$CJ$46)*Z311+(0.01723*BU311+0.06099))*10^3/3600,0),0)</f>
        <v>0</v>
      </c>
      <c r="Z311" s="26">
        <f t="shared" si="149"/>
        <v>1</v>
      </c>
      <c r="AA311" s="26">
        <f>IF(AND(入力データと計算結果!$F$6=バックデータ一覧!$A$7,入力データと計算結果!$F$27="種類を選択することで評価する"),MAX(($CJ$47*CB311+$CJ$48*SUM(BO311:BQ311,BS311)+$CJ$49)*AC311+BU311/AB311,0),0)</f>
        <v>0</v>
      </c>
      <c r="AB311" s="26">
        <f t="shared" si="136"/>
        <v>0.82090968749999993</v>
      </c>
      <c r="AC311" s="26">
        <f t="shared" si="150"/>
        <v>1</v>
      </c>
      <c r="AD311" s="91">
        <f>IF(AND(入力データと計算結果!$F$6=バックデータ一覧!$A$7,入力データと計算結果!$F$27="仕様を入力することで評価する"),AE311+AF311+AG311,0)</f>
        <v>0</v>
      </c>
      <c r="AE311" s="91">
        <f t="shared" si="151"/>
        <v>1.7158689442855961</v>
      </c>
      <c r="AF311" s="91">
        <f t="shared" si="137"/>
        <v>8.6644112190022632E-2</v>
      </c>
      <c r="AG311" s="190">
        <f>IF(AND(入力データと計算結果!$F$7&lt;&gt;バックデータ一覧!$A$22,CA311&gt;0),(0.000393*計算過程!CA311)*10^3/3600,IF(AND(入力データと計算結果!$F$7=バックデータ一覧!$A$22,AX311&gt;0),(0.01723*計算過程!AX311+0.06099)*10^3/3600,0))</f>
        <v>2.387330164930555E-2</v>
      </c>
      <c r="AH311" s="91">
        <f>IF(OR(入力データと計算結果!$F$6&lt;&gt;バックデータ一覧!$A$7,入力データと計算結果!$F$27&lt;&gt;"仕様を入力することで評価する"),0,IF(入力データと計算結果!$F$7=バックデータ一覧!$A$20,計算過程!AR311/計算過程!AI311+計算過程!AS311/計算過程!AJ311+計算過程!AT311/計算過程!AK311+計算過程!AU311/計算過程!AL311+計算過程!AW311/計算過程!AN311,IF(入力データと計算結果!$F$7=バックデータ一覧!$A$21,計算過程!AR311/計算過程!AI311+計算過程!AS311/計算過程!AJ311+計算過程!AT311/計算過程!AK311+計算過程!AV311/計算過程!AM311+計算過程!AW311/計算過程!AN311,計算過程!AR311/計算過程!AI311+計算過程!AS311/計算過程!AJ311+計算過程!AT311/計算過程!AK311+計算過程!AV311/計算過程!AM311+計算過程!AX311/計算過程!AO311)))</f>
        <v>0</v>
      </c>
      <c r="AI311" s="191" t="str">
        <f>IF(AND(入力データと計算結果!$F$6=バックデータ一覧!$A$7,入力データと計算結果!$F$27="仕様を入力することで評価する"),$CJ$65*CB311+$CJ$72*(AR311+AT311)+$CJ$79,"-")</f>
        <v>-</v>
      </c>
      <c r="AJ311" s="191" t="str">
        <f>IF(AND(入力データと計算結果!$F$6=バックデータ一覧!$A$7,入力データと計算結果!$F$27="仕様を入力することで評価する"),$CJ$66*CB311+$CJ$73*AS311+$CJ$80,"-")</f>
        <v>-</v>
      </c>
      <c r="AK311" s="191" t="str">
        <f>IF(AND(入力データと計算結果!$F$6=バックデータ一覧!$A$7,入力データと計算結果!$F$27="仕様を入力することで評価する"),$CJ$67*CB311+$CJ$74*(AR311+AT311)+$CJ$81,"-")</f>
        <v>-</v>
      </c>
      <c r="AL311" s="191" t="str">
        <f>IF(AND(入力データと計算結果!$F$6=バックデータ一覧!$A$7,入力データと計算結果!$F$27="仕様を入力することで評価する"),$CJ$68*CB311+$CJ$75*AU311+$CJ$82,"-")</f>
        <v>-</v>
      </c>
      <c r="AM311" s="191" t="str">
        <f>IF(AND(入力データと計算結果!$F$6=バックデータ一覧!$A$7,入力データと計算結果!$F$27="仕様を入力することで評価する"),$CJ$69*CB311+$CJ$76*AV311+$CJ$83,"-")</f>
        <v>-</v>
      </c>
      <c r="AN311" s="191" t="str">
        <f>IF(AND(入力データと計算結果!$F$6=バックデータ一覧!$A$7,入力データと計算結果!$F$27="仕様を入力することで評価する"),$CJ$70*CB311+$CJ$77*AW311+$CJ$84,"-")</f>
        <v>-</v>
      </c>
      <c r="AO311" s="191" t="str">
        <f>IF(AND(入力データと計算結果!$F$6=バックデータ一覧!$A$7,入力データと計算結果!$F$27="仕様を入力することで評価する"),$CJ$71*CB311+$CJ$78*AX311+$CJ$85,"-")</f>
        <v>-</v>
      </c>
      <c r="AP311" s="91">
        <f t="shared" si="138"/>
        <v>30.498087937167405</v>
      </c>
      <c r="AQ311" s="91">
        <f t="shared" si="139"/>
        <v>4.9372599940520567</v>
      </c>
      <c r="AR311" s="91">
        <f t="shared" si="140"/>
        <v>1.4024269786150283</v>
      </c>
      <c r="AS311" s="91">
        <f t="shared" si="141"/>
        <v>1.0345772793061685</v>
      </c>
      <c r="AT311" s="91">
        <f t="shared" si="142"/>
        <v>0.55177454896328992</v>
      </c>
      <c r="AU311" s="91">
        <f t="shared" si="143"/>
        <v>0</v>
      </c>
      <c r="AV311" s="91">
        <f t="shared" si="144"/>
        <v>4.138309117224674</v>
      </c>
      <c r="AW311" s="91">
        <f t="shared" si="145"/>
        <v>0</v>
      </c>
      <c r="AX311" s="91">
        <f t="shared" si="146"/>
        <v>1.44828125</v>
      </c>
      <c r="AY311" s="158">
        <f t="shared" si="147"/>
        <v>26.362356441237509</v>
      </c>
      <c r="AZ311" s="91">
        <f t="shared" si="152"/>
        <v>33.489444365346671</v>
      </c>
      <c r="BA311" s="26">
        <f>IF(計算過程!$CJ$4=9,((BF311*CB311+BG311*(BO311+BP311+BQ311+BS311)+BH311*BN311+BI311)*BB311+(0.01723*BU311+0.06099))*10^3/3600,0)</f>
        <v>0</v>
      </c>
      <c r="BB311" s="26">
        <f>IF(7&lt;='貼り付けシート（日別）'!O310,1,1+(7-'貼り付けシート（日別）'!O310)*0.0091)</f>
        <v>1</v>
      </c>
      <c r="BC311" s="26">
        <f>IF(計算過程!$CJ$4=9,((BJ311*計算過程!CB311+BK311*(BO311+BP311+BQ311+BS311)+BL311*BN311+BM311)*BE311+BU311/BD311),0)</f>
        <v>0</v>
      </c>
      <c r="BD311" s="26">
        <f>計算過程!$CJ$88*'貼り付けシート（日別）'!O310+計算過程!$CJ$89*BU311+計算過程!$CJ$90</f>
        <v>0.82090968749999993</v>
      </c>
      <c r="BE311" s="26">
        <f>IF(7&lt;='貼り付けシート（日別）'!O310,1,1+(7-'貼り付けシート（日別）'!O310)*0.0205)</f>
        <v>1</v>
      </c>
      <c r="BF311" s="89">
        <f>IF($BN311&gt;0,バックデータ一覧!$S$4,バックデータ一覧!$T$4)</f>
        <v>-0.51375000000000004</v>
      </c>
      <c r="BG311" s="89">
        <f>IF($BN311&gt;0,バックデータ一覧!$S$5,バックデータ一覧!$T$5)</f>
        <v>-1.7819999999999999E-2</v>
      </c>
      <c r="BH311" s="89">
        <f>IF($BN311&gt;0,バックデータ一覧!$S$6,バックデータ一覧!$T$6)</f>
        <v>0.27639999999999998</v>
      </c>
      <c r="BI311" s="89">
        <f>IF($BN311&gt;0,バックデータ一覧!$S$7,バックデータ一覧!$T$7)</f>
        <v>9.4067100000000003</v>
      </c>
      <c r="BJ311" s="89">
        <f>IF($BN311&gt;0,バックデータ一覧!$S$12,バックデータ一覧!$T$12)</f>
        <v>-0.19841</v>
      </c>
      <c r="BK311" s="89">
        <f>IF($BN311&gt;0,バックデータ一覧!$S$13,バックデータ一覧!$T$13)</f>
        <v>1.10632</v>
      </c>
      <c r="BL311" s="89">
        <f>IF($BN311&gt;0,バックデータ一覧!$S$14,バックデータ一覧!$T$14)</f>
        <v>0.19306999999999999</v>
      </c>
      <c r="BM311" s="132">
        <f>IF($BN311&gt;0,バックデータ一覧!$S$15,バックデータ一覧!$T$15)</f>
        <v>-10.36669</v>
      </c>
      <c r="BN311" s="26">
        <f>SUMIF('貼り付けシート（時刻別）'!$A$6:$A$8765,$A311,'貼り付けシート（時刻別）'!$C$6:$C$8765)</f>
        <v>2400</v>
      </c>
      <c r="BO311" s="91">
        <f>'貼り付けシート（日別）'!B310</f>
        <v>6.5898584073746669</v>
      </c>
      <c r="BP311" s="91">
        <f>'貼り付けシート（日別）'!C310</f>
        <v>4.86137095626</v>
      </c>
      <c r="BQ311" s="91">
        <f>'貼り付けシート（日別）'!D310</f>
        <v>2.5927311766720003</v>
      </c>
      <c r="BR311" s="91">
        <f>'貼り付けシート（日別）'!E310</f>
        <v>0</v>
      </c>
      <c r="BS311" s="91">
        <f>'貼り付けシート（日別）'!F310</f>
        <v>19.44548382504</v>
      </c>
      <c r="BT311" s="91">
        <f>'貼り付けシート（日別）'!G310</f>
        <v>0</v>
      </c>
      <c r="BU311" s="91">
        <f>'貼り付けシート（日別）'!H310</f>
        <v>1.44828125</v>
      </c>
      <c r="BV311" s="91">
        <f>'貼り付けシート（日別）'!I310</f>
        <v>61</v>
      </c>
      <c r="BW311" s="91">
        <f>'貼り付けシート（日別）'!J310</f>
        <v>45</v>
      </c>
      <c r="BX311" s="91">
        <f>'貼り付けシート（日別）'!K310</f>
        <v>24</v>
      </c>
      <c r="BY311" s="91">
        <f>'貼り付けシート（日別）'!L310</f>
        <v>0</v>
      </c>
      <c r="BZ311" s="91">
        <f>'貼り付けシート（日別）'!M310</f>
        <v>180</v>
      </c>
      <c r="CA311" s="91">
        <f>'貼り付けシート（日別）'!N310</f>
        <v>0</v>
      </c>
      <c r="CB311" s="91">
        <f>'貼り付けシート（日別）'!O310</f>
        <v>12.045833333333334</v>
      </c>
      <c r="CC311" s="91">
        <f>'貼り付けシート（日別）'!Q310</f>
        <v>0</v>
      </c>
      <c r="CD311" s="126"/>
    </row>
    <row r="312" spans="1:82" x14ac:dyDescent="0.15">
      <c r="A312" s="30">
        <v>41945</v>
      </c>
      <c r="B312" s="93">
        <f t="shared" si="126"/>
        <v>0.11765011574074073</v>
      </c>
      <c r="C312" s="93">
        <f t="shared" si="127"/>
        <v>0</v>
      </c>
      <c r="D312" s="93">
        <f t="shared" si="153"/>
        <v>20.322392583062523</v>
      </c>
      <c r="E312" s="96">
        <v>0</v>
      </c>
      <c r="F312" s="90">
        <f>IF(OR(計算過程!$CJ$4&lt;=4,計算過程!$CJ$4=8),G312+H312+I312,0)</f>
        <v>0.11765011574074073</v>
      </c>
      <c r="G312" s="90">
        <f>IF(AND($CJ$4&gt;4,$CJ$4&lt;&gt;8),0,((VLOOKUP(入力データと計算結果!$F$6,バックデータ一覧!$V$12:$AA$15,2)*CB312+VLOOKUP(入力データと計算結果!$F$6,バックデータ一覧!$V$12:$AA$15,3)*(BV312+BW312+BX312+BY312+CA312)+(VLOOKUP(入力データと計算結果!$F$6,バックデータ一覧!$V$12:$AA$15,4)))*10^3/3600))</f>
        <v>0.11765011574074073</v>
      </c>
      <c r="H312" s="90">
        <f>IF(AND(OR($CJ$4&gt;4,$CJ$4&lt;&gt;8),入力データと計算結果!$F$7&lt;&gt;バックデータ一覧!$A$20,BZ312&gt;0),0.07*10^3/3600,0)</f>
        <v>0</v>
      </c>
      <c r="I312" s="90">
        <f>IF(AND(OR($CJ$4&lt;=4),入力データと計算結果!$F$7=バックデータ一覧!$A$22,BU312&gt;0),(VLOOKUP(入力データと計算結果!$F$6,バックデータ一覧!$V$12:$AA$15,5,FALSE)*BU312+VLOOKUP(入力データと計算結果!$F$6,バックデータ一覧!$V$12:$AA$15,6,FALSE))*10^3/3600,0)</f>
        <v>0</v>
      </c>
      <c r="J312" s="90">
        <f>IF(OR(計算過程!$CJ$4&lt;=2,計算過程!$CJ$4=8),IF(入力データと計算結果!$F$7=バックデータ一覧!$A$20,BO312/L312+BP312/M312+BQ312/N312+BR312/O312+BT312/Q312,IF(入力データと計算結果!$F$7=バックデータ一覧!$A$21,BO312/L312+BP312/M312+BQ312/N312+BS312/P312+BT312/Q312,BO312/L312+BP312/M312+BQ312/N312+BS312/P312+BU312/R312)),0)</f>
        <v>0</v>
      </c>
      <c r="K312" s="90">
        <f>IF(OR(計算過程!$CJ$4=3,計算過程!$CJ$4=4),IF(入力データと計算結果!$F$7=バックデータ一覧!$A$20,BO312/L312+BP312/M312+BQ312/N312+BR312/O312+BT312/Q312,IF(入力データと計算結果!$F$7=バックデータ一覧!$A$21,BO312/L312+BP312/M312+BQ312/N312+BS312/P312+BT312/Q312,BO312/L312+BP312/M312+BQ312/N312+BS312/P312+BU312/R312)),0)</f>
        <v>20.322392583062523</v>
      </c>
      <c r="L312" s="167">
        <f>IFERROR(MIN(1,$CJ$6*CB312+計算過程!$CJ$13*(BO312+BQ312)+$CJ$20),"-")</f>
        <v>0.70379592229109567</v>
      </c>
      <c r="M312" s="167">
        <f t="shared" si="128"/>
        <v>0.80044721884941961</v>
      </c>
      <c r="N312" s="167">
        <f t="shared" si="129"/>
        <v>0.70379592229109567</v>
      </c>
      <c r="O312" s="134">
        <f t="shared" si="130"/>
        <v>0.90236153670854247</v>
      </c>
      <c r="P312" s="134">
        <f t="shared" si="131"/>
        <v>0.88826526187185906</v>
      </c>
      <c r="Q312" s="134">
        <f t="shared" si="132"/>
        <v>0.90236153670854247</v>
      </c>
      <c r="R312" s="134">
        <f t="shared" si="133"/>
        <v>0.46450891284819928</v>
      </c>
      <c r="S312" s="26">
        <f t="shared" si="134"/>
        <v>0</v>
      </c>
      <c r="T312" s="26">
        <f>'貼り付けシート（日別）'!P311</f>
        <v>7.375</v>
      </c>
      <c r="U312" s="26">
        <f t="shared" si="154"/>
        <v>1</v>
      </c>
      <c r="V312" s="26">
        <f t="shared" si="155"/>
        <v>1</v>
      </c>
      <c r="W312" s="26">
        <f t="shared" si="148"/>
        <v>15.434313468513329</v>
      </c>
      <c r="X312" s="26">
        <f t="shared" si="135"/>
        <v>0</v>
      </c>
      <c r="Y312" s="26">
        <f>IF(AND(入力データと計算結果!$F$6=バックデータ一覧!$A$7,入力データと計算結果!$F$27="種類を選択することで評価する"),MAX((($CJ$44*CB312+$CJ$45*SUM(BO312:BQ312,BS312)+$CJ$46)*Z312+(0.01723*BU312+0.06099))*10^3/3600,0),0)</f>
        <v>0</v>
      </c>
      <c r="Z312" s="26">
        <f t="shared" si="149"/>
        <v>1</v>
      </c>
      <c r="AA312" s="26">
        <f>IF(AND(入力データと計算結果!$F$6=バックデータ一覧!$A$7,入力データと計算結果!$F$27="種類を選択することで評価する"),MAX(($CJ$47*CB312+$CJ$48*SUM(BO312:BQ312,BS312)+$CJ$49)*AC312+BU312/AB312,0),0)</f>
        <v>0</v>
      </c>
      <c r="AB312" s="26">
        <f t="shared" si="136"/>
        <v>0.80435999999999996</v>
      </c>
      <c r="AC312" s="26">
        <f t="shared" si="150"/>
        <v>1</v>
      </c>
      <c r="AD312" s="91">
        <f>IF(AND(入力データと計算結果!$F$6=バックデータ一覧!$A$7,入力データと計算結果!$F$27="仕様を入力することで評価する"),AE312+AF312+AG312,0)</f>
        <v>0</v>
      </c>
      <c r="AE312" s="91">
        <f t="shared" si="151"/>
        <v>1.0347420500617448</v>
      </c>
      <c r="AF312" s="91">
        <f t="shared" si="137"/>
        <v>7.1633984460742969E-2</v>
      </c>
      <c r="AG312" s="190">
        <f>IF(AND(入力データと計算結果!$F$7&lt;&gt;バックデータ一覧!$A$22,CA312&gt;0),(0.000393*計算過程!CA312)*10^3/3600,IF(AND(入力データと計算結果!$F$7=バックデータ一覧!$A$22,AX312&gt;0),(0.01723*計算過程!AX312+0.06099)*10^3/3600,0))</f>
        <v>0</v>
      </c>
      <c r="AH312" s="91">
        <f>IF(OR(入力データと計算結果!$F$6&lt;&gt;バックデータ一覧!$A$7,入力データと計算結果!$F$27&lt;&gt;"仕様を入力することで評価する"),0,IF(入力データと計算結果!$F$7=バックデータ一覧!$A$20,計算過程!AR312/計算過程!AI312+計算過程!AS312/計算過程!AJ312+計算過程!AT312/計算過程!AK312+計算過程!AU312/計算過程!AL312+計算過程!AW312/計算過程!AN312,IF(入力データと計算結果!$F$7=バックデータ一覧!$A$21,計算過程!AR312/計算過程!AI312+計算過程!AS312/計算過程!AJ312+計算過程!AT312/計算過程!AK312+計算過程!AV312/計算過程!AM312+計算過程!AW312/計算過程!AN312,計算過程!AR312/計算過程!AI312+計算過程!AS312/計算過程!AJ312+計算過程!AT312/計算過程!AK312+計算過程!AV312/計算過程!AM312+計算過程!AX312/計算過程!AO312)))</f>
        <v>0</v>
      </c>
      <c r="AI312" s="191" t="str">
        <f>IF(AND(入力データと計算結果!$F$6=バックデータ一覧!$A$7,入力データと計算結果!$F$27="仕様を入力することで評価する"),$CJ$65*CB312+$CJ$72*(AR312+AT312)+$CJ$79,"-")</f>
        <v>-</v>
      </c>
      <c r="AJ312" s="191" t="str">
        <f>IF(AND(入力データと計算結果!$F$6=バックデータ一覧!$A$7,入力データと計算結果!$F$27="仕様を入力することで評価する"),$CJ$66*CB312+$CJ$73*AS312+$CJ$80,"-")</f>
        <v>-</v>
      </c>
      <c r="AK312" s="191" t="str">
        <f>IF(AND(入力データと計算結果!$F$6=バックデータ一覧!$A$7,入力データと計算結果!$F$27="仕様を入力することで評価する"),$CJ$67*CB312+$CJ$74*(AR312+AT312)+$CJ$81,"-")</f>
        <v>-</v>
      </c>
      <c r="AL312" s="191" t="str">
        <f>IF(AND(入力データと計算結果!$F$6=バックデータ一覧!$A$7,入力データと計算結果!$F$27="仕様を入力することで評価する"),$CJ$68*CB312+$CJ$75*AU312+$CJ$82,"-")</f>
        <v>-</v>
      </c>
      <c r="AM312" s="191" t="str">
        <f>IF(AND(入力データと計算結果!$F$6=バックデータ一覧!$A$7,入力データと計算結果!$F$27="仕様を入力することで評価する"),$CJ$69*CB312+$CJ$76*AV312+$CJ$83,"-")</f>
        <v>-</v>
      </c>
      <c r="AN312" s="191" t="str">
        <f>IF(AND(入力データと計算結果!$F$6=バックデータ一覧!$A$7,入力データと計算結果!$F$27="仕様を入力することで評価する"),$CJ$70*CB312+$CJ$77*AW312+$CJ$84,"-")</f>
        <v>-</v>
      </c>
      <c r="AO312" s="191" t="str">
        <f>IF(AND(入力データと計算結果!$F$6=バックデータ一覧!$A$7,入力データと計算結果!$F$27="仕様を入力することで評価する"),$CJ$71*CB312+$CJ$78*AX312+$CJ$85,"-")</f>
        <v>-</v>
      </c>
      <c r="AP312" s="91">
        <f t="shared" si="138"/>
        <v>17.855651502997059</v>
      </c>
      <c r="AQ312" s="91">
        <f t="shared" si="139"/>
        <v>4.7933716378695488</v>
      </c>
      <c r="AR312" s="91">
        <f t="shared" si="140"/>
        <v>0</v>
      </c>
      <c r="AS312" s="91">
        <f t="shared" si="141"/>
        <v>0</v>
      </c>
      <c r="AT312" s="91">
        <f t="shared" si="142"/>
        <v>0</v>
      </c>
      <c r="AU312" s="91">
        <f t="shared" si="143"/>
        <v>0</v>
      </c>
      <c r="AV312" s="91">
        <f t="shared" si="144"/>
        <v>0</v>
      </c>
      <c r="AW312" s="91">
        <f t="shared" si="145"/>
        <v>0</v>
      </c>
      <c r="AX312" s="91">
        <f t="shared" si="146"/>
        <v>0</v>
      </c>
      <c r="AY312" s="158">
        <f t="shared" si="147"/>
        <v>15.434313468513329</v>
      </c>
      <c r="AZ312" s="91">
        <f t="shared" si="152"/>
        <v>15.434313468513329</v>
      </c>
      <c r="BA312" s="26">
        <f>IF(計算過程!$CJ$4=9,((BF312*CB312+BG312*(BO312+BP312+BQ312+BS312)+BH312*BN312+BI312)*BB312+(0.01723*BU312+0.06099))*10^3/3600,0)</f>
        <v>0</v>
      </c>
      <c r="BB312" s="26">
        <f>IF(7&lt;='貼り付けシート（日別）'!O311,1,1+(7-'貼り付けシート（日別）'!O311)*0.0091)</f>
        <v>1</v>
      </c>
      <c r="BC312" s="26">
        <f>IF(計算過程!$CJ$4=9,((BJ312*計算過程!CB312+BK312*(BO312+BP312+BQ312+BS312)+BL312*BN312+BM312)*BE312+BU312/BD312),0)</f>
        <v>0</v>
      </c>
      <c r="BD312" s="26">
        <f>計算過程!$CJ$88*'貼り付けシート（日別）'!O311+計算過程!$CJ$89*BU312+計算過程!$CJ$90</f>
        <v>0.80435999999999996</v>
      </c>
      <c r="BE312" s="26">
        <f>IF(7&lt;='貼り付けシート（日別）'!O311,1,1+(7-'貼り付けシート（日別）'!O311)*0.0205)</f>
        <v>1</v>
      </c>
      <c r="BF312" s="89">
        <f>IF($BN312&gt;0,バックデータ一覧!$S$4,バックデータ一覧!$T$4)</f>
        <v>-0.51375000000000004</v>
      </c>
      <c r="BG312" s="89">
        <f>IF($BN312&gt;0,バックデータ一覧!$S$5,バックデータ一覧!$T$5)</f>
        <v>-1.7819999999999999E-2</v>
      </c>
      <c r="BH312" s="89">
        <f>IF($BN312&gt;0,バックデータ一覧!$S$6,バックデータ一覧!$T$6)</f>
        <v>0.27639999999999998</v>
      </c>
      <c r="BI312" s="89">
        <f>IF($BN312&gt;0,バックデータ一覧!$S$7,バックデータ一覧!$T$7)</f>
        <v>9.4067100000000003</v>
      </c>
      <c r="BJ312" s="89">
        <f>IF($BN312&gt;0,バックデータ一覧!$S$12,バックデータ一覧!$T$12)</f>
        <v>-0.19841</v>
      </c>
      <c r="BK312" s="89">
        <f>IF($BN312&gt;0,バックデータ一覧!$S$13,バックデータ一覧!$T$13)</f>
        <v>1.10632</v>
      </c>
      <c r="BL312" s="89">
        <f>IF($BN312&gt;0,バックデータ一覧!$S$14,バックデータ一覧!$T$14)</f>
        <v>0.19306999999999999</v>
      </c>
      <c r="BM312" s="132">
        <f>IF($BN312&gt;0,バックデータ一覧!$S$15,バックデータ一覧!$T$15)</f>
        <v>-10.36669</v>
      </c>
      <c r="BN312" s="26">
        <f>SUMIF('貼り付けシート（時刻別）'!$A$6:$A$8765,$A312,'貼り付けシート（時刻別）'!$C$6:$C$8765)</f>
        <v>2400</v>
      </c>
      <c r="BO312" s="91">
        <f>'貼り付けシート（日別）'!B311</f>
        <v>4.2995587519429987</v>
      </c>
      <c r="BP312" s="91">
        <f>'貼り付けシート（日別）'!C311</f>
        <v>9.3708331773116651</v>
      </c>
      <c r="BQ312" s="91">
        <f>'貼り付けシート（日別）'!D311</f>
        <v>1.7639215392586665</v>
      </c>
      <c r="BR312" s="91">
        <f>'貼り付けシート（日別）'!E311</f>
        <v>0</v>
      </c>
      <c r="BS312" s="91">
        <f>'貼り付けシート（日別）'!F311</f>
        <v>0</v>
      </c>
      <c r="BT312" s="91">
        <f>'貼り付けシート（日別）'!G311</f>
        <v>0</v>
      </c>
      <c r="BU312" s="91">
        <f>'貼り付けシート（日別）'!H311</f>
        <v>0</v>
      </c>
      <c r="BV312" s="91">
        <f>'貼り付けシート（日別）'!I311</f>
        <v>39</v>
      </c>
      <c r="BW312" s="91">
        <f>'貼り付けシート（日別）'!J311</f>
        <v>85</v>
      </c>
      <c r="BX312" s="91">
        <f>'貼り付けシート（日別）'!K311</f>
        <v>16</v>
      </c>
      <c r="BY312" s="91">
        <f>'貼り付けシート（日別）'!L311</f>
        <v>0</v>
      </c>
      <c r="BZ312" s="91">
        <f>'貼り付けシート（日別）'!M311</f>
        <v>0</v>
      </c>
      <c r="CA312" s="91">
        <f>'貼り付けシート（日別）'!N311</f>
        <v>0</v>
      </c>
      <c r="CB312" s="91">
        <f>'貼り付けシート（日別）'!O311</f>
        <v>10.408333333333335</v>
      </c>
      <c r="CC312" s="91">
        <f>'貼り付けシート（日別）'!Q311</f>
        <v>0</v>
      </c>
      <c r="CD312" s="126"/>
    </row>
    <row r="313" spans="1:82" x14ac:dyDescent="0.15">
      <c r="A313" s="30">
        <v>41946</v>
      </c>
      <c r="B313" s="93">
        <f t="shared" si="126"/>
        <v>0.17772474450231479</v>
      </c>
      <c r="C313" s="93">
        <f t="shared" si="127"/>
        <v>0</v>
      </c>
      <c r="D313" s="93">
        <f t="shared" si="153"/>
        <v>46.355576465540047</v>
      </c>
      <c r="E313" s="96">
        <v>0</v>
      </c>
      <c r="F313" s="90">
        <f>IF(OR(計算過程!$CJ$4&lt;=4,計算過程!$CJ$4=8),G313+H313+I313,0)</f>
        <v>0.17772474450231479</v>
      </c>
      <c r="G313" s="90">
        <f>IF(AND($CJ$4&gt;4,$CJ$4&lt;&gt;8),0,((VLOOKUP(入力データと計算結果!$F$6,バックデータ一覧!$V$12:$AA$15,2)*CB313+VLOOKUP(入力データと計算結果!$F$6,バックデータ一覧!$V$12:$AA$15,3)*(BV313+BW313+BX313+BY313+CA313)+(VLOOKUP(入力データと計算結果!$F$6,バックデータ一覧!$V$12:$AA$15,4)))*10^3/3600))</f>
        <v>0.11419693287037036</v>
      </c>
      <c r="H313" s="90">
        <f>IF(AND(OR($CJ$4&gt;4,$CJ$4&lt;&gt;8),入力データと計算結果!$F$7&lt;&gt;バックデータ一覧!$A$20,BZ313&gt;0),0.07*10^3/3600,0)</f>
        <v>1.9444444444444445E-2</v>
      </c>
      <c r="I313" s="90">
        <f>IF(AND(OR($CJ$4&lt;=4),入力データと計算結果!$F$7=バックデータ一覧!$A$22,BU313&gt;0),(VLOOKUP(入力データと計算結果!$F$6,バックデータ一覧!$V$12:$AA$15,5,FALSE)*BU313+VLOOKUP(入力データと計算結果!$F$6,バックデータ一覧!$V$12:$AA$15,6,FALSE))*10^3/3600,0)</f>
        <v>4.4083367187499993E-2</v>
      </c>
      <c r="J313" s="90">
        <f>IF(OR(計算過程!$CJ$4&lt;=2,計算過程!$CJ$4=8),IF(入力データと計算結果!$F$7=バックデータ一覧!$A$20,BO313/L313+BP313/M313+BQ313/N313+BR313/O313+BT313/Q313,IF(入力データと計算結果!$F$7=バックデータ一覧!$A$21,BO313/L313+BP313/M313+BQ313/N313+BS313/P313+BT313/Q313,BO313/L313+BP313/M313+BQ313/N313+BS313/P313+BU313/R313)),0)</f>
        <v>0</v>
      </c>
      <c r="K313" s="90">
        <f>IF(OR(計算過程!$CJ$4=3,計算過程!$CJ$4=4),IF(入力データと計算結果!$F$7=バックデータ一覧!$A$20,BO313/L313+BP313/M313+BQ313/N313+BR313/O313+BT313/Q313,IF(入力データと計算結果!$F$7=バックデータ一覧!$A$21,BO313/L313+BP313/M313+BQ313/N313+BS313/P313+BT313/Q313,BO313/L313+BP313/M313+BQ313/N313+BS313/P313+BU313/R313)),0)</f>
        <v>46.355576465540047</v>
      </c>
      <c r="L313" s="167">
        <f>IFERROR(MIN(1,$CJ$6*CB313+計算過程!$CJ$13*(BO313+BQ313)+$CJ$20),"-")</f>
        <v>0.71448841143986297</v>
      </c>
      <c r="M313" s="167">
        <f t="shared" si="128"/>
        <v>0.79609618312213004</v>
      </c>
      <c r="N313" s="167">
        <f t="shared" si="129"/>
        <v>0.71448841143986297</v>
      </c>
      <c r="O313" s="134">
        <f t="shared" si="130"/>
        <v>0.90236153670854247</v>
      </c>
      <c r="P313" s="134">
        <f t="shared" si="131"/>
        <v>0.83983662394958691</v>
      </c>
      <c r="Q313" s="134">
        <f t="shared" si="132"/>
        <v>0.90236153670854247</v>
      </c>
      <c r="R313" s="134">
        <f t="shared" si="133"/>
        <v>0.54304042007345177</v>
      </c>
      <c r="S313" s="26">
        <f t="shared" si="134"/>
        <v>0</v>
      </c>
      <c r="T313" s="26">
        <f>'貼り付けシート（日別）'!P312</f>
        <v>6.6375000000000002</v>
      </c>
      <c r="U313" s="26">
        <f t="shared" si="154"/>
        <v>1.00482125</v>
      </c>
      <c r="V313" s="26">
        <f t="shared" si="155"/>
        <v>1</v>
      </c>
      <c r="W313" s="26">
        <f t="shared" si="148"/>
        <v>36.196996865793324</v>
      </c>
      <c r="X313" s="26">
        <f t="shared" si="135"/>
        <v>0</v>
      </c>
      <c r="Y313" s="26">
        <f>IF(AND(入力データと計算結果!$F$6=バックデータ一覧!$A$7,入力データと計算結果!$F$27="種類を選択することで評価する"),MAX((($CJ$44*CB313+$CJ$45*SUM(BO313:BQ313,BS313)+$CJ$46)*Z313+(0.01723*BU313+0.06099))*10^3/3600,0),0)</f>
        <v>0</v>
      </c>
      <c r="Z313" s="26">
        <f t="shared" si="149"/>
        <v>1</v>
      </c>
      <c r="AA313" s="26">
        <f>IF(AND(入力データと計算結果!$F$6=バックデータ一覧!$A$7,入力データと計算結果!$F$27="種類を選択することで評価する"),MAX(($CJ$47*CB313+$CJ$48*SUM(BO313:BQ313,BS313)+$CJ$49)*AC313+BU313/AB313,0),0)</f>
        <v>0</v>
      </c>
      <c r="AB313" s="26">
        <f t="shared" si="136"/>
        <v>0.82243468749999993</v>
      </c>
      <c r="AC313" s="26">
        <f t="shared" si="150"/>
        <v>1</v>
      </c>
      <c r="AD313" s="91">
        <f>IF(AND(入力データと計算結果!$F$6=バックデータ一覧!$A$7,入力データと計算結果!$F$27="仕様を入力することで評価する"),AE313+AF313+AG313,0)</f>
        <v>0</v>
      </c>
      <c r="AE313" s="91">
        <f t="shared" si="151"/>
        <v>1.7446491338514816</v>
      </c>
      <c r="AF313" s="91">
        <f t="shared" si="137"/>
        <v>8.7701398842814401E-2</v>
      </c>
      <c r="AG313" s="190">
        <f>IF(AND(入力データと計算結果!$F$7&lt;&gt;バックデータ一覧!$A$22,CA313&gt;0),(0.000393*計算過程!CA313)*10^3/3600,IF(AND(入力データと計算結果!$F$7=バックデータ一覧!$A$22,AX313&gt;0),(0.01723*計算過程!AX313+0.06099)*10^3/3600,0))</f>
        <v>2.3813475260416668E-2</v>
      </c>
      <c r="AH313" s="91">
        <f>IF(OR(入力データと計算結果!$F$6&lt;&gt;バックデータ一覧!$A$7,入力データと計算結果!$F$27&lt;&gt;"仕様を入力することで評価する"),0,IF(入力データと計算結果!$F$7=バックデータ一覧!$A$20,計算過程!AR313/計算過程!AI313+計算過程!AS313/計算過程!AJ313+計算過程!AT313/計算過程!AK313+計算過程!AU313/計算過程!AL313+計算過程!AW313/計算過程!AN313,IF(入力データと計算結果!$F$7=バックデータ一覧!$A$21,計算過程!AR313/計算過程!AI313+計算過程!AS313/計算過程!AJ313+計算過程!AT313/計算過程!AK313+計算過程!AV313/計算過程!AM313+計算過程!AW313/計算過程!AN313,計算過程!AR313/計算過程!AI313+計算過程!AS313/計算過程!AJ313+計算過程!AT313/計算過程!AK313+計算過程!AV313/計算過程!AM313+計算過程!AX313/計算過程!AO313)))</f>
        <v>0</v>
      </c>
      <c r="AI313" s="191" t="str">
        <f>IF(AND(入力データと計算結果!$F$6=バックデータ一覧!$A$7,入力データと計算結果!$F$27="仕様を入力することで評価する"),$CJ$65*CB313+$CJ$72*(AR313+AT313)+$CJ$79,"-")</f>
        <v>-</v>
      </c>
      <c r="AJ313" s="191" t="str">
        <f>IF(AND(入力データと計算結果!$F$6=バックデータ一覧!$A$7,入力データと計算結果!$F$27="仕様を入力することで評価する"),$CJ$66*CB313+$CJ$73*AS313+$CJ$80,"-")</f>
        <v>-</v>
      </c>
      <c r="AK313" s="191" t="str">
        <f>IF(AND(入力データと計算結果!$F$6=バックデータ一覧!$A$7,入力データと計算結果!$F$27="仕様を入力することで評価する"),$CJ$67*CB313+$CJ$74*(AR313+AT313)+$CJ$81,"-")</f>
        <v>-</v>
      </c>
      <c r="AL313" s="191" t="str">
        <f>IF(AND(入力データと計算結果!$F$6=バックデータ一覧!$A$7,入力データと計算結果!$F$27="仕様を入力することで評価する"),$CJ$68*CB313+$CJ$75*AU313+$CJ$82,"-")</f>
        <v>-</v>
      </c>
      <c r="AM313" s="191" t="str">
        <f>IF(AND(入力データと計算結果!$F$6=バックデータ一覧!$A$7,入力データと計算結果!$F$27="仕様を入力することで評価する"),$CJ$69*CB313+$CJ$76*AV313+$CJ$83,"-")</f>
        <v>-</v>
      </c>
      <c r="AN313" s="191" t="str">
        <f>IF(AND(入力データと計算結果!$F$6=バックデータ一覧!$A$7,入力データと計算結果!$F$27="仕様を入力することで評価する"),$CJ$70*CB313+$CJ$77*AW313+$CJ$84,"-")</f>
        <v>-</v>
      </c>
      <c r="AO313" s="191" t="str">
        <f>IF(AND(入力データと計算結果!$F$6=バックデータ一覧!$A$7,入力データと計算結果!$F$27="仕様を入力することで評価する"),$CJ$71*CB313+$CJ$78*AX313+$CJ$85,"-")</f>
        <v>-</v>
      </c>
      <c r="AP313" s="91">
        <f t="shared" si="138"/>
        <v>31.193595297364119</v>
      </c>
      <c r="AQ313" s="91">
        <f t="shared" si="139"/>
        <v>4.9665502446744503</v>
      </c>
      <c r="AR313" s="91">
        <f t="shared" si="140"/>
        <v>1.5343796281913509</v>
      </c>
      <c r="AS313" s="91">
        <f t="shared" si="141"/>
        <v>1.1319193978460786</v>
      </c>
      <c r="AT313" s="91">
        <f t="shared" si="142"/>
        <v>0.60369034551790879</v>
      </c>
      <c r="AU313" s="91">
        <f t="shared" si="143"/>
        <v>0</v>
      </c>
      <c r="AV313" s="91">
        <f t="shared" si="144"/>
        <v>4.5276775913843128</v>
      </c>
      <c r="AW313" s="91">
        <f t="shared" si="145"/>
        <v>0</v>
      </c>
      <c r="AX313" s="91">
        <f t="shared" si="146"/>
        <v>1.43578125</v>
      </c>
      <c r="AY313" s="158">
        <f t="shared" si="147"/>
        <v>26.963548652853675</v>
      </c>
      <c r="AZ313" s="91">
        <f t="shared" si="152"/>
        <v>34.761215615793326</v>
      </c>
      <c r="BA313" s="26">
        <f>IF(計算過程!$CJ$4=9,((BF313*CB313+BG313*(BO313+BP313+BQ313+BS313)+BH313*BN313+BI313)*BB313+(0.01723*BU313+0.06099))*10^3/3600,0)</f>
        <v>0</v>
      </c>
      <c r="BB313" s="26">
        <f>IF(7&lt;='貼り付けシート（日別）'!O312,1,1+(7-'貼り付けシート（日別）'!O312)*0.0091)</f>
        <v>1</v>
      </c>
      <c r="BC313" s="26">
        <f>IF(計算過程!$CJ$4=9,((BJ313*計算過程!CB313+BK313*(BO313+BP313+BQ313+BS313)+BL313*BN313+BM313)*BE313+BU313/BD313),0)</f>
        <v>0</v>
      </c>
      <c r="BD313" s="26">
        <f>計算過程!$CJ$88*'貼り付けシート（日別）'!O312+計算過程!$CJ$89*BU313+計算過程!$CJ$90</f>
        <v>0.82243468749999993</v>
      </c>
      <c r="BE313" s="26">
        <f>IF(7&lt;='貼り付けシート（日別）'!O312,1,1+(7-'貼り付けシート（日別）'!O312)*0.0205)</f>
        <v>1</v>
      </c>
      <c r="BF313" s="89">
        <f>IF($BN313&gt;0,バックデータ一覧!$S$4,バックデータ一覧!$T$4)</f>
        <v>-0.51375000000000004</v>
      </c>
      <c r="BG313" s="89">
        <f>IF($BN313&gt;0,バックデータ一覧!$S$5,バックデータ一覧!$T$5)</f>
        <v>-1.7819999999999999E-2</v>
      </c>
      <c r="BH313" s="89">
        <f>IF($BN313&gt;0,バックデータ一覧!$S$6,バックデータ一覧!$T$6)</f>
        <v>0.27639999999999998</v>
      </c>
      <c r="BI313" s="89">
        <f>IF($BN313&gt;0,バックデータ一覧!$S$7,バックデータ一覧!$T$7)</f>
        <v>9.4067100000000003</v>
      </c>
      <c r="BJ313" s="89">
        <f>IF($BN313&gt;0,バックデータ一覧!$S$12,バックデータ一覧!$T$12)</f>
        <v>-0.19841</v>
      </c>
      <c r="BK313" s="89">
        <f>IF($BN313&gt;0,バックデータ一覧!$S$13,バックデータ一覧!$T$13)</f>
        <v>1.10632</v>
      </c>
      <c r="BL313" s="89">
        <f>IF($BN313&gt;0,バックデータ一覧!$S$14,バックデータ一覧!$T$14)</f>
        <v>0.19306999999999999</v>
      </c>
      <c r="BM313" s="132">
        <f>IF($BN313&gt;0,バックデータ一覧!$S$15,バックデータ一覧!$T$15)</f>
        <v>-10.36669</v>
      </c>
      <c r="BN313" s="26">
        <f>SUMIF('貼り付けシート（時刻別）'!$A$6:$A$8765,$A313,'貼り付けシート（時刻別）'!$C$6:$C$8765)</f>
        <v>2400</v>
      </c>
      <c r="BO313" s="91">
        <f>'貼り付けシート（日別）'!B312</f>
        <v>6.8401101695593338</v>
      </c>
      <c r="BP313" s="91">
        <f>'貼り付けシート（日別）'!C312</f>
        <v>5.0459829119699995</v>
      </c>
      <c r="BQ313" s="91">
        <f>'貼り付けシート（日別）'!D312</f>
        <v>2.6911908863840002</v>
      </c>
      <c r="BR313" s="91">
        <f>'貼り付けシート（日別）'!E312</f>
        <v>0</v>
      </c>
      <c r="BS313" s="91">
        <f>'貼り付けシート（日別）'!F312</f>
        <v>20.183931647879994</v>
      </c>
      <c r="BT313" s="91">
        <f>'貼り付けシート（日別）'!G312</f>
        <v>0</v>
      </c>
      <c r="BU313" s="91">
        <f>'貼り付けシート（日別）'!H312</f>
        <v>1.43578125</v>
      </c>
      <c r="BV313" s="91">
        <f>'貼り付けシート（日別）'!I312</f>
        <v>61</v>
      </c>
      <c r="BW313" s="91">
        <f>'貼り付けシート（日別）'!J312</f>
        <v>45</v>
      </c>
      <c r="BX313" s="91">
        <f>'貼り付けシート（日別）'!K312</f>
        <v>24</v>
      </c>
      <c r="BY313" s="91">
        <f>'貼り付けシート（日別）'!L312</f>
        <v>0</v>
      </c>
      <c r="BZ313" s="91">
        <f>'貼り付けシート（日別）'!M312</f>
        <v>180</v>
      </c>
      <c r="CA313" s="91">
        <f>'貼り付けシート（日別）'!N312</f>
        <v>0</v>
      </c>
      <c r="CB313" s="91">
        <f>'貼り付けシート（日別）'!O312</f>
        <v>12.37916666666667</v>
      </c>
      <c r="CC313" s="91">
        <f>'貼り付けシート（日別）'!Q312</f>
        <v>0</v>
      </c>
      <c r="CD313" s="126"/>
    </row>
    <row r="314" spans="1:82" x14ac:dyDescent="0.15">
      <c r="A314" s="30">
        <v>41947</v>
      </c>
      <c r="B314" s="93">
        <f t="shared" si="126"/>
        <v>0.17504778819444444</v>
      </c>
      <c r="C314" s="93">
        <f t="shared" si="127"/>
        <v>0</v>
      </c>
      <c r="D314" s="93">
        <f t="shared" si="153"/>
        <v>46.088703877924225</v>
      </c>
      <c r="E314" s="96">
        <v>0</v>
      </c>
      <c r="F314" s="90">
        <f>IF(OR(計算過程!$CJ$4&lt;=4,計算過程!$CJ$4=8),G314+H314+I314,0)</f>
        <v>0.17504778819444444</v>
      </c>
      <c r="G314" s="90">
        <f>IF(AND($CJ$4&gt;4,$CJ$4&lt;&gt;8),0,((VLOOKUP(入力データと計算結果!$F$6,バックデータ一覧!$V$12:$AA$15,2)*CB314+VLOOKUP(入力データと計算結果!$F$6,バックデータ一覧!$V$12:$AA$15,3)*(BV314+BW314+BX314+BY314+CA314)+(VLOOKUP(入力データと計算結果!$F$6,バックデータ一覧!$V$12:$AA$15,4)))*10^3/3600))</f>
        <v>0.11219236111111111</v>
      </c>
      <c r="H314" s="90">
        <f>IF(AND(OR($CJ$4&gt;4,$CJ$4&lt;&gt;8),入力データと計算結果!$F$7&lt;&gt;バックデータ一覧!$A$20,BZ314&gt;0),0.07*10^3/3600,0)</f>
        <v>1.9444444444444445E-2</v>
      </c>
      <c r="I314" s="90">
        <f>IF(AND(OR($CJ$4&lt;=4),入力データと計算結果!$F$7=バックデータ一覧!$A$22,BU314&gt;0),(VLOOKUP(入力データと計算結果!$F$6,バックデータ一覧!$V$12:$AA$15,5,FALSE)*BU314+VLOOKUP(入力データと計算結果!$F$6,バックデータ一覧!$V$12:$AA$15,6,FALSE))*10^3/3600,0)</f>
        <v>4.3410982638888887E-2</v>
      </c>
      <c r="J314" s="90">
        <f>IF(OR(計算過程!$CJ$4&lt;=2,計算過程!$CJ$4=8),IF(入力データと計算結果!$F$7=バックデータ一覧!$A$20,BO314/L314+BP314/M314+BQ314/N314+BR314/O314+BT314/Q314,IF(入力データと計算結果!$F$7=バックデータ一覧!$A$21,BO314/L314+BP314/M314+BQ314/N314+BS314/P314+BT314/Q314,BO314/L314+BP314/M314+BQ314/N314+BS314/P314+BU314/R314)),0)</f>
        <v>0</v>
      </c>
      <c r="K314" s="90">
        <f>IF(OR(計算過程!$CJ$4=3,計算過程!$CJ$4=4),IF(入力データと計算結果!$F$7=バックデータ一覧!$A$20,BO314/L314+BP314/M314+BQ314/N314+BR314/O314+BT314/Q314,IF(入力データと計算結果!$F$7=バックデータ一覧!$A$21,BO314/L314+BP314/M314+BQ314/N314+BS314/P314+BT314/Q314,BO314/L314+BP314/M314+BQ314/N314+BS314/P314+BU314/R314)),0)</f>
        <v>46.088703877924225</v>
      </c>
      <c r="L314" s="167">
        <f>IFERROR(MIN(1,$CJ$6*CB314+計算過程!$CJ$13*(BO314+BQ314)+$CJ$20),"-")</f>
        <v>0.7160785553047645</v>
      </c>
      <c r="M314" s="167">
        <f t="shared" si="128"/>
        <v>0.80348612698197774</v>
      </c>
      <c r="N314" s="167">
        <f t="shared" si="129"/>
        <v>0.7160785553047645</v>
      </c>
      <c r="O314" s="134">
        <f t="shared" si="130"/>
        <v>0.90236153670854247</v>
      </c>
      <c r="P314" s="134">
        <f t="shared" si="131"/>
        <v>0.83973655087886878</v>
      </c>
      <c r="Q314" s="134">
        <f t="shared" si="132"/>
        <v>0.90236153670854247</v>
      </c>
      <c r="R314" s="134">
        <f t="shared" si="133"/>
        <v>0.5567557434992304</v>
      </c>
      <c r="S314" s="26">
        <f t="shared" si="134"/>
        <v>0</v>
      </c>
      <c r="T314" s="26">
        <f>'貼り付けシート（日別）'!P313</f>
        <v>12.5625</v>
      </c>
      <c r="U314" s="26">
        <f t="shared" si="154"/>
        <v>1</v>
      </c>
      <c r="V314" s="26">
        <f t="shared" si="155"/>
        <v>1</v>
      </c>
      <c r="W314" s="26">
        <f t="shared" si="148"/>
        <v>36.153671287433333</v>
      </c>
      <c r="X314" s="26">
        <f t="shared" si="135"/>
        <v>0</v>
      </c>
      <c r="Y314" s="26">
        <f>IF(AND(入力データと計算結果!$F$6=バックデータ一覧!$A$7,入力データと計算結果!$F$27="種類を選択することで評価する"),MAX((($CJ$44*CB314+$CJ$45*SUM(BO314:BQ314,BS314)+$CJ$46)*Z314+(0.01723*BU314+0.06099))*10^3/3600,0),0)</f>
        <v>0</v>
      </c>
      <c r="Z314" s="26">
        <f t="shared" si="149"/>
        <v>1</v>
      </c>
      <c r="AA314" s="26">
        <f>IF(AND(入力データと計算結果!$F$6=バックデータ一覧!$A$7,入力データと計算結果!$F$27="種類を選択することで評価する"),MAX(($CJ$47*CB314+$CJ$48*SUM(BO314:BQ314,BS314)+$CJ$49)*AC314+BU314/AB314,0),0)</f>
        <v>0</v>
      </c>
      <c r="AB314" s="26">
        <f t="shared" si="136"/>
        <v>0.83648374999999997</v>
      </c>
      <c r="AC314" s="26">
        <f t="shared" si="150"/>
        <v>1</v>
      </c>
      <c r="AD314" s="91">
        <f>IF(AND(入力データと計算結果!$F$6=バックデータ一覧!$A$7,入力データと計算結果!$F$27="仕様を入力することで評価する"),AE314+AF314+AG314,0)</f>
        <v>0</v>
      </c>
      <c r="AE314" s="91">
        <f t="shared" si="151"/>
        <v>1.6568294149374092</v>
      </c>
      <c r="AF314" s="91">
        <f t="shared" si="137"/>
        <v>8.7761115250430455E-2</v>
      </c>
      <c r="AG314" s="190">
        <f>IF(AND(入力データと計算結果!$F$7&lt;&gt;バックデータ一覧!$A$22,CA314&gt;0),(0.000393*計算過程!CA314)*10^3/3600,IF(AND(入力データと計算結果!$F$7=バックデータ一覧!$A$22,AX314&gt;0),(0.01723*計算過程!AX314+0.06099)*10^3/3600,0))</f>
        <v>2.3262324652777777E-2</v>
      </c>
      <c r="AH314" s="91">
        <f>IF(OR(入力データと計算結果!$F$6&lt;&gt;バックデータ一覧!$A$7,入力データと計算結果!$F$27&lt;&gt;"仕様を入力することで評価する"),0,IF(入力データと計算結果!$F$7=バックデータ一覧!$A$20,計算過程!AR314/計算過程!AI314+計算過程!AS314/計算過程!AJ314+計算過程!AT314/計算過程!AK314+計算過程!AU314/計算過程!AL314+計算過程!AW314/計算過程!AN314,IF(入力データと計算結果!$F$7=バックデータ一覧!$A$21,計算過程!AR314/計算過程!AI314+計算過程!AS314/計算過程!AJ314+計算過程!AT314/計算過程!AK314+計算過程!AV314/計算過程!AM314+計算過程!AW314/計算過程!AN314,計算過程!AR314/計算過程!AI314+計算過程!AS314/計算過程!AJ314+計算過程!AT314/計算過程!AK314+計算過程!AV314/計算過程!AM314+計算過程!AX314/計算過程!AO314)))</f>
        <v>0</v>
      </c>
      <c r="AI314" s="191" t="str">
        <f>IF(AND(入力データと計算結果!$F$6=バックデータ一覧!$A$7,入力データと計算結果!$F$27="仕様を入力することで評価する"),$CJ$65*CB314+$CJ$72*(AR314+AT314)+$CJ$79,"-")</f>
        <v>-</v>
      </c>
      <c r="AJ314" s="191" t="str">
        <f>IF(AND(入力データと計算結果!$F$6=バックデータ一覧!$A$7,入力データと計算結果!$F$27="仕様を入力することで評価する"),$CJ$66*CB314+$CJ$73*AS314+$CJ$80,"-")</f>
        <v>-</v>
      </c>
      <c r="AK314" s="191" t="str">
        <f>IF(AND(入力データと計算結果!$F$6=バックデータ一覧!$A$7,入力データと計算結果!$F$27="仕様を入力することで評価する"),$CJ$67*CB314+$CJ$74*(AR314+AT314)+$CJ$81,"-")</f>
        <v>-</v>
      </c>
      <c r="AL314" s="191" t="str">
        <f>IF(AND(入力データと計算結果!$F$6=バックデータ一覧!$A$7,入力データと計算結果!$F$27="仕様を入力することで評価する"),$CJ$68*CB314+$CJ$75*AU314+$CJ$82,"-")</f>
        <v>-</v>
      </c>
      <c r="AM314" s="191" t="str">
        <f>IF(AND(入力データと計算結果!$F$6=バックデータ一覧!$A$7,入力データと計算結果!$F$27="仕様を入力することで評価する"),$CJ$69*CB314+$CJ$76*AV314+$CJ$83,"-")</f>
        <v>-</v>
      </c>
      <c r="AN314" s="191" t="str">
        <f>IF(AND(入力データと計算結果!$F$6=バックデータ一覧!$A$7,入力データと計算結果!$F$27="仕様を入力することで評価する"),$CJ$70*CB314+$CJ$77*AW314+$CJ$84,"-")</f>
        <v>-</v>
      </c>
      <c r="AO314" s="191" t="str">
        <f>IF(AND(入力データと計算結果!$F$6=バックデータ一覧!$A$7,入力データと計算結果!$F$27="仕様を入力することで評価する"),$CJ$71*CB314+$CJ$78*AX314+$CJ$85,"-")</f>
        <v>-</v>
      </c>
      <c r="AP314" s="91">
        <f t="shared" si="138"/>
        <v>31.23287811712904</v>
      </c>
      <c r="AQ314" s="91">
        <f t="shared" si="139"/>
        <v>5.2363866785332505</v>
      </c>
      <c r="AR314" s="91">
        <f t="shared" si="140"/>
        <v>1.5418324208538801</v>
      </c>
      <c r="AS314" s="91">
        <f t="shared" si="141"/>
        <v>1.1374173596463053</v>
      </c>
      <c r="AT314" s="91">
        <f t="shared" si="142"/>
        <v>0.6066225918113628</v>
      </c>
      <c r="AU314" s="91">
        <f t="shared" si="143"/>
        <v>0</v>
      </c>
      <c r="AV314" s="91">
        <f t="shared" si="144"/>
        <v>4.5496694385852212</v>
      </c>
      <c r="AW314" s="91">
        <f t="shared" si="145"/>
        <v>0</v>
      </c>
      <c r="AX314" s="91">
        <f t="shared" si="146"/>
        <v>1.3206249999999999</v>
      </c>
      <c r="AY314" s="158">
        <f t="shared" si="147"/>
        <v>26.997504476536562</v>
      </c>
      <c r="AZ314" s="91">
        <f t="shared" si="152"/>
        <v>34.833046287433334</v>
      </c>
      <c r="BA314" s="26">
        <f>IF(計算過程!$CJ$4=9,((BF314*CB314+BG314*(BO314+BP314+BQ314+BS314)+BH314*BN314+BI314)*BB314+(0.01723*BU314+0.06099))*10^3/3600,0)</f>
        <v>0</v>
      </c>
      <c r="BB314" s="26">
        <f>IF(7&lt;='貼り付けシート（日別）'!O313,1,1+(7-'貼り付けシート（日別）'!O313)*0.0091)</f>
        <v>1</v>
      </c>
      <c r="BC314" s="26">
        <f>IF(計算過程!$CJ$4=9,((BJ314*計算過程!CB314+BK314*(BO314+BP314+BQ314+BS314)+BL314*BN314+BM314)*BE314+BU314/BD314),0)</f>
        <v>0</v>
      </c>
      <c r="BD314" s="26">
        <f>計算過程!$CJ$88*'貼り付けシート（日別）'!O313+計算過程!$CJ$89*BU314+計算過程!$CJ$90</f>
        <v>0.83648374999999997</v>
      </c>
      <c r="BE314" s="26">
        <f>IF(7&lt;='貼り付けシート（日別）'!O313,1,1+(7-'貼り付けシート（日別）'!O313)*0.0205)</f>
        <v>1</v>
      </c>
      <c r="BF314" s="89">
        <f>IF($BN314&gt;0,バックデータ一覧!$S$4,バックデータ一覧!$T$4)</f>
        <v>-0.51375000000000004</v>
      </c>
      <c r="BG314" s="89">
        <f>IF($BN314&gt;0,バックデータ一覧!$S$5,バックデータ一覧!$T$5)</f>
        <v>-1.7819999999999999E-2</v>
      </c>
      <c r="BH314" s="89">
        <f>IF($BN314&gt;0,バックデータ一覧!$S$6,バックデータ一覧!$T$6)</f>
        <v>0.27639999999999998</v>
      </c>
      <c r="BI314" s="89">
        <f>IF($BN314&gt;0,バックデータ一覧!$S$7,バックデータ一覧!$T$7)</f>
        <v>9.4067100000000003</v>
      </c>
      <c r="BJ314" s="89">
        <f>IF($BN314&gt;0,バックデータ一覧!$S$12,バックデータ一覧!$T$12)</f>
        <v>-0.19841</v>
      </c>
      <c r="BK314" s="89">
        <f>IF($BN314&gt;0,バックデータ一覧!$S$13,バックデータ一覧!$T$13)</f>
        <v>1.10632</v>
      </c>
      <c r="BL314" s="89">
        <f>IF($BN314&gt;0,バックデータ一覧!$S$14,バックデータ一覧!$T$14)</f>
        <v>0.19306999999999999</v>
      </c>
      <c r="BM314" s="132">
        <f>IF($BN314&gt;0,バックデータ一覧!$S$15,バックデータ一覧!$T$15)</f>
        <v>-10.36669</v>
      </c>
      <c r="BN314" s="26">
        <f>SUMIF('貼り付けシート（時刻別）'!$A$6:$A$8765,$A314,'貼り付けシート（時刻別）'!$C$6:$C$8765)</f>
        <v>2400</v>
      </c>
      <c r="BO314" s="91">
        <f>'貼り付けシート（日別）'!B313</f>
        <v>6.854244592043333</v>
      </c>
      <c r="BP314" s="91">
        <f>'貼り付けシート（日別）'!C313</f>
        <v>5.0564099449499995</v>
      </c>
      <c r="BQ314" s="91">
        <f>'貼り付けシート（日別）'!D313</f>
        <v>2.6967519706399998</v>
      </c>
      <c r="BR314" s="91">
        <f>'貼り付けシート（日別）'!E313</f>
        <v>0</v>
      </c>
      <c r="BS314" s="91">
        <f>'貼り付けシート（日別）'!F313</f>
        <v>20.225639779800002</v>
      </c>
      <c r="BT314" s="91">
        <f>'貼り付けシート（日別）'!G313</f>
        <v>0</v>
      </c>
      <c r="BU314" s="91">
        <f>'貼り付けシート（日別）'!H313</f>
        <v>1.3206249999999999</v>
      </c>
      <c r="BV314" s="91">
        <f>'貼り付けシート（日別）'!I313</f>
        <v>61</v>
      </c>
      <c r="BW314" s="91">
        <f>'貼り付けシート（日別）'!J313</f>
        <v>45</v>
      </c>
      <c r="BX314" s="91">
        <f>'貼り付けシート（日別）'!K313</f>
        <v>24</v>
      </c>
      <c r="BY314" s="91">
        <f>'貼り付けシート（日別）'!L313</f>
        <v>0</v>
      </c>
      <c r="BZ314" s="91">
        <f>'貼り付けシート（日別）'!M313</f>
        <v>180</v>
      </c>
      <c r="CA314" s="91">
        <f>'貼り付けシート（日別）'!N313</f>
        <v>0</v>
      </c>
      <c r="CB314" s="91">
        <f>'貼り付けシート（日別）'!O313</f>
        <v>15.450000000000001</v>
      </c>
      <c r="CC314" s="91">
        <f>'貼り付けシート（日別）'!Q313</f>
        <v>0</v>
      </c>
      <c r="CD314" s="126"/>
    </row>
    <row r="315" spans="1:82" x14ac:dyDescent="0.15">
      <c r="A315" s="30">
        <v>41948</v>
      </c>
      <c r="B315" s="93">
        <f t="shared" si="126"/>
        <v>0.19208243532986111</v>
      </c>
      <c r="C315" s="93">
        <f t="shared" si="127"/>
        <v>0</v>
      </c>
      <c r="D315" s="93">
        <f t="shared" si="153"/>
        <v>57.112333607887223</v>
      </c>
      <c r="E315" s="96">
        <v>0</v>
      </c>
      <c r="F315" s="90">
        <f>IF(OR(計算過程!$CJ$4&lt;=4,計算過程!$CJ$4=8),G315+H315+I315,0)</f>
        <v>0.19208243532986111</v>
      </c>
      <c r="G315" s="90">
        <f>IF(AND($CJ$4&gt;4,$CJ$4&lt;&gt;8),0,((VLOOKUP(入力データと計算結果!$F$6,バックデータ一覧!$V$12:$AA$15,2)*CB315+VLOOKUP(入力データと計算結果!$F$6,バックデータ一覧!$V$12:$AA$15,3)*(BV315+BW315+BX315+BY315+CA315)+(VLOOKUP(入力データと計算結果!$F$6,バックデータ一覧!$V$12:$AA$15,4)))*10^3/3600))</f>
        <v>0.12978489583333333</v>
      </c>
      <c r="H315" s="90">
        <f>IF(AND(OR($CJ$4&gt;4,$CJ$4&lt;&gt;8),入力データと計算結果!$F$7&lt;&gt;バックデータ一覧!$A$20,BZ315&gt;0),0.07*10^3/3600,0)</f>
        <v>1.9444444444444445E-2</v>
      </c>
      <c r="I315" s="90">
        <f>IF(AND(OR($CJ$4&lt;=4),入力データと計算結果!$F$7=バックデータ一覧!$A$22,BU315&gt;0),(VLOOKUP(入力データと計算結果!$F$6,バックデータ一覧!$V$12:$AA$15,5,FALSE)*BU315+VLOOKUP(入力データと計算結果!$F$6,バックデータ一覧!$V$12:$AA$15,6,FALSE))*10^3/3600,0)</f>
        <v>4.2853095052083325E-2</v>
      </c>
      <c r="J315" s="90">
        <f>IF(OR(計算過程!$CJ$4&lt;=2,計算過程!$CJ$4=8),IF(入力データと計算結果!$F$7=バックデータ一覧!$A$20,BO315/L315+BP315/M315+BQ315/N315+BR315/O315+BT315/Q315,IF(入力データと計算結果!$F$7=バックデータ一覧!$A$21,BO315/L315+BP315/M315+BQ315/N315+BS315/P315+BT315/Q315,BO315/L315+BP315/M315+BQ315/N315+BS315/P315+BU315/R315)),0)</f>
        <v>0</v>
      </c>
      <c r="K315" s="90">
        <f>IF(OR(計算過程!$CJ$4=3,計算過程!$CJ$4=4),IF(入力データと計算結果!$F$7=バックデータ一覧!$A$20,BO315/L315+BP315/M315+BQ315/N315+BR315/O315+BT315/Q315,IF(入力データと計算結果!$F$7=バックデータ一覧!$A$21,BO315/L315+BP315/M315+BQ315/N315+BS315/P315+BT315/Q315,BO315/L315+BP315/M315+BQ315/N315+BS315/P315+BU315/R315)),0)</f>
        <v>57.112333607887223</v>
      </c>
      <c r="L315" s="167">
        <f>IFERROR(MIN(1,$CJ$6*CB315+計算過程!$CJ$13*(BO315+BQ315)+$CJ$20),"-")</f>
        <v>0.72420308162320668</v>
      </c>
      <c r="M315" s="167">
        <f t="shared" si="128"/>
        <v>0.82040464357693565</v>
      </c>
      <c r="N315" s="167">
        <f t="shared" si="129"/>
        <v>0.72420308162320668</v>
      </c>
      <c r="O315" s="134">
        <f t="shared" si="130"/>
        <v>0.90236153670854247</v>
      </c>
      <c r="P315" s="134">
        <f t="shared" si="131"/>
        <v>0.84025551955970834</v>
      </c>
      <c r="Q315" s="134">
        <f t="shared" si="132"/>
        <v>0.90236153670854247</v>
      </c>
      <c r="R315" s="134">
        <f t="shared" si="133"/>
        <v>0.56016807611143005</v>
      </c>
      <c r="S315" s="26">
        <f t="shared" si="134"/>
        <v>0</v>
      </c>
      <c r="T315" s="26">
        <f>'貼り付けシート（日別）'!P314</f>
        <v>13.0875</v>
      </c>
      <c r="U315" s="26">
        <f t="shared" si="154"/>
        <v>1</v>
      </c>
      <c r="V315" s="26">
        <f t="shared" si="155"/>
        <v>1</v>
      </c>
      <c r="W315" s="26">
        <f t="shared" si="148"/>
        <v>45.134475601338345</v>
      </c>
      <c r="X315" s="26">
        <f t="shared" si="135"/>
        <v>0</v>
      </c>
      <c r="Y315" s="26">
        <f>IF(AND(入力データと計算結果!$F$6=バックデータ一覧!$A$7,入力データと計算結果!$F$27="種類を選択することで評価する"),MAX((($CJ$44*CB315+$CJ$45*SUM(BO315:BQ315,BS315)+$CJ$46)*Z315+(0.01723*BU315+0.06099))*10^3/3600,0),0)</f>
        <v>0</v>
      </c>
      <c r="Z315" s="26">
        <f t="shared" si="149"/>
        <v>1</v>
      </c>
      <c r="AA315" s="26">
        <f>IF(AND(入力データと計算結果!$F$6=バックデータ一覧!$A$7,入力データと計算結果!$F$27="種類を選択することで評価する"),MAX(($CJ$47*CB315+$CJ$48*SUM(BO315:BQ315,BS315)+$CJ$49)*AC315+BU315/AB315,0),0)</f>
        <v>0</v>
      </c>
      <c r="AB315" s="26">
        <f t="shared" si="136"/>
        <v>0.84197046874999992</v>
      </c>
      <c r="AC315" s="26">
        <f t="shared" si="150"/>
        <v>1</v>
      </c>
      <c r="AD315" s="91">
        <f>IF(AND(入力データと計算結果!$F$6=バックデータ一覧!$A$7,入力データと計算結果!$F$27="仕様を入力することで評価する"),AE315+AF315+AG315,0)</f>
        <v>0</v>
      </c>
      <c r="AE315" s="91">
        <f t="shared" si="151"/>
        <v>1.8803052113699257</v>
      </c>
      <c r="AF315" s="91">
        <f t="shared" si="137"/>
        <v>9.5306737125991484E-2</v>
      </c>
      <c r="AG315" s="190">
        <f>IF(AND(入力データと計算結果!$F$7&lt;&gt;バックデータ一覧!$A$22,CA315&gt;0),(0.000393*計算過程!CA315)*10^3/3600,IF(AND(入力データと計算結果!$F$7=バックデータ一覧!$A$22,AX315&gt;0),(0.01723*計算過程!AX315+0.06099)*10^3/3600,0))</f>
        <v>2.2805026692708331E-2</v>
      </c>
      <c r="AH315" s="91">
        <f>IF(OR(入力データと計算結果!$F$6&lt;&gt;バックデータ一覧!$A$7,入力データと計算結果!$F$27&lt;&gt;"仕様を入力することで評価する"),0,IF(入力データと計算結果!$F$7=バックデータ一覧!$A$20,計算過程!AR315/計算過程!AI315+計算過程!AS315/計算過程!AJ315+計算過程!AT315/計算過程!AK315+計算過程!AU315/計算過程!AL315+計算過程!AW315/計算過程!AN315,IF(入力データと計算結果!$F$7=バックデータ一覧!$A$21,計算過程!AR315/計算過程!AI315+計算過程!AS315/計算過程!AJ315+計算過程!AT315/計算過程!AK315+計算過程!AV315/計算過程!AM315+計算過程!AW315/計算過程!AN315,計算過程!AR315/計算過程!AI315+計算過程!AS315/計算過程!AJ315+計算過程!AT315/計算過程!AK315+計算過程!AV315/計算過程!AM315+計算過程!AX315/計算過程!AO315)))</f>
        <v>0</v>
      </c>
      <c r="AI315" s="191" t="str">
        <f>IF(AND(入力データと計算結果!$F$6=バックデータ一覧!$A$7,入力データと計算結果!$F$27="仕様を入力することで評価する"),$CJ$65*CB315+$CJ$72*(AR315+AT315)+$CJ$79,"-")</f>
        <v>-</v>
      </c>
      <c r="AJ315" s="191" t="str">
        <f>IF(AND(入力データと計算結果!$F$6=バックデータ一覧!$A$7,入力データと計算結果!$F$27="仕様を入力することで評価する"),$CJ$66*CB315+$CJ$73*AS315+$CJ$80,"-")</f>
        <v>-</v>
      </c>
      <c r="AK315" s="191" t="str">
        <f>IF(AND(入力データと計算結果!$F$6=バックデータ一覧!$A$7,入力データと計算結果!$F$27="仕様を入力することで評価する"),$CJ$67*CB315+$CJ$74*(AR315+AT315)+$CJ$81,"-")</f>
        <v>-</v>
      </c>
      <c r="AL315" s="191" t="str">
        <f>IF(AND(入力データと計算結果!$F$6=バックデータ一覧!$A$7,入力データと計算結果!$F$27="仕様を入力することで評価する"),$CJ$68*CB315+$CJ$75*AU315+$CJ$82,"-")</f>
        <v>-</v>
      </c>
      <c r="AM315" s="191" t="str">
        <f>IF(AND(入力データと計算結果!$F$6=バックデータ一覧!$A$7,入力データと計算結果!$F$27="仕様を入力することで評価する"),$CJ$69*CB315+$CJ$76*AV315+$CJ$83,"-")</f>
        <v>-</v>
      </c>
      <c r="AN315" s="191" t="str">
        <f>IF(AND(入力データと計算結果!$F$6=バックデータ一覧!$A$7,入力データと計算結果!$F$27="仕様を入力することで評価する"),$CJ$70*CB315+$CJ$77*AW315+$CJ$84,"-")</f>
        <v>-</v>
      </c>
      <c r="AO315" s="191" t="str">
        <f>IF(AND(入力データと計算結果!$F$6=バックデータ一覧!$A$7,入力データと計算結果!$F$27="仕様を入力することで評価する"),$CJ$71*CB315+$CJ$78*AX315+$CJ$85,"-")</f>
        <v>-</v>
      </c>
      <c r="AP315" s="91">
        <f t="shared" si="138"/>
        <v>36.196560896871532</v>
      </c>
      <c r="AQ315" s="91">
        <f t="shared" si="139"/>
        <v>5.3473235027655663</v>
      </c>
      <c r="AR315" s="91">
        <f t="shared" si="140"/>
        <v>2.4923106303750906</v>
      </c>
      <c r="AS315" s="91">
        <f t="shared" si="141"/>
        <v>3.3550335408895453</v>
      </c>
      <c r="AT315" s="91">
        <f t="shared" si="142"/>
        <v>1.0224864124615758</v>
      </c>
      <c r="AU315" s="91">
        <f t="shared" si="143"/>
        <v>0</v>
      </c>
      <c r="AV315" s="91">
        <f t="shared" si="144"/>
        <v>5.7514860700963624</v>
      </c>
      <c r="AW315" s="91">
        <f t="shared" si="145"/>
        <v>0</v>
      </c>
      <c r="AX315" s="91">
        <f t="shared" si="146"/>
        <v>1.2250781249999998</v>
      </c>
      <c r="AY315" s="158">
        <f t="shared" si="147"/>
        <v>31.288080822515766</v>
      </c>
      <c r="AZ315" s="91">
        <f t="shared" si="152"/>
        <v>43.909397476338341</v>
      </c>
      <c r="BA315" s="26">
        <f>IF(計算過程!$CJ$4=9,((BF315*CB315+BG315*(BO315+BP315+BQ315+BS315)+BH315*BN315+BI315)*BB315+(0.01723*BU315+0.06099))*10^3/3600,0)</f>
        <v>0</v>
      </c>
      <c r="BB315" s="26">
        <f>IF(7&lt;='貼り付けシート（日別）'!O314,1,1+(7-'貼り付けシート（日別）'!O314)*0.0091)</f>
        <v>1</v>
      </c>
      <c r="BC315" s="26">
        <f>IF(計算過程!$CJ$4=9,((BJ315*計算過程!CB315+BK315*(BO315+BP315+BQ315+BS315)+BL315*BN315+BM315)*BE315+BU315/BD315),0)</f>
        <v>0</v>
      </c>
      <c r="BD315" s="26">
        <f>計算過程!$CJ$88*'貼り付けシート（日別）'!O314+計算過程!$CJ$89*BU315+計算過程!$CJ$90</f>
        <v>0.84197046874999992</v>
      </c>
      <c r="BE315" s="26">
        <f>IF(7&lt;='貼り付けシート（日別）'!O314,1,1+(7-'貼り付けシート（日別）'!O314)*0.0205)</f>
        <v>1</v>
      </c>
      <c r="BF315" s="89">
        <f>IF($BN315&gt;0,バックデータ一覧!$S$4,バックデータ一覧!$T$4)</f>
        <v>-0.51375000000000004</v>
      </c>
      <c r="BG315" s="89">
        <f>IF($BN315&gt;0,バックデータ一覧!$S$5,バックデータ一覧!$T$5)</f>
        <v>-1.7819999999999999E-2</v>
      </c>
      <c r="BH315" s="89">
        <f>IF($BN315&gt;0,バックデータ一覧!$S$6,バックデータ一覧!$T$6)</f>
        <v>0.27639999999999998</v>
      </c>
      <c r="BI315" s="89">
        <f>IF($BN315&gt;0,バックデータ一覧!$S$7,バックデータ一覧!$T$7)</f>
        <v>9.4067100000000003</v>
      </c>
      <c r="BJ315" s="89">
        <f>IF($BN315&gt;0,バックデータ一覧!$S$12,バックデータ一覧!$T$12)</f>
        <v>-0.19841</v>
      </c>
      <c r="BK315" s="89">
        <f>IF($BN315&gt;0,バックデータ一覧!$S$13,バックデータ一覧!$T$13)</f>
        <v>1.10632</v>
      </c>
      <c r="BL315" s="89">
        <f>IF($BN315&gt;0,バックデータ一覧!$S$14,バックデータ一覧!$T$14)</f>
        <v>0.19306999999999999</v>
      </c>
      <c r="BM315" s="132">
        <f>IF($BN315&gt;0,バックデータ一覧!$S$15,バックデータ一覧!$T$15)</f>
        <v>-10.36669</v>
      </c>
      <c r="BN315" s="26">
        <f>SUMIF('貼り付けシート（時刻別）'!$A$6:$A$8765,$A315,'貼り付けシート（時刻別）'!$C$6:$C$8765)</f>
        <v>2400</v>
      </c>
      <c r="BO315" s="91">
        <f>'貼り付けシート（日別）'!B314</f>
        <v>8.6707164636820018</v>
      </c>
      <c r="BP315" s="91">
        <f>'貼り付けシート（日別）'!C314</f>
        <v>11.672118316495002</v>
      </c>
      <c r="BQ315" s="91">
        <f>'貼り付けシート（日別）'!D314</f>
        <v>3.5572170107413337</v>
      </c>
      <c r="BR315" s="91">
        <f>'貼り付けシート（日別）'!E314</f>
        <v>0</v>
      </c>
      <c r="BS315" s="91">
        <f>'貼り付けシート（日別）'!F314</f>
        <v>20.009345685420001</v>
      </c>
      <c r="BT315" s="91">
        <f>'貼り付けシート（日別）'!G314</f>
        <v>0</v>
      </c>
      <c r="BU315" s="91">
        <f>'貼り付けシート（日別）'!H314</f>
        <v>1.2250781249999998</v>
      </c>
      <c r="BV315" s="91">
        <f>'貼り付けシート（日別）'!I314</f>
        <v>78</v>
      </c>
      <c r="BW315" s="91">
        <f>'貼り付けシート（日別）'!J314</f>
        <v>105</v>
      </c>
      <c r="BX315" s="91">
        <f>'貼り付けシート（日別）'!K314</f>
        <v>32</v>
      </c>
      <c r="BY315" s="91">
        <f>'貼り付けシート（日別）'!L314</f>
        <v>0</v>
      </c>
      <c r="BZ315" s="91">
        <f>'貼り付けシート（日別）'!M314</f>
        <v>180</v>
      </c>
      <c r="CA315" s="91">
        <f>'貼り付けシート（日別）'!N314</f>
        <v>0</v>
      </c>
      <c r="CB315" s="91">
        <f>'貼り付けシート（日別）'!O314</f>
        <v>16.712500000000002</v>
      </c>
      <c r="CC315" s="91">
        <f>'貼り付けシート（日別）'!Q314</f>
        <v>0</v>
      </c>
      <c r="CD315" s="126"/>
    </row>
    <row r="316" spans="1:82" x14ac:dyDescent="0.15">
      <c r="A316" s="30">
        <v>41949</v>
      </c>
      <c r="B316" s="93">
        <f t="shared" si="126"/>
        <v>0.17391655859374999</v>
      </c>
      <c r="C316" s="93">
        <f t="shared" si="127"/>
        <v>0</v>
      </c>
      <c r="D316" s="93">
        <f t="shared" si="153"/>
        <v>33.1330952685299</v>
      </c>
      <c r="E316" s="96">
        <v>0</v>
      </c>
      <c r="F316" s="90">
        <f>IF(OR(計算過程!$CJ$4&lt;=4,計算過程!$CJ$4=8),G316+H316+I316,0)</f>
        <v>0.17391655859374999</v>
      </c>
      <c r="G316" s="90">
        <f>IF(AND($CJ$4&gt;4,$CJ$4&lt;&gt;8),0,((VLOOKUP(入力データと計算結果!$F$6,バックデータ一覧!$V$12:$AA$15,2)*CB316+VLOOKUP(入力データと計算結果!$F$6,バックデータ一覧!$V$12:$AA$15,3)*(BV316+BW316+BX316+BY316+CA316)+(VLOOKUP(入力データと計算結果!$F$6,バックデータ一覧!$V$12:$AA$15,4)))*10^3/3600))</f>
        <v>0.11185318287037038</v>
      </c>
      <c r="H316" s="90">
        <f>IF(AND(OR($CJ$4&gt;4,$CJ$4&lt;&gt;8),入力データと計算結果!$F$7&lt;&gt;バックデータ一覧!$A$20,BZ316&gt;0),0.07*10^3/3600,0)</f>
        <v>1.9444444444444445E-2</v>
      </c>
      <c r="I316" s="90">
        <f>IF(AND(OR($CJ$4&lt;=4),入力データと計算結果!$F$7=バックデータ一覧!$A$22,BU316&gt;0),(VLOOKUP(入力データと計算結果!$F$6,バックデータ一覧!$V$12:$AA$15,5,FALSE)*BU316+VLOOKUP(入力データと計算結果!$F$6,バックデータ一覧!$V$12:$AA$15,6,FALSE))*10^3/3600,0)</f>
        <v>4.2618931278935179E-2</v>
      </c>
      <c r="J316" s="90">
        <f>IF(OR(計算過程!$CJ$4&lt;=2,計算過程!$CJ$4=8),IF(入力データと計算結果!$F$7=バックデータ一覧!$A$20,BO316/L316+BP316/M316+BQ316/N316+BR316/O316+BT316/Q316,IF(入力データと計算結果!$F$7=バックデータ一覧!$A$21,BO316/L316+BP316/M316+BQ316/N316+BS316/P316+BT316/Q316,BO316/L316+BP316/M316+BQ316/N316+BS316/P316+BU316/R316)),0)</f>
        <v>0</v>
      </c>
      <c r="K316" s="90">
        <f>IF(OR(計算過程!$CJ$4=3,計算過程!$CJ$4=4),IF(入力データと計算結果!$F$7=バックデータ一覧!$A$20,BO316/L316+BP316/M316+BQ316/N316+BR316/O316+BT316/Q316,IF(入力データと計算結果!$F$7=バックデータ一覧!$A$21,BO316/L316+BP316/M316+BQ316/N316+BS316/P316+BT316/Q316,BO316/L316+BP316/M316+BQ316/N316+BS316/P316+BU316/R316)),0)</f>
        <v>33.1330952685299</v>
      </c>
      <c r="L316" s="167">
        <f>IFERROR(MIN(1,$CJ$6*CB316+計算過程!$CJ$13*(BO316+BQ316)+$CJ$20),"-")</f>
        <v>0.71344370117727274</v>
      </c>
      <c r="M316" s="167">
        <f t="shared" si="128"/>
        <v>0.81190603497159597</v>
      </c>
      <c r="N316" s="167">
        <f t="shared" si="129"/>
        <v>0.71344370117727274</v>
      </c>
      <c r="O316" s="134">
        <f t="shared" si="130"/>
        <v>0.90236153670854247</v>
      </c>
      <c r="P316" s="134">
        <f t="shared" si="131"/>
        <v>0.86459621284732813</v>
      </c>
      <c r="Q316" s="134">
        <f t="shared" si="132"/>
        <v>0.90236153670854247</v>
      </c>
      <c r="R316" s="134">
        <f t="shared" si="133"/>
        <v>0.56399758493655838</v>
      </c>
      <c r="S316" s="26">
        <f t="shared" si="134"/>
        <v>0</v>
      </c>
      <c r="T316" s="26">
        <f>'貼り付けシート（日別）'!P315</f>
        <v>16.512499999999999</v>
      </c>
      <c r="U316" s="26">
        <f t="shared" si="154"/>
        <v>1</v>
      </c>
      <c r="V316" s="26">
        <f t="shared" si="155"/>
        <v>1</v>
      </c>
      <c r="W316" s="26">
        <f t="shared" si="148"/>
        <v>25.846748900683334</v>
      </c>
      <c r="X316" s="26">
        <f t="shared" si="135"/>
        <v>0</v>
      </c>
      <c r="Y316" s="26">
        <f>IF(AND(入力データと計算結果!$F$6=バックデータ一覧!$A$7,入力データと計算結果!$F$27="種類を選択することで評価する"),MAX((($CJ$44*CB316+$CJ$45*SUM(BO316:BQ316,BS316)+$CJ$46)*Z316+(0.01723*BU316+0.06099))*10^3/3600,0),0)</f>
        <v>0</v>
      </c>
      <c r="Z316" s="26">
        <f t="shared" si="149"/>
        <v>1</v>
      </c>
      <c r="AA316" s="26">
        <f>IF(AND(入力データと計算結果!$F$6=バックデータ一覧!$A$7,入力データと計算結果!$F$27="種類を選択することで評価する"),MAX(($CJ$47*CB316+$CJ$48*SUM(BO316:BQ316,BS316)+$CJ$49)*AC316+BU316/AB316,0),0)</f>
        <v>0</v>
      </c>
      <c r="AB316" s="26">
        <f t="shared" si="136"/>
        <v>0.84612984375</v>
      </c>
      <c r="AC316" s="26">
        <f t="shared" si="150"/>
        <v>1</v>
      </c>
      <c r="AD316" s="91">
        <f>IF(AND(入力データと計算結果!$F$6=バックデータ一覧!$A$7,入力データと計算結果!$F$27="仕様を入力することで評価する"),AE316+AF316+AG316,0)</f>
        <v>0</v>
      </c>
      <c r="AE316" s="91">
        <f t="shared" si="151"/>
        <v>1.3137134238267523</v>
      </c>
      <c r="AF316" s="91">
        <f t="shared" si="137"/>
        <v>7.9305231826974354E-2</v>
      </c>
      <c r="AG316" s="190">
        <f>IF(AND(入力データと計算結果!$F$7&lt;&gt;バックデータ一覧!$A$22,CA316&gt;0),(0.000393*計算過程!CA316)*10^3/3600,IF(AND(入力データと計算結果!$F$7=バックデータ一覧!$A$22,AX316&gt;0),(0.01723*計算過程!AX316+0.06099)*10^3/3600,0))</f>
        <v>2.2613083695023149E-2</v>
      </c>
      <c r="AH316" s="91">
        <f>IF(OR(入力データと計算結果!$F$6&lt;&gt;バックデータ一覧!$A$7,入力データと計算結果!$F$27&lt;&gt;"仕様を入力することで評価する"),0,IF(入力データと計算結果!$F$7=バックデータ一覧!$A$20,計算過程!AR316/計算過程!AI316+計算過程!AS316/計算過程!AJ316+計算過程!AT316/計算過程!AK316+計算過程!AU316/計算過程!AL316+計算過程!AW316/計算過程!AN316,IF(入力データと計算結果!$F$7=バックデータ一覧!$A$21,計算過程!AR316/計算過程!AI316+計算過程!AS316/計算過程!AJ316+計算過程!AT316/計算過程!AK316+計算過程!AV316/計算過程!AM316+計算過程!AW316/計算過程!AN316,計算過程!AR316/計算過程!AI316+計算過程!AS316/計算過程!AJ316+計算過程!AT316/計算過程!AK316+計算過程!AV316/計算過程!AM316+計算過程!AX316/計算過程!AO316)))</f>
        <v>0</v>
      </c>
      <c r="AI316" s="191" t="str">
        <f>IF(AND(入力データと計算結果!$F$6=バックデータ一覧!$A$7,入力データと計算結果!$F$27="仕様を入力することで評価する"),$CJ$65*CB316+$CJ$72*(AR316+AT316)+$CJ$79,"-")</f>
        <v>-</v>
      </c>
      <c r="AJ316" s="191" t="str">
        <f>IF(AND(入力データと計算結果!$F$6=バックデータ一覧!$A$7,入力データと計算結果!$F$27="仕様を入力することで評価する"),$CJ$66*CB316+$CJ$73*AS316+$CJ$80,"-")</f>
        <v>-</v>
      </c>
      <c r="AK316" s="191" t="str">
        <f>IF(AND(入力データと計算結果!$F$6=バックデータ一覧!$A$7,入力データと計算結果!$F$27="仕様を入力することで評価する"),$CJ$67*CB316+$CJ$74*(AR316+AT316)+$CJ$81,"-")</f>
        <v>-</v>
      </c>
      <c r="AL316" s="191" t="str">
        <f>IF(AND(入力データと計算結果!$F$6=バックデータ一覧!$A$7,入力データと計算結果!$F$27="仕様を入力することで評価する"),$CJ$68*CB316+$CJ$75*AU316+$CJ$82,"-")</f>
        <v>-</v>
      </c>
      <c r="AM316" s="191" t="str">
        <f>IF(AND(入力データと計算結果!$F$6=バックデータ一覧!$A$7,入力データと計算結果!$F$27="仕様を入力することで評価する"),$CJ$69*CB316+$CJ$76*AV316+$CJ$83,"-")</f>
        <v>-</v>
      </c>
      <c r="AN316" s="191" t="str">
        <f>IF(AND(入力データと計算結果!$F$6=バックデータ一覧!$A$7,入力データと計算結果!$F$27="仕様を入力することで評価する"),$CJ$70*CB316+$CJ$77*AW316+$CJ$84,"-")</f>
        <v>-</v>
      </c>
      <c r="AO316" s="191" t="str">
        <f>IF(AND(入力データと計算結果!$F$6=バックデータ一覧!$A$7,入力データと計算結果!$F$27="仕様を入力することで評価する"),$CJ$71*CB316+$CJ$78*AX316+$CJ$85,"-")</f>
        <v>-</v>
      </c>
      <c r="AP316" s="91">
        <f t="shared" si="138"/>
        <v>25.67040445641458</v>
      </c>
      <c r="AQ316" s="91">
        <f t="shared" si="139"/>
        <v>5.4278716919771481</v>
      </c>
      <c r="AR316" s="91">
        <f t="shared" si="140"/>
        <v>0.53844203237176202</v>
      </c>
      <c r="AS316" s="91">
        <f t="shared" si="141"/>
        <v>0.65931677433276992</v>
      </c>
      <c r="AT316" s="91">
        <f t="shared" si="142"/>
        <v>0.28570393554420059</v>
      </c>
      <c r="AU316" s="91">
        <f t="shared" si="143"/>
        <v>0</v>
      </c>
      <c r="AV316" s="91">
        <f t="shared" si="144"/>
        <v>0.98897516149915532</v>
      </c>
      <c r="AW316" s="91">
        <f t="shared" si="145"/>
        <v>0</v>
      </c>
      <c r="AX316" s="91">
        <f t="shared" si="146"/>
        <v>1.1849739583333332</v>
      </c>
      <c r="AY316" s="158">
        <f t="shared" si="147"/>
        <v>22.189337038602112</v>
      </c>
      <c r="AZ316" s="91">
        <f t="shared" si="152"/>
        <v>24.66177494235</v>
      </c>
      <c r="BA316" s="26">
        <f>IF(計算過程!$CJ$4=9,((BF316*CB316+BG316*(BO316+BP316+BQ316+BS316)+BH316*BN316+BI316)*BB316+(0.01723*BU316+0.06099))*10^3/3600,0)</f>
        <v>0</v>
      </c>
      <c r="BB316" s="26">
        <f>IF(7&lt;='貼り付けシート（日別）'!O315,1,1+(7-'貼り付けシート（日別）'!O315)*0.0091)</f>
        <v>1</v>
      </c>
      <c r="BC316" s="26">
        <f>IF(計算過程!$CJ$4=9,((BJ316*計算過程!CB316+BK316*(BO316+BP316+BQ316+BS316)+BL316*BN316+BM316)*BE316+BU316/BD316),0)</f>
        <v>0</v>
      </c>
      <c r="BD316" s="26">
        <f>計算過程!$CJ$88*'貼り付けシート（日別）'!O315+計算過程!$CJ$89*BU316+計算過程!$CJ$90</f>
        <v>0.84612984375</v>
      </c>
      <c r="BE316" s="26">
        <f>IF(7&lt;='貼り付けシート（日別）'!O315,1,1+(7-'貼り付けシート（日別）'!O315)*0.0205)</f>
        <v>1</v>
      </c>
      <c r="BF316" s="89">
        <f>IF($BN316&gt;0,バックデータ一覧!$S$4,バックデータ一覧!$T$4)</f>
        <v>-0.51375000000000004</v>
      </c>
      <c r="BG316" s="89">
        <f>IF($BN316&gt;0,バックデータ一覧!$S$5,バックデータ一覧!$T$5)</f>
        <v>-1.7819999999999999E-2</v>
      </c>
      <c r="BH316" s="89">
        <f>IF($BN316&gt;0,バックデータ一覧!$S$6,バックデータ一覧!$T$6)</f>
        <v>0.27639999999999998</v>
      </c>
      <c r="BI316" s="89">
        <f>IF($BN316&gt;0,バックデータ一覧!$S$7,バックデータ一覧!$T$7)</f>
        <v>9.4067100000000003</v>
      </c>
      <c r="BJ316" s="89">
        <f>IF($BN316&gt;0,バックデータ一覧!$S$12,バックデータ一覧!$T$12)</f>
        <v>-0.19841</v>
      </c>
      <c r="BK316" s="89">
        <f>IF($BN316&gt;0,バックデータ一覧!$S$13,バックデータ一覧!$T$13)</f>
        <v>1.10632</v>
      </c>
      <c r="BL316" s="89">
        <f>IF($BN316&gt;0,バックデータ一覧!$S$14,バックデータ一覧!$T$14)</f>
        <v>0.19306999999999999</v>
      </c>
      <c r="BM316" s="132">
        <f>IF($BN316&gt;0,バックデータ一覧!$S$15,バックデータ一覧!$T$15)</f>
        <v>-10.36669</v>
      </c>
      <c r="BN316" s="26">
        <f>SUMIF('貼り付けシート（時刻別）'!$A$6:$A$8765,$A316,'貼り付けシート（時刻別）'!$C$6:$C$8765)</f>
        <v>2400</v>
      </c>
      <c r="BO316" s="91">
        <f>'貼り付けシート（日別）'!B315</f>
        <v>5.3707865430006665</v>
      </c>
      <c r="BP316" s="91">
        <f>'貼り付けシート（日別）'!C315</f>
        <v>6.5764733179599997</v>
      </c>
      <c r="BQ316" s="91">
        <f>'貼り付けシート（日別）'!D315</f>
        <v>2.8498051044493331</v>
      </c>
      <c r="BR316" s="91">
        <f>'貼り付けシート（日別）'!E315</f>
        <v>0</v>
      </c>
      <c r="BS316" s="91">
        <f>'貼り付けシート（日別）'!F315</f>
        <v>9.8647099769399986</v>
      </c>
      <c r="BT316" s="91">
        <f>'貼り付けシート（日別）'!G315</f>
        <v>0</v>
      </c>
      <c r="BU316" s="91">
        <f>'貼り付けシート（日別）'!H315</f>
        <v>1.1849739583333332</v>
      </c>
      <c r="BV316" s="91">
        <f>'貼り付けシート（日別）'!I315</f>
        <v>49</v>
      </c>
      <c r="BW316" s="91">
        <f>'貼り付けシート（日別）'!J315</f>
        <v>60</v>
      </c>
      <c r="BX316" s="91">
        <f>'貼り付けシート（日別）'!K315</f>
        <v>26</v>
      </c>
      <c r="BY316" s="91">
        <f>'貼り付けシート（日別）'!L315</f>
        <v>0</v>
      </c>
      <c r="BZ316" s="91">
        <f>'貼り付けシート（日別）'!M315</f>
        <v>90</v>
      </c>
      <c r="CA316" s="91">
        <f>'貼り付けシート（日別）'!N315</f>
        <v>0</v>
      </c>
      <c r="CB316" s="91">
        <f>'貼り付けシート（日別）'!O315</f>
        <v>17.629166666666666</v>
      </c>
      <c r="CC316" s="91">
        <f>'貼り付けシート（日別）'!Q315</f>
        <v>0</v>
      </c>
      <c r="CD316" s="126"/>
    </row>
    <row r="317" spans="1:82" x14ac:dyDescent="0.15">
      <c r="A317" s="30">
        <v>41950</v>
      </c>
      <c r="B317" s="93">
        <f t="shared" si="126"/>
        <v>0.11320034722222221</v>
      </c>
      <c r="C317" s="93">
        <f t="shared" si="127"/>
        <v>0</v>
      </c>
      <c r="D317" s="93">
        <f t="shared" si="153"/>
        <v>19.822610940672341</v>
      </c>
      <c r="E317" s="96">
        <v>0</v>
      </c>
      <c r="F317" s="90">
        <f>IF(OR(計算過程!$CJ$4&lt;=4,計算過程!$CJ$4=8),G317+H317+I317,0)</f>
        <v>0.11320034722222221</v>
      </c>
      <c r="G317" s="90">
        <f>IF(AND($CJ$4&gt;4,$CJ$4&lt;&gt;8),0,((VLOOKUP(入力データと計算結果!$F$6,バックデータ一覧!$V$12:$AA$15,2)*CB317+VLOOKUP(入力データと計算結果!$F$6,バックデータ一覧!$V$12:$AA$15,3)*(BV317+BW317+BX317+BY317+CA317)+(VLOOKUP(入力データと計算結果!$F$6,バックデータ一覧!$V$12:$AA$15,4)))*10^3/3600))</f>
        <v>0.11320034722222221</v>
      </c>
      <c r="H317" s="90">
        <f>IF(AND(OR($CJ$4&gt;4,$CJ$4&lt;&gt;8),入力データと計算結果!$F$7&lt;&gt;バックデータ一覧!$A$20,BZ317&gt;0),0.07*10^3/3600,0)</f>
        <v>0</v>
      </c>
      <c r="I317" s="90">
        <f>IF(AND(OR($CJ$4&lt;=4),入力データと計算結果!$F$7=バックデータ一覧!$A$22,BU317&gt;0),(VLOOKUP(入力データと計算結果!$F$6,バックデータ一覧!$V$12:$AA$15,5,FALSE)*BU317+VLOOKUP(入力データと計算結果!$F$6,バックデータ一覧!$V$12:$AA$15,6,FALSE))*10^3/3600,0)</f>
        <v>0</v>
      </c>
      <c r="J317" s="90">
        <f>IF(OR(計算過程!$CJ$4&lt;=2,計算過程!$CJ$4=8),IF(入力データと計算結果!$F$7=バックデータ一覧!$A$20,BO317/L317+BP317/M317+BQ317/N317+BR317/O317+BT317/Q317,IF(入力データと計算結果!$F$7=バックデータ一覧!$A$21,BO317/L317+BP317/M317+BQ317/N317+BS317/P317+BT317/Q317,BO317/L317+BP317/M317+BQ317/N317+BS317/P317+BU317/R317)),0)</f>
        <v>0</v>
      </c>
      <c r="K317" s="90">
        <f>IF(OR(計算過程!$CJ$4=3,計算過程!$CJ$4=4),IF(入力データと計算結果!$F$7=バックデータ一覧!$A$20,BO317/L317+BP317/M317+BQ317/N317+BR317/O317+BT317/Q317,IF(入力データと計算結果!$F$7=バックデータ一覧!$A$21,BO317/L317+BP317/M317+BQ317/N317+BS317/P317+BT317/Q317,BO317/L317+BP317/M317+BQ317/N317+BS317/P317+BU317/R317)),0)</f>
        <v>19.822610940672341</v>
      </c>
      <c r="L317" s="167">
        <f>IFERROR(MIN(1,$CJ$6*CB317+計算過程!$CJ$13*(BO317+BQ317)+$CJ$20),"-")</f>
        <v>0.70700920520240274</v>
      </c>
      <c r="M317" s="167">
        <f t="shared" si="128"/>
        <v>0.81657785915643533</v>
      </c>
      <c r="N317" s="167">
        <f t="shared" si="129"/>
        <v>0.70700920520240274</v>
      </c>
      <c r="O317" s="134">
        <f t="shared" si="130"/>
        <v>0.90236153670854247</v>
      </c>
      <c r="P317" s="134">
        <f t="shared" si="131"/>
        <v>0.88826526187185906</v>
      </c>
      <c r="Q317" s="134">
        <f t="shared" si="132"/>
        <v>0.90236153670854247</v>
      </c>
      <c r="R317" s="134">
        <f t="shared" si="133"/>
        <v>0.50676108037876877</v>
      </c>
      <c r="S317" s="26">
        <f t="shared" si="134"/>
        <v>0</v>
      </c>
      <c r="T317" s="26">
        <f>'貼り付けシート（日別）'!P316</f>
        <v>16.775000000000002</v>
      </c>
      <c r="U317" s="26">
        <f t="shared" si="154"/>
        <v>1</v>
      </c>
      <c r="V317" s="26">
        <f t="shared" si="155"/>
        <v>1</v>
      </c>
      <c r="W317" s="26">
        <f t="shared" si="148"/>
        <v>15.257766867373332</v>
      </c>
      <c r="X317" s="26">
        <f t="shared" si="135"/>
        <v>0</v>
      </c>
      <c r="Y317" s="26">
        <f>IF(AND(入力データと計算結果!$F$6=バックデータ一覧!$A$7,入力データと計算結果!$F$27="種類を選択することで評価する"),MAX((($CJ$44*CB317+$CJ$45*SUM(BO317:BQ317,BS317)+$CJ$46)*Z317+(0.01723*BU317+0.06099))*10^3/3600,0),0)</f>
        <v>0</v>
      </c>
      <c r="Z317" s="26">
        <f t="shared" si="149"/>
        <v>1</v>
      </c>
      <c r="AA317" s="26">
        <f>IF(AND(入力データと計算結果!$F$6=バックデータ一覧!$A$7,入力データと計算結果!$F$27="種類を選択することで評価する"),MAX(($CJ$47*CB317+$CJ$48*SUM(BO317:BQ317,BS317)+$CJ$49)*AC317+BU317/AB317,0),0)</f>
        <v>0</v>
      </c>
      <c r="AB317" s="26">
        <f t="shared" si="136"/>
        <v>0.83707999999999994</v>
      </c>
      <c r="AC317" s="26">
        <f t="shared" si="150"/>
        <v>1</v>
      </c>
      <c r="AD317" s="91">
        <f>IF(AND(入力データと計算結果!$F$6=バックデータ一覧!$A$7,入力データと計算結果!$F$27="仕様を入力することで評価する"),AE317+AF317+AG317,0)</f>
        <v>0</v>
      </c>
      <c r="AE317" s="91">
        <f t="shared" si="151"/>
        <v>0.90928117623200255</v>
      </c>
      <c r="AF317" s="91">
        <f t="shared" si="137"/>
        <v>7.1487212496118419E-2</v>
      </c>
      <c r="AG317" s="190">
        <f>IF(AND(入力データと計算結果!$F$7&lt;&gt;バックデータ一覧!$A$22,CA317&gt;0),(0.000393*計算過程!CA317)*10^3/3600,IF(AND(入力データと計算結果!$F$7=バックデータ一覧!$A$22,AX317&gt;0),(0.01723*計算過程!AX317+0.06099)*10^3/3600,0))</f>
        <v>0</v>
      </c>
      <c r="AH317" s="91">
        <f>IF(OR(入力データと計算結果!$F$6&lt;&gt;バックデータ一覧!$A$7,入力データと計算結果!$F$27&lt;&gt;"仕様を入力することで評価する"),0,IF(入力データと計算結果!$F$7=バックデータ一覧!$A$20,計算過程!AR317/計算過程!AI317+計算過程!AS317/計算過程!AJ317+計算過程!AT317/計算過程!AK317+計算過程!AU317/計算過程!AL317+計算過程!AW317/計算過程!AN317,IF(入力データと計算結果!$F$7=バックデータ一覧!$A$21,計算過程!AR317/計算過程!AI317+計算過程!AS317/計算過程!AJ317+計算過程!AT317/計算過程!AK317+計算過程!AV317/計算過程!AM317+計算過程!AW317/計算過程!AN317,計算過程!AR317/計算過程!AI317+計算過程!AS317/計算過程!AJ317+計算過程!AT317/計算過程!AK317+計算過程!AV317/計算過程!AM317+計算過程!AX317/計算過程!AO317)))</f>
        <v>0</v>
      </c>
      <c r="AI317" s="191" t="str">
        <f>IF(AND(入力データと計算結果!$F$6=バックデータ一覧!$A$7,入力データと計算結果!$F$27="仕様を入力することで評価する"),$CJ$65*CB317+$CJ$72*(AR317+AT317)+$CJ$79,"-")</f>
        <v>-</v>
      </c>
      <c r="AJ317" s="191" t="str">
        <f>IF(AND(入力データと計算結果!$F$6=バックデータ一覧!$A$7,入力データと計算結果!$F$27="仕様を入力することで評価する"),$CJ$66*CB317+$CJ$73*AS317+$CJ$80,"-")</f>
        <v>-</v>
      </c>
      <c r="AK317" s="191" t="str">
        <f>IF(AND(入力データと計算結果!$F$6=バックデータ一覧!$A$7,入力データと計算結果!$F$27="仕様を入力することで評価する"),$CJ$67*CB317+$CJ$74*(AR317+AT317)+$CJ$81,"-")</f>
        <v>-</v>
      </c>
      <c r="AL317" s="191" t="str">
        <f>IF(AND(入力データと計算結果!$F$6=バックデータ一覧!$A$7,入力データと計算結果!$F$27="仕様を入力することで評価する"),$CJ$68*CB317+$CJ$75*AU317+$CJ$82,"-")</f>
        <v>-</v>
      </c>
      <c r="AM317" s="191" t="str">
        <f>IF(AND(入力データと計算結果!$F$6=バックデータ一覧!$A$7,入力データと計算結果!$F$27="仕様を入力することで評価する"),$CJ$69*CB317+$CJ$76*AV317+$CJ$83,"-")</f>
        <v>-</v>
      </c>
      <c r="AN317" s="191" t="str">
        <f>IF(AND(入力データと計算結果!$F$6=バックデータ一覧!$A$7,入力データと計算結果!$F$27="仕様を入力することで評価する"),$CJ$70*CB317+$CJ$77*AW317+$CJ$84,"-")</f>
        <v>-</v>
      </c>
      <c r="AO317" s="191" t="str">
        <f>IF(AND(入力データと計算結果!$F$6=バックデータ一覧!$A$7,入力データと計算結果!$F$27="仕様を入力することで評価する"),$CJ$71*CB317+$CJ$78*AX317+$CJ$85,"-")</f>
        <v>-</v>
      </c>
      <c r="AP317" s="91">
        <f t="shared" si="138"/>
        <v>17.651408237468903</v>
      </c>
      <c r="AQ317" s="91">
        <f t="shared" si="139"/>
        <v>5.3923572630974963</v>
      </c>
      <c r="AR317" s="91">
        <f t="shared" si="140"/>
        <v>0</v>
      </c>
      <c r="AS317" s="91">
        <f t="shared" si="141"/>
        <v>0</v>
      </c>
      <c r="AT317" s="91">
        <f t="shared" si="142"/>
        <v>0</v>
      </c>
      <c r="AU317" s="91">
        <f t="shared" si="143"/>
        <v>0</v>
      </c>
      <c r="AV317" s="91">
        <f t="shared" si="144"/>
        <v>0</v>
      </c>
      <c r="AW317" s="91">
        <f t="shared" si="145"/>
        <v>0</v>
      </c>
      <c r="AX317" s="91">
        <f t="shared" si="146"/>
        <v>0</v>
      </c>
      <c r="AY317" s="158">
        <f t="shared" si="147"/>
        <v>15.257766867373332</v>
      </c>
      <c r="AZ317" s="91">
        <f t="shared" si="152"/>
        <v>15.257766867373332</v>
      </c>
      <c r="BA317" s="26">
        <f>IF(計算過程!$CJ$4=9,((BF317*CB317+BG317*(BO317+BP317+BQ317+BS317)+BH317*BN317+BI317)*BB317+(0.01723*BU317+0.06099))*10^3/3600,0)</f>
        <v>0</v>
      </c>
      <c r="BB317" s="26">
        <f>IF(7&lt;='貼り付けシート（日別）'!O316,1,1+(7-'貼り付けシート（日別）'!O316)*0.0091)</f>
        <v>1</v>
      </c>
      <c r="BC317" s="26">
        <f>IF(計算過程!$CJ$4=9,((BJ317*計算過程!CB317+BK317*(BO317+BP317+BQ317+BS317)+BL317*BN317+BM317)*BE317+BU317/BD317),0)</f>
        <v>0</v>
      </c>
      <c r="BD317" s="26">
        <f>計算過程!$CJ$88*'貼り付けシート（日別）'!O316+計算過程!$CJ$89*BU317+計算過程!$CJ$90</f>
        <v>0.83707999999999994</v>
      </c>
      <c r="BE317" s="26">
        <f>IF(7&lt;='貼り付けシート（日別）'!O316,1,1+(7-'貼り付けシート（日別）'!O316)*0.0205)</f>
        <v>1</v>
      </c>
      <c r="BF317" s="89">
        <f>IF($BN317&gt;0,バックデータ一覧!$S$4,バックデータ一覧!$T$4)</f>
        <v>-0.51375000000000004</v>
      </c>
      <c r="BG317" s="89">
        <f>IF($BN317&gt;0,バックデータ一覧!$S$5,バックデータ一覧!$T$5)</f>
        <v>-1.7819999999999999E-2</v>
      </c>
      <c r="BH317" s="89">
        <f>IF($BN317&gt;0,バックデータ一覧!$S$6,バックデータ一覧!$T$6)</f>
        <v>0.27639999999999998</v>
      </c>
      <c r="BI317" s="89">
        <f>IF($BN317&gt;0,バックデータ一覧!$S$7,バックデータ一覧!$T$7)</f>
        <v>9.4067100000000003</v>
      </c>
      <c r="BJ317" s="89">
        <f>IF($BN317&gt;0,バックデータ一覧!$S$12,バックデータ一覧!$T$12)</f>
        <v>-0.19841</v>
      </c>
      <c r="BK317" s="89">
        <f>IF($BN317&gt;0,バックデータ一覧!$S$13,バックデータ一覧!$T$13)</f>
        <v>1.10632</v>
      </c>
      <c r="BL317" s="89">
        <f>IF($BN317&gt;0,バックデータ一覧!$S$14,バックデータ一覧!$T$14)</f>
        <v>0.19306999999999999</v>
      </c>
      <c r="BM317" s="132">
        <f>IF($BN317&gt;0,バックデータ一覧!$S$15,バックデータ一覧!$T$15)</f>
        <v>-10.36669</v>
      </c>
      <c r="BN317" s="26">
        <f>SUMIF('貼り付けシート（時刻別）'!$A$6:$A$8765,$A317,'貼り付けシート（時刻別）'!$C$6:$C$8765)</f>
        <v>2400</v>
      </c>
      <c r="BO317" s="91">
        <f>'貼り付けシート（日別）'!B316</f>
        <v>4.2503779130539998</v>
      </c>
      <c r="BP317" s="91">
        <f>'貼り付けシート（日別）'!C316</f>
        <v>9.2636441694766667</v>
      </c>
      <c r="BQ317" s="91">
        <f>'貼り付けシート（日別）'!D316</f>
        <v>1.7437447848426666</v>
      </c>
      <c r="BR317" s="91">
        <f>'貼り付けシート（日別）'!E316</f>
        <v>0</v>
      </c>
      <c r="BS317" s="91">
        <f>'貼り付けシート（日別）'!F316</f>
        <v>0</v>
      </c>
      <c r="BT317" s="91">
        <f>'貼り付けシート（日別）'!G316</f>
        <v>0</v>
      </c>
      <c r="BU317" s="91">
        <f>'貼り付けシート（日別）'!H316</f>
        <v>0</v>
      </c>
      <c r="BV317" s="91">
        <f>'貼り付けシート（日別）'!I316</f>
        <v>39</v>
      </c>
      <c r="BW317" s="91">
        <f>'貼り付けシート（日別）'!J316</f>
        <v>85</v>
      </c>
      <c r="BX317" s="91">
        <f>'貼り付けシート（日別）'!K316</f>
        <v>16</v>
      </c>
      <c r="BY317" s="91">
        <f>'貼り付けシート（日別）'!L316</f>
        <v>0</v>
      </c>
      <c r="BZ317" s="91">
        <f>'貼り付けシート（日別）'!M316</f>
        <v>0</v>
      </c>
      <c r="CA317" s="91">
        <f>'貼り付けシート（日別）'!N316</f>
        <v>0</v>
      </c>
      <c r="CB317" s="91">
        <f>'貼り付けシート（日別）'!O316</f>
        <v>17.225000000000001</v>
      </c>
      <c r="CC317" s="91">
        <f>'貼り付けシート（日別）'!Q316</f>
        <v>0</v>
      </c>
      <c r="CD317" s="126"/>
    </row>
    <row r="318" spans="1:82" x14ac:dyDescent="0.15">
      <c r="A318" s="30">
        <v>41951</v>
      </c>
      <c r="B318" s="93">
        <f t="shared" si="126"/>
        <v>0.17613475376157409</v>
      </c>
      <c r="C318" s="93">
        <f t="shared" si="127"/>
        <v>0</v>
      </c>
      <c r="D318" s="93">
        <f t="shared" si="153"/>
        <v>33.002273800053942</v>
      </c>
      <c r="E318" s="96">
        <v>0</v>
      </c>
      <c r="F318" s="90">
        <f>IF(OR(計算過程!$CJ$4&lt;=4,計算過程!$CJ$4=8),G318+H318+I318,0)</f>
        <v>0.17613475376157409</v>
      </c>
      <c r="G318" s="90">
        <f>IF(AND($CJ$4&gt;4,$CJ$4&lt;&gt;8),0,((VLOOKUP(入力データと計算結果!$F$6,バックデータ一覧!$V$12:$AA$15,2)*CB318+VLOOKUP(入力データと計算結果!$F$6,バックデータ一覧!$V$12:$AA$15,3)*(BV318+BW318+BX318+BY318+CA318)+(VLOOKUP(入力データと計算結果!$F$6,バックデータ一覧!$V$12:$AA$15,4)))*10^3/3600))</f>
        <v>0.11327841435185185</v>
      </c>
      <c r="H318" s="90">
        <f>IF(AND(OR($CJ$4&gt;4,$CJ$4&lt;&gt;8),入力データと計算結果!$F$7&lt;&gt;バックデータ一覧!$A$20,BZ318&gt;0),0.07*10^3/3600,0)</f>
        <v>1.9444444444444445E-2</v>
      </c>
      <c r="I318" s="90">
        <f>IF(AND(OR($CJ$4&lt;=4),入力データと計算結果!$F$7=バックデータ一覧!$A$22,BU318&gt;0),(VLOOKUP(入力データと計算結果!$F$6,バックデータ一覧!$V$12:$AA$15,5,FALSE)*BU318+VLOOKUP(入力データと計算結果!$F$6,バックデータ一覧!$V$12:$AA$15,6,FALSE))*10^3/3600,0)</f>
        <v>4.3411894965277774E-2</v>
      </c>
      <c r="J318" s="90">
        <f>IF(OR(計算過程!$CJ$4&lt;=2,計算過程!$CJ$4=8),IF(入力データと計算結果!$F$7=バックデータ一覧!$A$20,BO318/L318+BP318/M318+BQ318/N318+BR318/O318+BT318/Q318,IF(入力データと計算結果!$F$7=バックデータ一覧!$A$21,BO318/L318+BP318/M318+BQ318/N318+BS318/P318+BT318/Q318,BO318/L318+BP318/M318+BQ318/N318+BS318/P318+BU318/R318)),0)</f>
        <v>0</v>
      </c>
      <c r="K318" s="90">
        <f>IF(OR(計算過程!$CJ$4=3,計算過程!$CJ$4=4),IF(入力データと計算結果!$F$7=バックデータ一覧!$A$20,BO318/L318+BP318/M318+BQ318/N318+BR318/O318+BT318/Q318,IF(入力データと計算結果!$F$7=バックデータ一覧!$A$21,BO318/L318+BP318/M318+BQ318/N318+BS318/P318+BT318/Q318,BO318/L318+BP318/M318+BQ318/N318+BS318/P318+BU318/R318)),0)</f>
        <v>33.002273800053942</v>
      </c>
      <c r="L318" s="167">
        <f>IFERROR(MIN(1,$CJ$6*CB318+計算過程!$CJ$13*(BO318+BQ318)+$CJ$20),"-")</f>
        <v>0.71200057035760356</v>
      </c>
      <c r="M318" s="167">
        <f t="shared" si="128"/>
        <v>0.80645636781836227</v>
      </c>
      <c r="N318" s="167">
        <f t="shared" si="129"/>
        <v>0.71200057035760356</v>
      </c>
      <c r="O318" s="134">
        <f t="shared" si="130"/>
        <v>0.90236153670854247</v>
      </c>
      <c r="P318" s="134">
        <f t="shared" si="131"/>
        <v>0.86495801548761675</v>
      </c>
      <c r="Q318" s="134">
        <f t="shared" si="132"/>
        <v>0.90236153670854247</v>
      </c>
      <c r="R318" s="134">
        <f t="shared" si="133"/>
        <v>0.55673713383379519</v>
      </c>
      <c r="S318" s="26">
        <f t="shared" si="134"/>
        <v>0</v>
      </c>
      <c r="T318" s="26">
        <f>'貼り付けシート（日別）'!P317</f>
        <v>13.0875</v>
      </c>
      <c r="U318" s="26">
        <f t="shared" si="154"/>
        <v>1</v>
      </c>
      <c r="V318" s="26">
        <f t="shared" si="155"/>
        <v>1</v>
      </c>
      <c r="W318" s="26">
        <f t="shared" si="148"/>
        <v>25.605578846149996</v>
      </c>
      <c r="X318" s="26">
        <f t="shared" si="135"/>
        <v>0</v>
      </c>
      <c r="Y318" s="26">
        <f>IF(AND(入力データと計算結果!$F$6=バックデータ一覧!$A$7,入力データと計算結果!$F$27="種類を選択することで評価する"),MAX((($CJ$44*CB318+$CJ$45*SUM(BO318:BQ318,BS318)+$CJ$46)*Z318+(0.01723*BU318+0.06099))*10^3/3600,0),0)</f>
        <v>0</v>
      </c>
      <c r="Z318" s="26">
        <f t="shared" si="149"/>
        <v>1</v>
      </c>
      <c r="AA318" s="26">
        <f>IF(AND(入力データと計算結果!$F$6=バックデータ一覧!$A$7,入力データと計算結果!$F$27="種類を選択することで評価する"),MAX(($CJ$47*CB318+$CJ$48*SUM(BO318:BQ318,BS318)+$CJ$49)*AC318+BU318/AB318,0),0)</f>
        <v>0</v>
      </c>
      <c r="AB318" s="26">
        <f t="shared" si="136"/>
        <v>0.83646468749999991</v>
      </c>
      <c r="AC318" s="26">
        <f t="shared" si="150"/>
        <v>1</v>
      </c>
      <c r="AD318" s="91">
        <f>IF(AND(入力データと計算結果!$F$6=バックデータ一覧!$A$7,入力データと計算結果!$F$27="仕様を入力することで評価する"),AE318+AF318+AG318,0)</f>
        <v>0</v>
      </c>
      <c r="AE318" s="91">
        <f t="shared" si="151"/>
        <v>1.3509115746354068</v>
      </c>
      <c r="AF318" s="91">
        <f t="shared" si="137"/>
        <v>7.8991831821743741E-2</v>
      </c>
      <c r="AG318" s="190">
        <f>IF(AND(入力データと計算結果!$F$7&lt;&gt;バックデータ一覧!$A$22,CA318&gt;0),(0.000393*計算過程!CA318)*10^3/3600,IF(AND(入力データと計算結果!$F$7=バックデータ一覧!$A$22,AX318&gt;0),(0.01723*計算過程!AX318+0.06099)*10^3/3600,0))</f>
        <v>2.326307248263889E-2</v>
      </c>
      <c r="AH318" s="91">
        <f>IF(OR(入力データと計算結果!$F$6&lt;&gt;バックデータ一覧!$A$7,入力データと計算結果!$F$27&lt;&gt;"仕様を入力することで評価する"),0,IF(入力データと計算結果!$F$7=バックデータ一覧!$A$20,計算過程!AR318/計算過程!AI318+計算過程!AS318/計算過程!AJ318+計算過程!AT318/計算過程!AK318+計算過程!AU318/計算過程!AL318+計算過程!AW318/計算過程!AN318,IF(入力データと計算結果!$F$7=バックデータ一覧!$A$21,計算過程!AR318/計算過程!AI318+計算過程!AS318/計算過程!AJ318+計算過程!AT318/計算過程!AK318+計算過程!AV318/計算過程!AM318+計算過程!AW318/計算過程!AN318,計算過程!AR318/計算過程!AI318+計算過程!AS318/計算過程!AJ318+計算過程!AT318/計算過程!AK318+計算過程!AV318/計算過程!AM318+計算過程!AX318/計算過程!AO318)))</f>
        <v>0</v>
      </c>
      <c r="AI318" s="191" t="str">
        <f>IF(AND(入力データと計算結果!$F$6=バックデータ一覧!$A$7,入力データと計算結果!$F$27="仕様を入力することで評価する"),$CJ$65*CB318+$CJ$72*(AR318+AT318)+$CJ$79,"-")</f>
        <v>-</v>
      </c>
      <c r="AJ318" s="191" t="str">
        <f>IF(AND(入力データと計算結果!$F$6=バックデータ一覧!$A$7,入力データと計算結果!$F$27="仕様を入力することで評価する"),$CJ$66*CB318+$CJ$73*AS318+$CJ$80,"-")</f>
        <v>-</v>
      </c>
      <c r="AK318" s="191" t="str">
        <f>IF(AND(入力データと計算結果!$F$6=バックデータ一覧!$A$7,入力データと計算結果!$F$27="仕様を入力することで評価する"),$CJ$67*CB318+$CJ$74*(AR318+AT318)+$CJ$81,"-")</f>
        <v>-</v>
      </c>
      <c r="AL318" s="191" t="str">
        <f>IF(AND(入力データと計算結果!$F$6=バックデータ一覧!$A$7,入力データと計算結果!$F$27="仕様を入力することで評価する"),$CJ$68*CB318+$CJ$75*AU318+$CJ$82,"-")</f>
        <v>-</v>
      </c>
      <c r="AM318" s="191" t="str">
        <f>IF(AND(入力データと計算結果!$F$6=バックデータ一覧!$A$7,入力データと計算結果!$F$27="仕様を入力することで評価する"),$CJ$69*CB318+$CJ$76*AV318+$CJ$83,"-")</f>
        <v>-</v>
      </c>
      <c r="AN318" s="191" t="str">
        <f>IF(AND(入力データと計算結果!$F$6=バックデータ一覧!$A$7,入力データと計算結果!$F$27="仕様を入力することで評価する"),$CJ$70*CB318+$CJ$77*AW318+$CJ$84,"-")</f>
        <v>-</v>
      </c>
      <c r="AO318" s="191" t="str">
        <f>IF(AND(入力データと計算結果!$F$6=バックデータ一覧!$A$7,入力データと計算結果!$F$27="仕様を入力することで評価する"),$CJ$71*CB318+$CJ$78*AX318+$CJ$85,"-")</f>
        <v>-</v>
      </c>
      <c r="AP318" s="91">
        <f t="shared" si="138"/>
        <v>25.464242759633461</v>
      </c>
      <c r="AQ318" s="91">
        <f t="shared" si="139"/>
        <v>5.2360205504004709</v>
      </c>
      <c r="AR318" s="91">
        <f t="shared" si="140"/>
        <v>0.49515380664211417</v>
      </c>
      <c r="AS318" s="91">
        <f t="shared" si="141"/>
        <v>0.60631078364340407</v>
      </c>
      <c r="AT318" s="91">
        <f t="shared" si="142"/>
        <v>0.26273467291214203</v>
      </c>
      <c r="AU318" s="91">
        <f t="shared" si="143"/>
        <v>0</v>
      </c>
      <c r="AV318" s="91">
        <f t="shared" si="144"/>
        <v>0.90946617546510744</v>
      </c>
      <c r="AW318" s="91">
        <f t="shared" si="145"/>
        <v>0</v>
      </c>
      <c r="AX318" s="91">
        <f t="shared" si="146"/>
        <v>1.32078125</v>
      </c>
      <c r="AY318" s="158">
        <f t="shared" si="147"/>
        <v>22.011132157487229</v>
      </c>
      <c r="AZ318" s="91">
        <f t="shared" si="152"/>
        <v>24.284797596149996</v>
      </c>
      <c r="BA318" s="26">
        <f>IF(計算過程!$CJ$4=9,((BF318*CB318+BG318*(BO318+BP318+BQ318+BS318)+BH318*BN318+BI318)*BB318+(0.01723*BU318+0.06099))*10^3/3600,0)</f>
        <v>0</v>
      </c>
      <c r="BB318" s="26">
        <f>IF(7&lt;='貼り付けシート（日別）'!O317,1,1+(7-'貼り付けシート（日別）'!O317)*0.0091)</f>
        <v>1</v>
      </c>
      <c r="BC318" s="26">
        <f>IF(計算過程!$CJ$4=9,((BJ318*計算過程!CB318+BK318*(BO318+BP318+BQ318+BS318)+BL318*BN318+BM318)*BE318+BU318/BD318),0)</f>
        <v>0</v>
      </c>
      <c r="BD318" s="26">
        <f>計算過程!$CJ$88*'貼り付けシート（日別）'!O317+計算過程!$CJ$89*BU318+計算過程!$CJ$90</f>
        <v>0.83646468749999991</v>
      </c>
      <c r="BE318" s="26">
        <f>IF(7&lt;='貼り付けシート（日別）'!O317,1,1+(7-'貼り付けシート（日別）'!O317)*0.0205)</f>
        <v>1</v>
      </c>
      <c r="BF318" s="89">
        <f>IF($BN318&gt;0,バックデータ一覧!$S$4,バックデータ一覧!$T$4)</f>
        <v>-0.51375000000000004</v>
      </c>
      <c r="BG318" s="89">
        <f>IF($BN318&gt;0,バックデータ一覧!$S$5,バックデータ一覧!$T$5)</f>
        <v>-1.7819999999999999E-2</v>
      </c>
      <c r="BH318" s="89">
        <f>IF($BN318&gt;0,バックデータ一覧!$S$6,バックデータ一覧!$T$6)</f>
        <v>0.27639999999999998</v>
      </c>
      <c r="BI318" s="89">
        <f>IF($BN318&gt;0,バックデータ一覧!$S$7,バックデータ一覧!$T$7)</f>
        <v>9.4067100000000003</v>
      </c>
      <c r="BJ318" s="89">
        <f>IF($BN318&gt;0,バックデータ一覧!$S$12,バックデータ一覧!$T$12)</f>
        <v>-0.19841</v>
      </c>
      <c r="BK318" s="89">
        <f>IF($BN318&gt;0,バックデータ一覧!$S$13,バックデータ一覧!$T$13)</f>
        <v>1.10632</v>
      </c>
      <c r="BL318" s="89">
        <f>IF($BN318&gt;0,バックデータ一覧!$S$14,バックデータ一覧!$T$14)</f>
        <v>0.19306999999999999</v>
      </c>
      <c r="BM318" s="132">
        <f>IF($BN318&gt;0,バックデータ一覧!$S$15,バックデータ一覧!$T$15)</f>
        <v>-10.36669</v>
      </c>
      <c r="BN318" s="26">
        <f>SUMIF('貼り付けシート（時刻別）'!$A$6:$A$8765,$A318,'貼り付けシート（時刻別）'!$C$6:$C$8765)</f>
        <v>2400</v>
      </c>
      <c r="BO318" s="91">
        <f>'貼り付けシート（日別）'!B317</f>
        <v>5.2886892542726667</v>
      </c>
      <c r="BP318" s="91">
        <f>'貼り付けシート（日別）'!C317</f>
        <v>6.475946025639999</v>
      </c>
      <c r="BQ318" s="91">
        <f>'貼り付けシート（日別）'!D317</f>
        <v>2.806243277777333</v>
      </c>
      <c r="BR318" s="91">
        <f>'貼り付けシート（日別）'!E317</f>
        <v>0</v>
      </c>
      <c r="BS318" s="91">
        <f>'貼り付けシート（日別）'!F317</f>
        <v>9.7139190384599985</v>
      </c>
      <c r="BT318" s="91">
        <f>'貼り付けシート（日別）'!G317</f>
        <v>0</v>
      </c>
      <c r="BU318" s="91">
        <f>'貼り付けシート（日別）'!H317</f>
        <v>1.32078125</v>
      </c>
      <c r="BV318" s="91">
        <f>'貼り付けシート（日別）'!I317</f>
        <v>49</v>
      </c>
      <c r="BW318" s="91">
        <f>'貼り付けシート（日別）'!J317</f>
        <v>60</v>
      </c>
      <c r="BX318" s="91">
        <f>'貼り付けシート（日別）'!K317</f>
        <v>26</v>
      </c>
      <c r="BY318" s="91">
        <f>'貼り付けシート（日別）'!L317</f>
        <v>0</v>
      </c>
      <c r="BZ318" s="91">
        <f>'貼り付けシート（日別）'!M317</f>
        <v>90</v>
      </c>
      <c r="CA318" s="91">
        <f>'貼り付けシート（日別）'!N317</f>
        <v>0</v>
      </c>
      <c r="CB318" s="91">
        <f>'貼り付けシート（日別）'!O317</f>
        <v>15.445833333333338</v>
      </c>
      <c r="CC318" s="91">
        <f>'貼り付けシート（日別）'!Q317</f>
        <v>0</v>
      </c>
      <c r="CD318" s="126"/>
    </row>
    <row r="319" spans="1:82" x14ac:dyDescent="0.15">
      <c r="A319" s="30">
        <v>41952</v>
      </c>
      <c r="B319" s="93">
        <f t="shared" si="126"/>
        <v>0.17723168836805556</v>
      </c>
      <c r="C319" s="93">
        <f t="shared" si="127"/>
        <v>0</v>
      </c>
      <c r="D319" s="93">
        <f t="shared" si="153"/>
        <v>32.945558349491321</v>
      </c>
      <c r="E319" s="96">
        <v>0</v>
      </c>
      <c r="F319" s="90">
        <f>IF(OR(計算過程!$CJ$4&lt;=4,計算過程!$CJ$4=8),G319+H319+I319,0)</f>
        <v>0.17723168836805556</v>
      </c>
      <c r="G319" s="90">
        <f>IF(AND($CJ$4&gt;4,$CJ$4&lt;&gt;8),0,((VLOOKUP(入力データと計算結果!$F$6,バックデータ一覧!$V$12:$AA$15,2)*CB319+VLOOKUP(入力データと計算結果!$F$6,バックデータ一覧!$V$12:$AA$15,3)*(BV319+BW319+BX319+BY319+CA319)+(VLOOKUP(入力データと計算結果!$F$6,バックデータ一覧!$V$12:$AA$15,4)))*10^3/3600))</f>
        <v>0.11409982638888889</v>
      </c>
      <c r="H319" s="90">
        <f>IF(AND(OR($CJ$4&gt;4,$CJ$4&lt;&gt;8),入力データと計算結果!$F$7&lt;&gt;バックデータ一覧!$A$20,BZ319&gt;0),0.07*10^3/3600,0)</f>
        <v>1.9444444444444445E-2</v>
      </c>
      <c r="I319" s="90">
        <f>IF(AND(OR($CJ$4&lt;=4),入力データと計算結果!$F$7=バックデータ一覧!$A$22,BU319&gt;0),(VLOOKUP(入力データと計算結果!$F$6,バックデータ一覧!$V$12:$AA$15,5,FALSE)*BU319+VLOOKUP(入力データと計算結果!$F$6,バックデータ一覧!$V$12:$AA$15,6,FALSE))*10^3/3600,0)</f>
        <v>4.3687417534722224E-2</v>
      </c>
      <c r="J319" s="90">
        <f>IF(OR(計算過程!$CJ$4&lt;=2,計算過程!$CJ$4=8),IF(入力データと計算結果!$F$7=バックデータ一覧!$A$20,BO319/L319+BP319/M319+BQ319/N319+BR319/O319+BT319/Q319,IF(入力データと計算結果!$F$7=バックデータ一覧!$A$21,BO319/L319+BP319/M319+BQ319/N319+BS319/P319+BT319/Q319,BO319/L319+BP319/M319+BQ319/N319+BS319/P319+BU319/R319)),0)</f>
        <v>0</v>
      </c>
      <c r="K319" s="90">
        <f>IF(OR(計算過程!$CJ$4=3,計算過程!$CJ$4=4),IF(入力データと計算結果!$F$7=バックデータ一覧!$A$20,BO319/L319+BP319/M319+BQ319/N319+BR319/O319+BT319/Q319,IF(入力データと計算結果!$F$7=バックデータ一覧!$A$21,BO319/L319+BP319/M319+BQ319/N319+BS319/P319+BT319/Q319,BO319/L319+BP319/M319+BQ319/N319+BS319/P319+BU319/R319)),0)</f>
        <v>32.945558349491321</v>
      </c>
      <c r="L319" s="167">
        <f>IFERROR(MIN(1,$CJ$6*CB319+計算過程!$CJ$13*(BO319+BQ319)+$CJ$20),"-")</f>
        <v>0.71121783408489248</v>
      </c>
      <c r="M319" s="167">
        <f t="shared" si="128"/>
        <v>0.80334492419261261</v>
      </c>
      <c r="N319" s="167">
        <f t="shared" si="129"/>
        <v>0.71121783408489248</v>
      </c>
      <c r="O319" s="134">
        <f t="shared" si="130"/>
        <v>0.90236153670854247</v>
      </c>
      <c r="P319" s="134">
        <f t="shared" si="131"/>
        <v>0.86511614376923218</v>
      </c>
      <c r="Q319" s="134">
        <f t="shared" si="132"/>
        <v>0.90236153670854247</v>
      </c>
      <c r="R319" s="134">
        <f t="shared" si="133"/>
        <v>0.55111701487234988</v>
      </c>
      <c r="S319" s="26">
        <f t="shared" si="134"/>
        <v>0</v>
      </c>
      <c r="T319" s="26">
        <f>'貼り付けシート（日別）'!P318</f>
        <v>13.65</v>
      </c>
      <c r="U319" s="26">
        <f t="shared" si="154"/>
        <v>1</v>
      </c>
      <c r="V319" s="26">
        <f t="shared" si="155"/>
        <v>1</v>
      </c>
      <c r="W319" s="26">
        <f t="shared" si="148"/>
        <v>25.488005857074999</v>
      </c>
      <c r="X319" s="26">
        <f t="shared" si="135"/>
        <v>0</v>
      </c>
      <c r="Y319" s="26">
        <f>IF(AND(入力データと計算結果!$F$6=バックデータ一覧!$A$7,入力データと計算結果!$F$27="種類を選択することで評価する"),MAX((($CJ$44*CB319+$CJ$45*SUM(BO319:BQ319,BS319)+$CJ$46)*Z319+(0.01723*BU319+0.06099))*10^3/3600,0),0)</f>
        <v>0</v>
      </c>
      <c r="Z319" s="26">
        <f t="shared" si="149"/>
        <v>1</v>
      </c>
      <c r="AA319" s="26">
        <f>IF(AND(入力データと計算結果!$F$6=バックデータ一覧!$A$7,入力データと計算結果!$F$27="種類を選択することで評価する"),MAX(($CJ$47*CB319+$CJ$48*SUM(BO319:BQ319,BS319)+$CJ$49)*AC319+BU319/AB319,0),0)</f>
        <v>0</v>
      </c>
      <c r="AB319" s="26">
        <f t="shared" si="136"/>
        <v>0.83070781249999992</v>
      </c>
      <c r="AC319" s="26">
        <f t="shared" si="150"/>
        <v>1</v>
      </c>
      <c r="AD319" s="91">
        <f>IF(AND(入力データと計算結果!$F$6=バックデータ一覧!$A$7,入力データと計算結果!$F$27="仕様を入力することで評価する"),AE319+AF319+AG319,0)</f>
        <v>0</v>
      </c>
      <c r="AE319" s="91">
        <f t="shared" si="151"/>
        <v>1.3751713465984456</v>
      </c>
      <c r="AF319" s="91">
        <f t="shared" si="137"/>
        <v>7.8854858237897396E-2</v>
      </c>
      <c r="AG319" s="190">
        <f>IF(AND(入力データと計算結果!$F$7&lt;&gt;バックデータ一覧!$A$22,CA319&gt;0),(0.000393*計算過程!CA319)*10^3/3600,IF(AND(入力データと計算結果!$F$7=バックデータ一覧!$A$22,AX319&gt;0),(0.01723*計算過程!AX319+0.06099)*10^3/3600,0))</f>
        <v>2.3488917100694447E-2</v>
      </c>
      <c r="AH319" s="91">
        <f>IF(OR(入力データと計算結果!$F$6&lt;&gt;バックデータ一覧!$A$7,入力データと計算結果!$F$27&lt;&gt;"仕様を入力することで評価する"),0,IF(入力データと計算結果!$F$7=バックデータ一覧!$A$20,計算過程!AR319/計算過程!AI319+計算過程!AS319/計算過程!AJ319+計算過程!AT319/計算過程!AK319+計算過程!AU319/計算過程!AL319+計算過程!AW319/計算過程!AN319,IF(入力データと計算結果!$F$7=バックデータ一覧!$A$21,計算過程!AR319/計算過程!AI319+計算過程!AS319/計算過程!AJ319+計算過程!AT319/計算過程!AK319+計算過程!AV319/計算過程!AM319+計算過程!AW319/計算過程!AN319,計算過程!AR319/計算過程!AI319+計算過程!AS319/計算過程!AJ319+計算過程!AT319/計算過程!AK319+計算過程!AV319/計算過程!AM319+計算過程!AX319/計算過程!AO319)))</f>
        <v>0</v>
      </c>
      <c r="AI319" s="191" t="str">
        <f>IF(AND(入力データと計算結果!$F$6=バックデータ一覧!$A$7,入力データと計算結果!$F$27="仕様を入力することで評価する"),$CJ$65*CB319+$CJ$72*(AR319+AT319)+$CJ$79,"-")</f>
        <v>-</v>
      </c>
      <c r="AJ319" s="191" t="str">
        <f>IF(AND(入力データと計算結果!$F$6=バックデータ一覧!$A$7,入力データと計算結果!$F$27="仕様を入力することで評価する"),$CJ$66*CB319+$CJ$73*AS319+$CJ$80,"-")</f>
        <v>-</v>
      </c>
      <c r="AK319" s="191" t="str">
        <f>IF(AND(入力データと計算結果!$F$6=バックデータ一覧!$A$7,入力データと計算結果!$F$27="仕様を入力することで評価する"),$CJ$67*CB319+$CJ$74*(AR319+AT319)+$CJ$81,"-")</f>
        <v>-</v>
      </c>
      <c r="AL319" s="191" t="str">
        <f>IF(AND(入力データと計算結果!$F$6=バックデータ一覧!$A$7,入力データと計算結果!$F$27="仕様を入力することで評価する"),$CJ$68*CB319+$CJ$75*AU319+$CJ$82,"-")</f>
        <v>-</v>
      </c>
      <c r="AM319" s="191" t="str">
        <f>IF(AND(入力データと計算結果!$F$6=バックデータ一覧!$A$7,入力データと計算結果!$F$27="仕様を入力することで評価する"),$CJ$69*CB319+$CJ$76*AV319+$CJ$83,"-")</f>
        <v>-</v>
      </c>
      <c r="AN319" s="191" t="str">
        <f>IF(AND(入力データと計算結果!$F$6=バックデータ一覧!$A$7,入力データと計算結果!$F$27="仕様を入力することで評価する"),$CJ$70*CB319+$CJ$77*AW319+$CJ$84,"-")</f>
        <v>-</v>
      </c>
      <c r="AO319" s="191" t="str">
        <f>IF(AND(入力データと計算結果!$F$6=バックデータ一覧!$A$7,入力データと計算結果!$F$27="仕様を入力することで評価する"),$CJ$71*CB319+$CJ$78*AX319+$CJ$85,"-")</f>
        <v>-</v>
      </c>
      <c r="AP319" s="91">
        <f t="shared" si="138"/>
        <v>25.374138401022567</v>
      </c>
      <c r="AQ319" s="91">
        <f t="shared" si="139"/>
        <v>5.1254498543009346</v>
      </c>
      <c r="AR319" s="91">
        <f t="shared" si="140"/>
        <v>0.47623439592871275</v>
      </c>
      <c r="AS319" s="91">
        <f t="shared" si="141"/>
        <v>0.58314415828005739</v>
      </c>
      <c r="AT319" s="91">
        <f t="shared" si="142"/>
        <v>0.25269580192135788</v>
      </c>
      <c r="AU319" s="91">
        <f t="shared" si="143"/>
        <v>0</v>
      </c>
      <c r="AV319" s="91">
        <f t="shared" si="144"/>
        <v>0.87471623742008653</v>
      </c>
      <c r="AW319" s="91">
        <f t="shared" si="145"/>
        <v>0</v>
      </c>
      <c r="AX319" s="91">
        <f t="shared" si="146"/>
        <v>1.3679687500000004</v>
      </c>
      <c r="AY319" s="158">
        <f t="shared" si="147"/>
        <v>21.933246513524786</v>
      </c>
      <c r="AZ319" s="91">
        <f t="shared" si="152"/>
        <v>24.120037107074999</v>
      </c>
      <c r="BA319" s="26">
        <f>IF(計算過程!$CJ$4=9,((BF319*CB319+BG319*(BO319+BP319+BQ319+BS319)+BH319*BN319+BI319)*BB319+(0.01723*BU319+0.06099))*10^3/3600,0)</f>
        <v>0</v>
      </c>
      <c r="BB319" s="26">
        <f>IF(7&lt;='貼り付けシート（日別）'!O318,1,1+(7-'貼り付けシート（日別）'!O318)*0.0091)</f>
        <v>1</v>
      </c>
      <c r="BC319" s="26">
        <f>IF(計算過程!$CJ$4=9,((BJ319*計算過程!CB319+BK319*(BO319+BP319+BQ319+BS319)+BL319*BN319+BM319)*BE319+BU319/BD319),0)</f>
        <v>0</v>
      </c>
      <c r="BD319" s="26">
        <f>計算過程!$CJ$88*'貼り付けシート（日別）'!O318+計算過程!$CJ$89*BU319+計算過程!$CJ$90</f>
        <v>0.83070781249999992</v>
      </c>
      <c r="BE319" s="26">
        <f>IF(7&lt;='貼り付けシート（日別）'!O318,1,1+(7-'貼り付けシート（日別）'!O318)*0.0205)</f>
        <v>1</v>
      </c>
      <c r="BF319" s="89">
        <f>IF($BN319&gt;0,バックデータ一覧!$S$4,バックデータ一覧!$T$4)</f>
        <v>-0.51375000000000004</v>
      </c>
      <c r="BG319" s="89">
        <f>IF($BN319&gt;0,バックデータ一覧!$S$5,バックデータ一覧!$T$5)</f>
        <v>-1.7819999999999999E-2</v>
      </c>
      <c r="BH319" s="89">
        <f>IF($BN319&gt;0,バックデータ一覧!$S$6,バックデータ一覧!$T$6)</f>
        <v>0.27639999999999998</v>
      </c>
      <c r="BI319" s="89">
        <f>IF($BN319&gt;0,バックデータ一覧!$S$7,バックデータ一覧!$T$7)</f>
        <v>9.4067100000000003</v>
      </c>
      <c r="BJ319" s="89">
        <f>IF($BN319&gt;0,バックデータ一覧!$S$12,バックデータ一覧!$T$12)</f>
        <v>-0.19841</v>
      </c>
      <c r="BK319" s="89">
        <f>IF($BN319&gt;0,バックデータ一覧!$S$13,バックデータ一覧!$T$13)</f>
        <v>1.10632</v>
      </c>
      <c r="BL319" s="89">
        <f>IF($BN319&gt;0,バックデータ一覧!$S$14,バックデータ一覧!$T$14)</f>
        <v>0.19306999999999999</v>
      </c>
      <c r="BM319" s="132">
        <f>IF($BN319&gt;0,バックデータ一覧!$S$15,バックデータ一覧!$T$15)</f>
        <v>-10.36669</v>
      </c>
      <c r="BN319" s="26">
        <f>SUMIF('貼り付けシート（時刻別）'!$A$6:$A$8765,$A319,'貼り付けシート（時刻別）'!$C$6:$C$8765)</f>
        <v>2400</v>
      </c>
      <c r="BO319" s="91">
        <f>'貼り付けシート（日別）'!B318</f>
        <v>5.2528080810963331</v>
      </c>
      <c r="BP319" s="91">
        <f>'貼り付けシート（日別）'!C318</f>
        <v>6.4320098952199993</v>
      </c>
      <c r="BQ319" s="91">
        <f>'貼り付けシート（日別）'!D318</f>
        <v>2.7872042879286667</v>
      </c>
      <c r="BR319" s="91">
        <f>'貼り付けシート（日別）'!E318</f>
        <v>0</v>
      </c>
      <c r="BS319" s="91">
        <f>'貼り付けシート（日別）'!F318</f>
        <v>9.6480148428299994</v>
      </c>
      <c r="BT319" s="91">
        <f>'貼り付けシート（日別）'!G318</f>
        <v>0</v>
      </c>
      <c r="BU319" s="91">
        <f>'貼り付けシート（日別）'!H318</f>
        <v>1.3679687500000004</v>
      </c>
      <c r="BV319" s="91">
        <f>'貼り付けシート（日別）'!I318</f>
        <v>49</v>
      </c>
      <c r="BW319" s="91">
        <f>'貼り付けシート（日別）'!J318</f>
        <v>60</v>
      </c>
      <c r="BX319" s="91">
        <f>'貼り付けシート（日別）'!K318</f>
        <v>26</v>
      </c>
      <c r="BY319" s="91">
        <f>'貼り付けシート（日別）'!L318</f>
        <v>0</v>
      </c>
      <c r="BZ319" s="91">
        <f>'貼り付けシート（日別）'!M318</f>
        <v>90</v>
      </c>
      <c r="CA319" s="91">
        <f>'貼り付けシート（日別）'!N318</f>
        <v>0</v>
      </c>
      <c r="CB319" s="91">
        <f>'貼り付けシート（日別）'!O318</f>
        <v>14.187499999999995</v>
      </c>
      <c r="CC319" s="91">
        <f>'貼り付けシート（日別）'!Q318</f>
        <v>0</v>
      </c>
      <c r="CD319" s="126"/>
    </row>
    <row r="320" spans="1:82" x14ac:dyDescent="0.15">
      <c r="A320" s="30">
        <v>41953</v>
      </c>
      <c r="B320" s="93">
        <f t="shared" si="126"/>
        <v>0.17907323090277777</v>
      </c>
      <c r="C320" s="93">
        <f t="shared" si="127"/>
        <v>0</v>
      </c>
      <c r="D320" s="93">
        <f t="shared" si="153"/>
        <v>32.870204859587808</v>
      </c>
      <c r="E320" s="96">
        <v>0</v>
      </c>
      <c r="F320" s="90">
        <f>IF(OR(計算過程!$CJ$4&lt;=4,計算過程!$CJ$4=8),G320+H320+I320,0)</f>
        <v>0.17907323090277777</v>
      </c>
      <c r="G320" s="90">
        <f>IF(AND($CJ$4&gt;4,$CJ$4&lt;&gt;8),0,((VLOOKUP(入力データと計算結果!$F$6,バックデータ一覧!$V$12:$AA$15,2)*CB320+VLOOKUP(入力データと計算結果!$F$6,バックデータ一覧!$V$12:$AA$15,3)*(BV320+BW320+BX320+BY320+CA320)+(VLOOKUP(入力データと計算結果!$F$6,バックデータ一覧!$V$12:$AA$15,4)))*10^3/3600))</f>
        <v>0.11547881944444445</v>
      </c>
      <c r="H320" s="90">
        <f>IF(AND(OR($CJ$4&gt;4,$CJ$4&lt;&gt;8),入力データと計算結果!$F$7&lt;&gt;バックデータ一覧!$A$20,BZ320&gt;0),0.07*10^3/3600,0)</f>
        <v>1.9444444444444445E-2</v>
      </c>
      <c r="I320" s="90">
        <f>IF(AND(OR($CJ$4&lt;=4),入力データと計算結果!$F$7=バックデータ一覧!$A$22,BU320&gt;0),(VLOOKUP(入力データと計算結果!$F$6,バックデータ一覧!$V$12:$AA$15,5,FALSE)*BU320+VLOOKUP(入力データと計算結果!$F$6,バックデータ一覧!$V$12:$AA$15,6,FALSE))*10^3/3600,0)</f>
        <v>4.4149967013888881E-2</v>
      </c>
      <c r="J320" s="90">
        <f>IF(OR(計算過程!$CJ$4&lt;=2,計算過程!$CJ$4=8),IF(入力データと計算結果!$F$7=バックデータ一覧!$A$20,BO320/L320+BP320/M320+BQ320/N320+BR320/O320+BT320/Q320,IF(入力データと計算結果!$F$7=バックデータ一覧!$A$21,BO320/L320+BP320/M320+BQ320/N320+BS320/P320+BT320/Q320,BO320/L320+BP320/M320+BQ320/N320+BS320/P320+BU320/R320)),0)</f>
        <v>0</v>
      </c>
      <c r="K320" s="90">
        <f>IF(OR(計算過程!$CJ$4=3,計算過程!$CJ$4=4),IF(入力データと計算結果!$F$7=バックデータ一覧!$A$20,BO320/L320+BP320/M320+BQ320/N320+BR320/O320+BT320/Q320,IF(入力データと計算結果!$F$7=バックデータ一覧!$A$21,BO320/L320+BP320/M320+BQ320/N320+BS320/P320+BT320/Q320,BO320/L320+BP320/M320+BQ320/N320+BS320/P320+BU320/R320)),0)</f>
        <v>32.870204859587808</v>
      </c>
      <c r="L320" s="167">
        <f>IFERROR(MIN(1,$CJ$6*CB320+計算過程!$CJ$13*(BO320+BQ320)+$CJ$20),"-")</f>
        <v>0.70991519977269835</v>
      </c>
      <c r="M320" s="167">
        <f t="shared" si="128"/>
        <v>0.79812826564471195</v>
      </c>
      <c r="N320" s="167">
        <f t="shared" si="129"/>
        <v>0.70991519977269835</v>
      </c>
      <c r="O320" s="134">
        <f t="shared" si="130"/>
        <v>0.90236153670854247</v>
      </c>
      <c r="P320" s="134">
        <f t="shared" si="131"/>
        <v>0.86536985466326444</v>
      </c>
      <c r="Q320" s="134">
        <f t="shared" si="132"/>
        <v>0.90236153670854247</v>
      </c>
      <c r="R320" s="134">
        <f t="shared" si="133"/>
        <v>0.54168191449667857</v>
      </c>
      <c r="S320" s="26">
        <f t="shared" si="134"/>
        <v>0</v>
      </c>
      <c r="T320" s="26">
        <f>'貼り付けシート（日別）'!P319</f>
        <v>11.85</v>
      </c>
      <c r="U320" s="26">
        <f t="shared" si="154"/>
        <v>1</v>
      </c>
      <c r="V320" s="26">
        <f t="shared" si="155"/>
        <v>1</v>
      </c>
      <c r="W320" s="26">
        <f t="shared" si="148"/>
        <v>25.302872585049997</v>
      </c>
      <c r="X320" s="26">
        <f t="shared" si="135"/>
        <v>0</v>
      </c>
      <c r="Y320" s="26">
        <f>IF(AND(入力データと計算結果!$F$6=バックデータ一覧!$A$7,入力データと計算結果!$F$27="種類を選択することで評価する"),MAX((($CJ$44*CB320+$CJ$45*SUM(BO320:BQ320,BS320)+$CJ$46)*Z320+(0.01723*BU320+0.06099))*10^3/3600,0),0)</f>
        <v>0</v>
      </c>
      <c r="Z320" s="26">
        <f t="shared" si="149"/>
        <v>1</v>
      </c>
      <c r="AA320" s="26">
        <f>IF(AND(入力データと計算結果!$F$6=バックデータ一覧!$A$7,入力データと計算結果!$F$27="種類を選択することで評価する"),MAX(($CJ$47*CB320+$CJ$48*SUM(BO320:BQ320,BS320)+$CJ$49)*AC320+BU320/AB320,0),0)</f>
        <v>0</v>
      </c>
      <c r="AB320" s="26">
        <f t="shared" si="136"/>
        <v>0.82104312499999998</v>
      </c>
      <c r="AC320" s="26">
        <f t="shared" si="150"/>
        <v>1</v>
      </c>
      <c r="AD320" s="91">
        <f>IF(AND(入力データと計算結果!$F$6=バックデータ一覧!$A$7,入力データと計算結果!$F$27="仕様を入力することで評価する"),AE320+AF320+AG320,0)</f>
        <v>0</v>
      </c>
      <c r="AE320" s="91">
        <f t="shared" si="151"/>
        <v>1.4187176058528492</v>
      </c>
      <c r="AF320" s="91">
        <f t="shared" si="137"/>
        <v>7.8635089262598268E-2</v>
      </c>
      <c r="AG320" s="190">
        <f>IF(AND(入力データと計算結果!$F$7&lt;&gt;バックデータ一覧!$A$22,CA320&gt;0),(0.000393*計算過程!CA320)*10^3/3600,IF(AND(入力データと計算結果!$F$7=バックデータ一覧!$A$22,AX320&gt;0),(0.01723*計算過程!AX320+0.06099)*10^3/3600,0))</f>
        <v>2.3868066840277782E-2</v>
      </c>
      <c r="AH320" s="91">
        <f>IF(OR(入力データと計算結果!$F$6&lt;&gt;バックデータ一覧!$A$7,入力データと計算結果!$F$27&lt;&gt;"仕様を入力することで評価する"),0,IF(入力データと計算結果!$F$7=バックデータ一覧!$A$20,計算過程!AR320/計算過程!AI320+計算過程!AS320/計算過程!AJ320+計算過程!AT320/計算過程!AK320+計算過程!AU320/計算過程!AL320+計算過程!AW320/計算過程!AN320,IF(入力データと計算結果!$F$7=バックデータ一覧!$A$21,計算過程!AR320/計算過程!AI320+計算過程!AS320/計算過程!AJ320+計算過程!AT320/計算過程!AK320+計算過程!AV320/計算過程!AM320+計算過程!AW320/計算過程!AN320,計算過程!AR320/計算過程!AI320+計算過程!AS320/計算過程!AJ320+計算過程!AT320/計算過程!AK320+計算過程!AV320/計算過程!AM320+計算過程!AX320/計算過程!AO320)))</f>
        <v>0</v>
      </c>
      <c r="AI320" s="191" t="str">
        <f>IF(AND(入力データと計算結果!$F$6=バックデータ一覧!$A$7,入力データと計算結果!$F$27="仕様を入力することで評価する"),$CJ$65*CB320+$CJ$72*(AR320+AT320)+$CJ$79,"-")</f>
        <v>-</v>
      </c>
      <c r="AJ320" s="191" t="str">
        <f>IF(AND(入力データと計算結果!$F$6=バックデータ一覧!$A$7,入力データと計算結果!$F$27="仕様を入力することで評価する"),$CJ$66*CB320+$CJ$73*AS320+$CJ$80,"-")</f>
        <v>-</v>
      </c>
      <c r="AK320" s="191" t="str">
        <f>IF(AND(入力データと計算結果!$F$6=バックデータ一覧!$A$7,入力データと計算結果!$F$27="仕様を入力することで評価する"),$CJ$67*CB320+$CJ$74*(AR320+AT320)+$CJ$81,"-")</f>
        <v>-</v>
      </c>
      <c r="AL320" s="191" t="str">
        <f>IF(AND(入力データと計算結果!$F$6=バックデータ一覧!$A$7,入力データと計算結果!$F$27="仕様を入力することで評価する"),$CJ$68*CB320+$CJ$75*AU320+$CJ$82,"-")</f>
        <v>-</v>
      </c>
      <c r="AM320" s="191" t="str">
        <f>IF(AND(入力データと計算結果!$F$6=バックデータ一覧!$A$7,入力データと計算結果!$F$27="仕様を入力することで評価する"),$CJ$69*CB320+$CJ$76*AV320+$CJ$83,"-")</f>
        <v>-</v>
      </c>
      <c r="AN320" s="191" t="str">
        <f>IF(AND(入力データと計算結果!$F$6=バックデータ一覧!$A$7,入力データと計算結果!$F$27="仕様を入力することで評価する"),$CJ$70*CB320+$CJ$77*AW320+$CJ$84,"-")</f>
        <v>-</v>
      </c>
      <c r="AO320" s="191" t="str">
        <f>IF(AND(入力データと計算結果!$F$6=バックデータ一覧!$A$7,入力データと計算結果!$F$27="仕様を入力することで評価する"),$CJ$71*CB320+$CJ$78*AX320+$CJ$85,"-")</f>
        <v>-</v>
      </c>
      <c r="AP320" s="91">
        <f t="shared" si="138"/>
        <v>25.229569338829425</v>
      </c>
      <c r="AQ320" s="91">
        <f t="shared" si="139"/>
        <v>4.9398228909815156</v>
      </c>
      <c r="AR320" s="91">
        <f t="shared" si="140"/>
        <v>0.44587891139666436</v>
      </c>
      <c r="AS320" s="91">
        <f t="shared" si="141"/>
        <v>0.54597417722040564</v>
      </c>
      <c r="AT320" s="91">
        <f t="shared" si="142"/>
        <v>0.23658881012884203</v>
      </c>
      <c r="AU320" s="91">
        <f t="shared" si="143"/>
        <v>0</v>
      </c>
      <c r="AV320" s="91">
        <f t="shared" si="144"/>
        <v>0.81896126583060713</v>
      </c>
      <c r="AW320" s="91">
        <f t="shared" si="145"/>
        <v>0</v>
      </c>
      <c r="AX320" s="91">
        <f t="shared" si="146"/>
        <v>1.4471875000000001</v>
      </c>
      <c r="AY320" s="158">
        <f t="shared" si="147"/>
        <v>21.80828192047348</v>
      </c>
      <c r="AZ320" s="91">
        <f t="shared" si="152"/>
        <v>23.855685085049998</v>
      </c>
      <c r="BA320" s="26">
        <f>IF(計算過程!$CJ$4=9,((BF320*CB320+BG320*(BO320+BP320+BQ320+BS320)+BH320*BN320+BI320)*BB320+(0.01723*BU320+0.06099))*10^3/3600,0)</f>
        <v>0</v>
      </c>
      <c r="BB320" s="26">
        <f>IF(7&lt;='貼り付けシート（日別）'!O319,1,1+(7-'貼り付けシート（日別）'!O319)*0.0091)</f>
        <v>1</v>
      </c>
      <c r="BC320" s="26">
        <f>IF(計算過程!$CJ$4=9,((BJ320*計算過程!CB320+BK320*(BO320+BP320+BQ320+BS320)+BL320*BN320+BM320)*BE320+BU320/BD320),0)</f>
        <v>0</v>
      </c>
      <c r="BD320" s="26">
        <f>計算過程!$CJ$88*'貼り付けシート（日別）'!O319+計算過程!$CJ$89*BU320+計算過程!$CJ$90</f>
        <v>0.82104312499999998</v>
      </c>
      <c r="BE320" s="26">
        <f>IF(7&lt;='貼り付けシート（日別）'!O319,1,1+(7-'貼り付けシート（日別）'!O319)*0.0205)</f>
        <v>1</v>
      </c>
      <c r="BF320" s="89">
        <f>IF($BN320&gt;0,バックデータ一覧!$S$4,バックデータ一覧!$T$4)</f>
        <v>-0.51375000000000004</v>
      </c>
      <c r="BG320" s="89">
        <f>IF($BN320&gt;0,バックデータ一覧!$S$5,バックデータ一覧!$T$5)</f>
        <v>-1.7819999999999999E-2</v>
      </c>
      <c r="BH320" s="89">
        <f>IF($BN320&gt;0,バックデータ一覧!$S$6,バックデータ一覧!$T$6)</f>
        <v>0.27639999999999998</v>
      </c>
      <c r="BI320" s="89">
        <f>IF($BN320&gt;0,バックデータ一覧!$S$7,バックデータ一覧!$T$7)</f>
        <v>9.4067100000000003</v>
      </c>
      <c r="BJ320" s="89">
        <f>IF($BN320&gt;0,バックデータ一覧!$S$12,バックデータ一覧!$T$12)</f>
        <v>-0.19841</v>
      </c>
      <c r="BK320" s="89">
        <f>IF($BN320&gt;0,バックデータ一覧!$S$13,バックデータ一覧!$T$13)</f>
        <v>1.10632</v>
      </c>
      <c r="BL320" s="89">
        <f>IF($BN320&gt;0,バックデータ一覧!$S$14,バックデータ一覧!$T$14)</f>
        <v>0.19306999999999999</v>
      </c>
      <c r="BM320" s="132">
        <f>IF($BN320&gt;0,バックデータ一覧!$S$15,バックデータ一覧!$T$15)</f>
        <v>-10.36669</v>
      </c>
      <c r="BN320" s="26">
        <f>SUMIF('貼り付けシート（時刻別）'!$A$6:$A$8765,$A320,'貼り付けシート（時刻別）'!$C$6:$C$8765)</f>
        <v>2400</v>
      </c>
      <c r="BO320" s="91">
        <f>'貼り付けシート（日別）'!B319</f>
        <v>5.1952380851886666</v>
      </c>
      <c r="BP320" s="91">
        <f>'貼り付けシート（日別）'!C319</f>
        <v>6.36151602268</v>
      </c>
      <c r="BQ320" s="91">
        <f>'貼り付けシート（日別）'!D319</f>
        <v>2.7566569431613335</v>
      </c>
      <c r="BR320" s="91">
        <f>'貼り付けシート（日別）'!E319</f>
        <v>0</v>
      </c>
      <c r="BS320" s="91">
        <f>'貼り付けシート（日別）'!F319</f>
        <v>9.5422740340200001</v>
      </c>
      <c r="BT320" s="91">
        <f>'貼り付けシート（日別）'!G319</f>
        <v>0</v>
      </c>
      <c r="BU320" s="91">
        <f>'貼り付けシート（日別）'!H319</f>
        <v>1.4471875000000001</v>
      </c>
      <c r="BV320" s="91">
        <f>'貼り付けシート（日別）'!I319</f>
        <v>49</v>
      </c>
      <c r="BW320" s="91">
        <f>'貼り付けシート（日別）'!J319</f>
        <v>60</v>
      </c>
      <c r="BX320" s="91">
        <f>'貼り付けシート（日別）'!K319</f>
        <v>26</v>
      </c>
      <c r="BY320" s="91">
        <f>'貼り付けシート（日別）'!L319</f>
        <v>0</v>
      </c>
      <c r="BZ320" s="91">
        <f>'貼り付けシート（日別）'!M319</f>
        <v>90</v>
      </c>
      <c r="CA320" s="91">
        <f>'貼り付けシート（日別）'!N319</f>
        <v>0</v>
      </c>
      <c r="CB320" s="91">
        <f>'貼り付けシート（日別）'!O319</f>
        <v>12.074999999999998</v>
      </c>
      <c r="CC320" s="91">
        <f>'貼り付けシート（日別）'!Q319</f>
        <v>0</v>
      </c>
      <c r="CD320" s="126"/>
    </row>
    <row r="321" spans="1:82" x14ac:dyDescent="0.15">
      <c r="A321" s="30">
        <v>41954</v>
      </c>
      <c r="B321" s="93">
        <f t="shared" si="126"/>
        <v>0.17864733188657406</v>
      </c>
      <c r="C321" s="93">
        <f t="shared" si="127"/>
        <v>0</v>
      </c>
      <c r="D321" s="93">
        <f t="shared" si="153"/>
        <v>44.014373880660436</v>
      </c>
      <c r="E321" s="96">
        <v>0</v>
      </c>
      <c r="F321" s="90">
        <f>IF(OR(計算過程!$CJ$4&lt;=4,計算過程!$CJ$4=8),G321+H321+I321,0)</f>
        <v>0.17864733188657406</v>
      </c>
      <c r="G321" s="90">
        <f>IF(AND($CJ$4&gt;4,$CJ$4&lt;&gt;8),0,((VLOOKUP(入力データと計算結果!$F$6,バックデータ一覧!$V$12:$AA$15,2)*CB321+VLOOKUP(入力データと計算結果!$F$6,バックデータ一覧!$V$12:$AA$15,3)*(BV321+BW321+BX321+BY321+CA321)+(VLOOKUP(入力データと計算結果!$F$6,バックデータ一覧!$V$12:$AA$15,4)))*10^3/3600))</f>
        <v>0.11488778935185184</v>
      </c>
      <c r="H321" s="90">
        <f>IF(AND(OR($CJ$4&gt;4,$CJ$4&lt;&gt;8),入力データと計算結果!$F$7&lt;&gt;バックデータ一覧!$A$20,BZ321&gt;0),0.07*10^3/3600,0)</f>
        <v>1.9444444444444445E-2</v>
      </c>
      <c r="I321" s="90">
        <f>IF(AND(OR($CJ$4&lt;=4),入力データと計算結果!$F$7=バックデータ一覧!$A$22,BU321&gt;0),(VLOOKUP(入力データと計算結果!$F$6,バックデータ一覧!$V$12:$AA$15,5,FALSE)*BU321+VLOOKUP(入力データと計算結果!$F$6,バックデータ一覧!$V$12:$AA$15,6,FALSE))*10^3/3600,0)</f>
        <v>4.4315098090277776E-2</v>
      </c>
      <c r="J321" s="90">
        <f>IF(OR(計算過程!$CJ$4&lt;=2,計算過程!$CJ$4=8),IF(入力データと計算結果!$F$7=バックデータ一覧!$A$20,BO321/L321+BP321/M321+BQ321/N321+BR321/O321+BT321/Q321,IF(入力データと計算結果!$F$7=バックデータ一覧!$A$21,BO321/L321+BP321/M321+BQ321/N321+BS321/P321+BT321/Q321,BO321/L321+BP321/M321+BQ321/N321+BS321/P321+BU321/R321)),0)</f>
        <v>0</v>
      </c>
      <c r="K321" s="90">
        <f>IF(OR(計算過程!$CJ$4=3,計算過程!$CJ$4=4),IF(入力データと計算結果!$F$7=バックデータ一覧!$A$20,BO321/L321+BP321/M321+BQ321/N321+BR321/O321+BT321/Q321,IF(入力データと計算結果!$F$7=バックデータ一覧!$A$21,BO321/L321+BP321/M321+BQ321/N321+BS321/P321+BT321/Q321,BO321/L321+BP321/M321+BQ321/N321+BS321/P321+BU321/R321)),0)</f>
        <v>44.014373880660436</v>
      </c>
      <c r="L321" s="167">
        <f>IFERROR(MIN(1,$CJ$6*CB321+計算過程!$CJ$13*(BO321+BQ321)+$CJ$20),"-")</f>
        <v>0.71247927962676194</v>
      </c>
      <c r="M321" s="167">
        <f t="shared" si="128"/>
        <v>0.79296916544971618</v>
      </c>
      <c r="N321" s="167">
        <f t="shared" si="129"/>
        <v>0.71247927962676194</v>
      </c>
      <c r="O321" s="134">
        <f t="shared" si="130"/>
        <v>0.90236153670854247</v>
      </c>
      <c r="P321" s="134">
        <f t="shared" si="131"/>
        <v>0.84252320100194267</v>
      </c>
      <c r="Q321" s="134">
        <f t="shared" si="132"/>
        <v>0.90236153670854247</v>
      </c>
      <c r="R321" s="134">
        <f t="shared" si="133"/>
        <v>0.53831356505289851</v>
      </c>
      <c r="S321" s="26">
        <f t="shared" si="134"/>
        <v>0</v>
      </c>
      <c r="T321" s="26">
        <f>'貼り付けシート（日別）'!P320</f>
        <v>7.9125000000000005</v>
      </c>
      <c r="U321" s="26">
        <f t="shared" si="154"/>
        <v>1</v>
      </c>
      <c r="V321" s="26">
        <f t="shared" si="155"/>
        <v>1</v>
      </c>
      <c r="W321" s="26">
        <f t="shared" si="148"/>
        <v>34.308307104073329</v>
      </c>
      <c r="X321" s="26">
        <f t="shared" si="135"/>
        <v>0</v>
      </c>
      <c r="Y321" s="26">
        <f>IF(AND(入力データと計算結果!$F$6=バックデータ一覧!$A$7,入力データと計算結果!$F$27="種類を選択することで評価する"),MAX((($CJ$44*CB321+$CJ$45*SUM(BO321:BQ321,BS321)+$CJ$46)*Z321+(0.01723*BU321+0.06099))*10^3/3600,0),0)</f>
        <v>0</v>
      </c>
      <c r="Z321" s="26">
        <f t="shared" si="149"/>
        <v>1</v>
      </c>
      <c r="AA321" s="26">
        <f>IF(AND(入力データと計算結果!$F$6=バックデータ一覧!$A$7,入力データと計算結果!$F$27="種類を選択することで評価する"),MAX(($CJ$47*CB321+$CJ$48*SUM(BO321:BQ321,BS321)+$CJ$49)*AC321+BU321/AB321,0),0)</f>
        <v>0</v>
      </c>
      <c r="AB321" s="26">
        <f t="shared" si="136"/>
        <v>0.81759281249999993</v>
      </c>
      <c r="AC321" s="26">
        <f t="shared" si="150"/>
        <v>1</v>
      </c>
      <c r="AD321" s="91">
        <f>IF(AND(入力データと計算結果!$F$6=バックデータ一覧!$A$7,入力データと計算結果!$F$27="仕様を入力することで評価する"),AE321+AF321+AG321,0)</f>
        <v>0</v>
      </c>
      <c r="AE321" s="91">
        <f t="shared" si="151"/>
        <v>1.7178317311148668</v>
      </c>
      <c r="AF321" s="91">
        <f t="shared" si="137"/>
        <v>8.6098242976814426E-2</v>
      </c>
      <c r="AG321" s="190">
        <f>IF(AND(入力データと計算結果!$F$7&lt;&gt;バックデータ一覧!$A$22,CA321&gt;0),(0.000393*計算過程!CA321)*10^3/3600,IF(AND(入力データと計算結果!$F$7=バックデータ一覧!$A$22,AX321&gt;0),(0.01723*計算過程!AX321+0.06099)*10^3/3600,0))</f>
        <v>2.4003424045138888E-2</v>
      </c>
      <c r="AH321" s="91">
        <f>IF(OR(入力データと計算結果!$F$6&lt;&gt;バックデータ一覧!$A$7,入力データと計算結果!$F$27&lt;&gt;"仕様を入力することで評価する"),0,IF(入力データと計算結果!$F$7=バックデータ一覧!$A$20,計算過程!AR321/計算過程!AI321+計算過程!AS321/計算過程!AJ321+計算過程!AT321/計算過程!AK321+計算過程!AU321/計算過程!AL321+計算過程!AW321/計算過程!AN321,IF(入力データと計算結果!$F$7=バックデータ一覧!$A$21,計算過程!AR321/計算過程!AI321+計算過程!AS321/計算過程!AJ321+計算過程!AT321/計算過程!AK321+計算過程!AV321/計算過程!AM321+計算過程!AW321/計算過程!AN321,計算過程!AR321/計算過程!AI321+計算過程!AS321/計算過程!AJ321+計算過程!AT321/計算過程!AK321+計算過程!AV321/計算過程!AM321+計算過程!AX321/計算過程!AO321)))</f>
        <v>0</v>
      </c>
      <c r="AI321" s="191" t="str">
        <f>IF(AND(入力データと計算結果!$F$6=バックデータ一覧!$A$7,入力データと計算結果!$F$27="仕様を入力することで評価する"),$CJ$65*CB321+$CJ$72*(AR321+AT321)+$CJ$79,"-")</f>
        <v>-</v>
      </c>
      <c r="AJ321" s="191" t="str">
        <f>IF(AND(入力データと計算結果!$F$6=バックデータ一覧!$A$7,入力データと計算結果!$F$27="仕様を入力することで評価する"),$CJ$66*CB321+$CJ$73*AS321+$CJ$80,"-")</f>
        <v>-</v>
      </c>
      <c r="AK321" s="191" t="str">
        <f>IF(AND(入力データと計算結果!$F$6=バックデータ一覧!$A$7,入力データと計算結果!$F$27="仕様を入力することで評価する"),$CJ$67*CB321+$CJ$74*(AR321+AT321)+$CJ$81,"-")</f>
        <v>-</v>
      </c>
      <c r="AL321" s="191" t="str">
        <f>IF(AND(入力データと計算結果!$F$6=バックデータ一覧!$A$7,入力データと計算結果!$F$27="仕様を入力することで評価する"),$CJ$68*CB321+$CJ$75*AU321+$CJ$82,"-")</f>
        <v>-</v>
      </c>
      <c r="AM321" s="191" t="str">
        <f>IF(AND(入力データと計算結果!$F$6=バックデータ一覧!$A$7,入力データと計算結果!$F$27="仕様を入力することで評価する"),$CJ$69*CB321+$CJ$76*AV321+$CJ$83,"-")</f>
        <v>-</v>
      </c>
      <c r="AN321" s="191" t="str">
        <f>IF(AND(入力データと計算結果!$F$6=バックデータ一覧!$A$7,入力データと計算結果!$F$27="仕様を入力することで評価する"),$CJ$70*CB321+$CJ$77*AW321+$CJ$84,"-")</f>
        <v>-</v>
      </c>
      <c r="AO321" s="191" t="str">
        <f>IF(AND(入力データと計算結果!$F$6=バックデータ一覧!$A$7,入力データと計算結果!$F$27="仕様を入力することで評価する"),$CJ$71*CB321+$CJ$78*AX321+$CJ$85,"-")</f>
        <v>-</v>
      </c>
      <c r="AP321" s="91">
        <f t="shared" si="138"/>
        <v>30.139002674444544</v>
      </c>
      <c r="AQ321" s="91">
        <f t="shared" si="139"/>
        <v>4.8735536989483501</v>
      </c>
      <c r="AR321" s="91">
        <f t="shared" si="140"/>
        <v>1.3343008097895996</v>
      </c>
      <c r="AS321" s="91">
        <f t="shared" si="141"/>
        <v>0.98432026951691709</v>
      </c>
      <c r="AT321" s="91">
        <f t="shared" si="142"/>
        <v>0.52497081040902271</v>
      </c>
      <c r="AU321" s="91">
        <f t="shared" si="143"/>
        <v>0</v>
      </c>
      <c r="AV321" s="91">
        <f t="shared" si="144"/>
        <v>3.9372810780676684</v>
      </c>
      <c r="AW321" s="91">
        <f t="shared" si="145"/>
        <v>0</v>
      </c>
      <c r="AX321" s="91">
        <f t="shared" si="146"/>
        <v>1.4754687500000001</v>
      </c>
      <c r="AY321" s="158">
        <f t="shared" si="147"/>
        <v>26.051965386290124</v>
      </c>
      <c r="AZ321" s="91">
        <f t="shared" si="152"/>
        <v>32.832838354073331</v>
      </c>
      <c r="BA321" s="26">
        <f>IF(計算過程!$CJ$4=9,((BF321*CB321+BG321*(BO321+BP321+BQ321+BS321)+BH321*BN321+BI321)*BB321+(0.01723*BU321+0.06099))*10^3/3600,0)</f>
        <v>0</v>
      </c>
      <c r="BB321" s="26">
        <f>IF(7&lt;='貼り付けシート（日別）'!O320,1,1+(7-'貼り付けシート（日別）'!O320)*0.0091)</f>
        <v>1</v>
      </c>
      <c r="BC321" s="26">
        <f>IF(計算過程!$CJ$4=9,((BJ321*計算過程!CB321+BK321*(BO321+BP321+BQ321+BS321)+BL321*BN321+BM321)*BE321+BU321/BD321),0)</f>
        <v>0</v>
      </c>
      <c r="BD321" s="26">
        <f>計算過程!$CJ$88*'貼り付けシート（日別）'!O320+計算過程!$CJ$89*BU321+計算過程!$CJ$90</f>
        <v>0.81759281249999993</v>
      </c>
      <c r="BE321" s="26">
        <f>IF(7&lt;='貼り付けシート（日別）'!O320,1,1+(7-'貼り付けシート（日別）'!O320)*0.0205)</f>
        <v>1</v>
      </c>
      <c r="BF321" s="89">
        <f>IF($BN321&gt;0,バックデータ一覧!$S$4,バックデータ一覧!$T$4)</f>
        <v>-0.51375000000000004</v>
      </c>
      <c r="BG321" s="89">
        <f>IF($BN321&gt;0,バックデータ一覧!$S$5,バックデータ一覧!$T$5)</f>
        <v>-1.7819999999999999E-2</v>
      </c>
      <c r="BH321" s="89">
        <f>IF($BN321&gt;0,バックデータ一覧!$S$6,バックデータ一覧!$T$6)</f>
        <v>0.27639999999999998</v>
      </c>
      <c r="BI321" s="89">
        <f>IF($BN321&gt;0,バックデータ一覧!$S$7,バックデータ一覧!$T$7)</f>
        <v>9.4067100000000003</v>
      </c>
      <c r="BJ321" s="89">
        <f>IF($BN321&gt;0,バックデータ一覧!$S$12,バックデータ一覧!$T$12)</f>
        <v>-0.19841</v>
      </c>
      <c r="BK321" s="89">
        <f>IF($BN321&gt;0,バックデータ一覧!$S$13,バックデータ一覧!$T$13)</f>
        <v>1.10632</v>
      </c>
      <c r="BL321" s="89">
        <f>IF($BN321&gt;0,バックデータ一覧!$S$14,バックデータ一覧!$T$14)</f>
        <v>0.19306999999999999</v>
      </c>
      <c r="BM321" s="132">
        <f>IF($BN321&gt;0,バックデータ一覧!$S$15,バックデータ一覧!$T$15)</f>
        <v>-10.36669</v>
      </c>
      <c r="BN321" s="26">
        <f>SUMIF('貼り付けシート（時刻別）'!$A$6:$A$8765,$A321,'貼り付けシート（時刻別）'!$C$6:$C$8765)</f>
        <v>2400</v>
      </c>
      <c r="BO321" s="91">
        <f>'貼り付けシート（日別）'!B320</f>
        <v>6.4606552890273337</v>
      </c>
      <c r="BP321" s="91">
        <f>'貼り付けシート（日別）'!C320</f>
        <v>4.7660571804299998</v>
      </c>
      <c r="BQ321" s="91">
        <f>'貼り付けシート（日別）'!D320</f>
        <v>2.5418971628960003</v>
      </c>
      <c r="BR321" s="91">
        <f>'貼り付けシート（日別）'!E320</f>
        <v>0</v>
      </c>
      <c r="BS321" s="91">
        <f>'貼り付けシート（日別）'!F320</f>
        <v>19.064228721719999</v>
      </c>
      <c r="BT321" s="91">
        <f>'貼り付けシート（日別）'!G320</f>
        <v>0</v>
      </c>
      <c r="BU321" s="91">
        <f>'貼り付けシート（日別）'!H320</f>
        <v>1.4754687500000001</v>
      </c>
      <c r="BV321" s="91">
        <f>'貼り付けシート（日別）'!I320</f>
        <v>61</v>
      </c>
      <c r="BW321" s="91">
        <f>'貼り付けシート（日別）'!J320</f>
        <v>45</v>
      </c>
      <c r="BX321" s="91">
        <f>'貼り付けシート（日別）'!K320</f>
        <v>24</v>
      </c>
      <c r="BY321" s="91">
        <f>'貼り付けシート（日別）'!L320</f>
        <v>0</v>
      </c>
      <c r="BZ321" s="91">
        <f>'貼り付けシート（日別）'!M320</f>
        <v>180</v>
      </c>
      <c r="CA321" s="91">
        <f>'貼り付けシート（日別）'!N320</f>
        <v>0</v>
      </c>
      <c r="CB321" s="91">
        <f>'貼り付けシート（日別）'!O320</f>
        <v>11.320833333333331</v>
      </c>
      <c r="CC321" s="91">
        <f>'貼り付けシート（日別）'!Q320</f>
        <v>0</v>
      </c>
      <c r="CD321" s="126"/>
    </row>
    <row r="322" spans="1:82" x14ac:dyDescent="0.15">
      <c r="A322" s="30">
        <v>41955</v>
      </c>
      <c r="B322" s="93">
        <f t="shared" si="126"/>
        <v>9.7435590277777775E-2</v>
      </c>
      <c r="C322" s="93">
        <f t="shared" si="127"/>
        <v>0</v>
      </c>
      <c r="D322" s="93">
        <f t="shared" si="153"/>
        <v>8.0007929456823454</v>
      </c>
      <c r="E322" s="96">
        <v>0</v>
      </c>
      <c r="F322" s="90">
        <f>IF(OR(計算過程!$CJ$4&lt;=4,計算過程!$CJ$4=8),G322+H322+I322,0)</f>
        <v>9.7435590277777775E-2</v>
      </c>
      <c r="G322" s="90">
        <f>IF(AND($CJ$4&gt;4,$CJ$4&lt;&gt;8),0,((VLOOKUP(入力データと計算結果!$F$6,バックデータ一覧!$V$12:$AA$15,2)*CB322+VLOOKUP(入力データと計算結果!$F$6,バックデータ一覧!$V$12:$AA$15,3)*(BV322+BW322+BX322+BY322+CA322)+(VLOOKUP(入力データと計算結果!$F$6,バックデータ一覧!$V$12:$AA$15,4)))*10^3/3600))</f>
        <v>9.7435590277777775E-2</v>
      </c>
      <c r="H322" s="90">
        <f>IF(AND(OR($CJ$4&gt;4,$CJ$4&lt;&gt;8),入力データと計算結果!$F$7&lt;&gt;バックデータ一覧!$A$20,BZ322&gt;0),0.07*10^3/3600,0)</f>
        <v>0</v>
      </c>
      <c r="I322" s="90">
        <f>IF(AND(OR($CJ$4&lt;=4),入力データと計算結果!$F$7=バックデータ一覧!$A$22,BU322&gt;0),(VLOOKUP(入力データと計算結果!$F$6,バックデータ一覧!$V$12:$AA$15,5,FALSE)*BU322+VLOOKUP(入力データと計算結果!$F$6,バックデータ一覧!$V$12:$AA$15,6,FALSE))*10^3/3600,0)</f>
        <v>0</v>
      </c>
      <c r="J322" s="90">
        <f>IF(OR(計算過程!$CJ$4&lt;=2,計算過程!$CJ$4=8),IF(入力データと計算結果!$F$7=バックデータ一覧!$A$20,BO322/L322+BP322/M322+BQ322/N322+BR322/O322+BT322/Q322,IF(入力データと計算結果!$F$7=バックデータ一覧!$A$21,BO322/L322+BP322/M322+BQ322/N322+BS322/P322+BT322/Q322,BO322/L322+BP322/M322+BQ322/N322+BS322/P322+BU322/R322)),0)</f>
        <v>0</v>
      </c>
      <c r="K322" s="90">
        <f>IF(OR(計算過程!$CJ$4=3,計算過程!$CJ$4=4),IF(入力データと計算結果!$F$7=バックデータ一覧!$A$20,BO322/L322+BP322/M322+BQ322/N322+BR322/O322+BT322/Q322,IF(入力データと計算結果!$F$7=バックデータ一覧!$A$21,BO322/L322+BP322/M322+BQ322/N322+BS322/P322+BT322/Q322,BO322/L322+BP322/M322+BQ322/N322+BS322/P322+BU322/R322)),0)</f>
        <v>8.0007929456823454</v>
      </c>
      <c r="L322" s="167">
        <f>IFERROR(MIN(1,$CJ$6*CB322+計算過程!$CJ$13*(BO322+BQ322)+$CJ$20),"-")</f>
        <v>0.69860137485239449</v>
      </c>
      <c r="M322" s="167">
        <f t="shared" si="128"/>
        <v>0.79183991863588343</v>
      </c>
      <c r="N322" s="167">
        <f t="shared" si="129"/>
        <v>0.69860137485239449</v>
      </c>
      <c r="O322" s="134">
        <f t="shared" si="130"/>
        <v>0.90236153670854247</v>
      </c>
      <c r="P322" s="134">
        <f t="shared" si="131"/>
        <v>0.88826526187185906</v>
      </c>
      <c r="Q322" s="134">
        <f t="shared" si="132"/>
        <v>0.90236153670854247</v>
      </c>
      <c r="R322" s="134">
        <f t="shared" si="133"/>
        <v>0.48158023481501244</v>
      </c>
      <c r="S322" s="26">
        <f t="shared" si="134"/>
        <v>0</v>
      </c>
      <c r="T322" s="26">
        <f>'貼り付けシート（日別）'!P321</f>
        <v>10.7875</v>
      </c>
      <c r="U322" s="26">
        <f t="shared" si="154"/>
        <v>1</v>
      </c>
      <c r="V322" s="26">
        <f t="shared" si="155"/>
        <v>1</v>
      </c>
      <c r="W322" s="26">
        <f t="shared" si="148"/>
        <v>5.8393956287333326</v>
      </c>
      <c r="X322" s="26">
        <f t="shared" si="135"/>
        <v>0</v>
      </c>
      <c r="Y322" s="26">
        <f>IF(AND(入力データと計算結果!$F$6=バックデータ一覧!$A$7,入力データと計算結果!$F$27="種類を選択することで評価する"),MAX((($CJ$44*CB322+$CJ$45*SUM(BO322:BQ322,BS322)+$CJ$46)*Z322+(0.01723*BU322+0.06099))*10^3/3600,0),0)</f>
        <v>0</v>
      </c>
      <c r="Z322" s="26">
        <f t="shared" si="149"/>
        <v>1</v>
      </c>
      <c r="AA322" s="26">
        <f>IF(AND(入力データと計算結果!$F$6=バックデータ一覧!$A$7,入力データと計算結果!$F$27="種類を選択することで評価する"),MAX(($CJ$47*CB322+$CJ$48*SUM(BO322:BQ322,BS322)+$CJ$49)*AC322+BU322/AB322,0),0)</f>
        <v>0</v>
      </c>
      <c r="AB322" s="26">
        <f t="shared" si="136"/>
        <v>0.81757999999999997</v>
      </c>
      <c r="AC322" s="26">
        <f t="shared" si="150"/>
        <v>1</v>
      </c>
      <c r="AD322" s="91">
        <f>IF(AND(入力データと計算結果!$F$6=バックデータ一覧!$A$7,入力データと計算結果!$F$27="仕様を入力することで評価する"),AE322+AF322+AG322,0)</f>
        <v>0</v>
      </c>
      <c r="AE322" s="91">
        <f t="shared" si="151"/>
        <v>0.37266733899492405</v>
      </c>
      <c r="AF322" s="91">
        <f t="shared" si="137"/>
        <v>6.3657252353400473E-2</v>
      </c>
      <c r="AG322" s="190">
        <f>IF(AND(入力データと計算結果!$F$7&lt;&gt;バックデータ一覧!$A$22,CA322&gt;0),(0.000393*計算過程!CA322)*10^3/3600,IF(AND(入力データと計算結果!$F$7=バックデータ一覧!$A$22,AX322&gt;0),(0.01723*計算過程!AX322+0.06099)*10^3/3600,0))</f>
        <v>0</v>
      </c>
      <c r="AH322" s="91">
        <f>IF(OR(入力データと計算結果!$F$6&lt;&gt;バックデータ一覧!$A$7,入力データと計算結果!$F$27&lt;&gt;"仕様を入力することで評価する"),0,IF(入力データと計算結果!$F$7=バックデータ一覧!$A$20,計算過程!AR322/計算過程!AI322+計算過程!AS322/計算過程!AJ322+計算過程!AT322/計算過程!AK322+計算過程!AU322/計算過程!AL322+計算過程!AW322/計算過程!AN322,IF(入力データと計算結果!$F$7=バックデータ一覧!$A$21,計算過程!AR322/計算過程!AI322+計算過程!AS322/計算過程!AJ322+計算過程!AT322/計算過程!AK322+計算過程!AV322/計算過程!AM322+計算過程!AW322/計算過程!AN322,計算過程!AR322/計算過程!AI322+計算過程!AS322/計算過程!AJ322+計算過程!AT322/計算過程!AK322+計算過程!AV322/計算過程!AM322+計算過程!AX322/計算過程!AO322)))</f>
        <v>0</v>
      </c>
      <c r="AI322" s="191" t="str">
        <f>IF(AND(入力データと計算結果!$F$6=バックデータ一覧!$A$7,入力データと計算結果!$F$27="仕様を入力することで評価する"),$CJ$65*CB322+$CJ$72*(AR322+AT322)+$CJ$79,"-")</f>
        <v>-</v>
      </c>
      <c r="AJ322" s="191" t="str">
        <f>IF(AND(入力データと計算結果!$F$6=バックデータ一覧!$A$7,入力データと計算結果!$F$27="仕様を入力することで評価する"),$CJ$66*CB322+$CJ$73*AS322+$CJ$80,"-")</f>
        <v>-</v>
      </c>
      <c r="AK322" s="191" t="str">
        <f>IF(AND(入力データと計算結果!$F$6=バックデータ一覧!$A$7,入力データと計算結果!$F$27="仕様を入力することで評価する"),$CJ$67*CB322+$CJ$74*(AR322+AT322)+$CJ$81,"-")</f>
        <v>-</v>
      </c>
      <c r="AL322" s="191" t="str">
        <f>IF(AND(入力データと計算結果!$F$6=バックデータ一覧!$A$7,入力データと計算結果!$F$27="仕様を入力することで評価する"),$CJ$68*CB322+$CJ$75*AU322+$CJ$82,"-")</f>
        <v>-</v>
      </c>
      <c r="AM322" s="191" t="str">
        <f>IF(AND(入力データと計算結果!$F$6=バックデータ一覧!$A$7,入力データと計算結果!$F$27="仕様を入力することで評価する"),$CJ$69*CB322+$CJ$76*AV322+$CJ$83,"-")</f>
        <v>-</v>
      </c>
      <c r="AN322" s="191" t="str">
        <f>IF(AND(入力データと計算結果!$F$6=バックデータ一覧!$A$7,入力データと計算結果!$F$27="仕様を入力することで評価する"),$CJ$70*CB322+$CJ$77*AW322+$CJ$84,"-")</f>
        <v>-</v>
      </c>
      <c r="AO322" s="191" t="str">
        <f>IF(AND(入力データと計算結果!$F$6=バックデータ一覧!$A$7,入力データと計算結果!$F$27="仕様を入力することで評価する"),$CJ$71*CB322+$CJ$78*AX322+$CJ$85,"-")</f>
        <v>-</v>
      </c>
      <c r="AP322" s="91">
        <f t="shared" si="138"/>
        <v>6.7554811263548853</v>
      </c>
      <c r="AQ322" s="91">
        <f t="shared" si="139"/>
        <v>5.0353823336370747</v>
      </c>
      <c r="AR322" s="91">
        <f t="shared" si="140"/>
        <v>0</v>
      </c>
      <c r="AS322" s="91">
        <f t="shared" si="141"/>
        <v>0</v>
      </c>
      <c r="AT322" s="91">
        <f t="shared" si="142"/>
        <v>0</v>
      </c>
      <c r="AU322" s="91">
        <f t="shared" si="143"/>
        <v>0</v>
      </c>
      <c r="AV322" s="91">
        <f t="shared" si="144"/>
        <v>0</v>
      </c>
      <c r="AW322" s="91">
        <f t="shared" si="145"/>
        <v>0</v>
      </c>
      <c r="AX322" s="91">
        <f t="shared" si="146"/>
        <v>0</v>
      </c>
      <c r="AY322" s="158">
        <f t="shared" si="147"/>
        <v>5.8393956287333326</v>
      </c>
      <c r="AZ322" s="91">
        <f t="shared" si="152"/>
        <v>5.8393956287333326</v>
      </c>
      <c r="BA322" s="26">
        <f>IF(計算過程!$CJ$4=9,((BF322*CB322+BG322*(BO322+BP322+BQ322+BS322)+BH322*BN322+BI322)*BB322+(0.01723*BU322+0.06099))*10^3/3600,0)</f>
        <v>0</v>
      </c>
      <c r="BB322" s="26">
        <f>IF(7&lt;='貼り付けシート（日別）'!O321,1,1+(7-'貼り付けシート（日別）'!O321)*0.0091)</f>
        <v>1</v>
      </c>
      <c r="BC322" s="26">
        <f>IF(計算過程!$CJ$4=9,((BJ322*計算過程!CB322+BK322*(BO322+BP322+BQ322+BS322)+BL322*BN322+BM322)*BE322+BU322/BD322),0)</f>
        <v>0</v>
      </c>
      <c r="BD322" s="26">
        <f>計算過程!$CJ$88*'貼り付けシート（日別）'!O321+計算過程!$CJ$89*BU322+計算過程!$CJ$90</f>
        <v>0.81757999999999997</v>
      </c>
      <c r="BE322" s="26">
        <f>IF(7&lt;='貼り付けシート（日別）'!O321,1,1+(7-'貼り付けシート（日別）'!O321)*0.0205)</f>
        <v>1</v>
      </c>
      <c r="BF322" s="89">
        <f>IF($BN322&gt;0,バックデータ一覧!$S$4,バックデータ一覧!$T$4)</f>
        <v>-0.51375000000000004</v>
      </c>
      <c r="BG322" s="89">
        <f>IF($BN322&gt;0,バックデータ一覧!$S$5,バックデータ一覧!$T$5)</f>
        <v>-1.7819999999999999E-2</v>
      </c>
      <c r="BH322" s="89">
        <f>IF($BN322&gt;0,バックデータ一覧!$S$6,バックデータ一覧!$T$6)</f>
        <v>0.27639999999999998</v>
      </c>
      <c r="BI322" s="89">
        <f>IF($BN322&gt;0,バックデータ一覧!$S$7,バックデータ一覧!$T$7)</f>
        <v>9.4067100000000003</v>
      </c>
      <c r="BJ322" s="89">
        <f>IF($BN322&gt;0,バックデータ一覧!$S$12,バックデータ一覧!$T$12)</f>
        <v>-0.19841</v>
      </c>
      <c r="BK322" s="89">
        <f>IF($BN322&gt;0,バックデータ一覧!$S$13,バックデータ一覧!$T$13)</f>
        <v>1.10632</v>
      </c>
      <c r="BL322" s="89">
        <f>IF($BN322&gt;0,バックデータ一覧!$S$14,バックデータ一覧!$T$14)</f>
        <v>0.19306999999999999</v>
      </c>
      <c r="BM322" s="132">
        <f>IF($BN322&gt;0,バックデータ一覧!$S$15,バックデータ一覧!$T$15)</f>
        <v>-10.36669</v>
      </c>
      <c r="BN322" s="26">
        <f>SUMIF('貼り付けシート（時刻別）'!$A$6:$A$8765,$A322,'貼り付けシート（時刻別）'!$C$6:$C$8765)</f>
        <v>2400</v>
      </c>
      <c r="BO322" s="91">
        <f>'貼り付けシート（日別）'!B321</f>
        <v>2.4419290811066667</v>
      </c>
      <c r="BP322" s="91">
        <f>'貼り付けシート（日別）'!C321</f>
        <v>2.1234165922666666</v>
      </c>
      <c r="BQ322" s="91">
        <f>'貼り付けシート（日別）'!D321</f>
        <v>1.2740499553599998</v>
      </c>
      <c r="BR322" s="91">
        <f>'貼り付けシート（日別）'!E321</f>
        <v>0</v>
      </c>
      <c r="BS322" s="91">
        <f>'貼り付けシート（日別）'!F321</f>
        <v>0</v>
      </c>
      <c r="BT322" s="91">
        <f>'貼り付けシート（日別）'!G321</f>
        <v>0</v>
      </c>
      <c r="BU322" s="91">
        <f>'貼り付けシート（日別）'!H321</f>
        <v>0</v>
      </c>
      <c r="BV322" s="91">
        <f>'貼り付けシート（日別）'!I321</f>
        <v>23</v>
      </c>
      <c r="BW322" s="91">
        <f>'貼り付けシート（日別）'!J321</f>
        <v>20</v>
      </c>
      <c r="BX322" s="91">
        <f>'貼り付けシート（日別）'!K321</f>
        <v>12</v>
      </c>
      <c r="BY322" s="91">
        <f>'貼り付けシート（日別）'!L321</f>
        <v>0</v>
      </c>
      <c r="BZ322" s="91">
        <f>'貼り付けシート（日別）'!M321</f>
        <v>0</v>
      </c>
      <c r="CA322" s="91">
        <f>'貼り付けシート（日別）'!N321</f>
        <v>0</v>
      </c>
      <c r="CB322" s="91">
        <f>'貼り付けシート（日別）'!O321</f>
        <v>13.1625</v>
      </c>
      <c r="CC322" s="91">
        <f>'貼り付けシート（日別）'!Q321</f>
        <v>0</v>
      </c>
      <c r="CD322" s="126"/>
    </row>
    <row r="323" spans="1:82" x14ac:dyDescent="0.15">
      <c r="A323" s="30">
        <v>41956</v>
      </c>
      <c r="B323" s="93">
        <f t="shared" si="126"/>
        <v>0.17803441203703702</v>
      </c>
      <c r="C323" s="93">
        <f t="shared" si="127"/>
        <v>0</v>
      </c>
      <c r="D323" s="93">
        <f t="shared" si="153"/>
        <v>32.488286634699051</v>
      </c>
      <c r="E323" s="96">
        <v>0</v>
      </c>
      <c r="F323" s="90">
        <f>IF(OR(計算過程!$CJ$4&lt;=4,計算過程!$CJ$4=8),G323+H323+I323,0)</f>
        <v>0.17803441203703702</v>
      </c>
      <c r="G323" s="90">
        <f>IF(AND($CJ$4&gt;4,$CJ$4&lt;&gt;8),0,((VLOOKUP(入力データと計算結果!$F$6,バックデータ一覧!$V$12:$AA$15,2)*CB323+VLOOKUP(入力データと計算結果!$F$6,バックデータ一覧!$V$12:$AA$15,3)*(BV323+BW323+BX323+BY323+CA323)+(VLOOKUP(入力データと計算結果!$F$6,バックデータ一覧!$V$12:$AA$15,4)))*10^3/3600))</f>
        <v>0.11470092592592591</v>
      </c>
      <c r="H323" s="90">
        <f>IF(AND(OR($CJ$4&gt;4,$CJ$4&lt;&gt;8),入力データと計算結果!$F$7&lt;&gt;バックデータ一覧!$A$20,BZ323&gt;0),0.07*10^3/3600,0)</f>
        <v>1.9444444444444445E-2</v>
      </c>
      <c r="I323" s="90">
        <f>IF(AND(OR($CJ$4&lt;=4),入力データと計算結果!$F$7=バックデータ一覧!$A$22,BU323&gt;0),(VLOOKUP(入力データと計算結果!$F$6,バックデータ一覧!$V$12:$AA$15,5,FALSE)*BU323+VLOOKUP(入力データと計算結果!$F$6,バックデータ一覧!$V$12:$AA$15,6,FALSE))*10^3/3600,0)</f>
        <v>4.3889041666666663E-2</v>
      </c>
      <c r="J323" s="90">
        <f>IF(OR(計算過程!$CJ$4&lt;=2,計算過程!$CJ$4=8),IF(入力データと計算結果!$F$7=バックデータ一覧!$A$20,BO323/L323+BP323/M323+BQ323/N323+BR323/O323+BT323/Q323,IF(入力データと計算結果!$F$7=バックデータ一覧!$A$21,BO323/L323+BP323/M323+BQ323/N323+BS323/P323+BT323/Q323,BO323/L323+BP323/M323+BQ323/N323+BS323/P323+BU323/R323)),0)</f>
        <v>0</v>
      </c>
      <c r="K323" s="90">
        <f>IF(OR(計算過程!$CJ$4=3,計算過程!$CJ$4=4),IF(入力データと計算結果!$F$7=バックデータ一覧!$A$20,BO323/L323+BP323/M323+BQ323/N323+BR323/O323+BT323/Q323,IF(入力データと計算結果!$F$7=バックデータ一覧!$A$21,BO323/L323+BP323/M323+BQ323/N323+BS323/P323+BT323/Q323,BO323/L323+BP323/M323+BQ323/N323+BS323/P323+BU323/R323)),0)</f>
        <v>32.488286634699051</v>
      </c>
      <c r="L323" s="167">
        <f>IFERROR(MIN(1,$CJ$6*CB323+計算過程!$CJ$13*(BO323+BQ323)+$CJ$20),"-")</f>
        <v>0.71033531124316873</v>
      </c>
      <c r="M323" s="167">
        <f t="shared" si="128"/>
        <v>0.80088217137655449</v>
      </c>
      <c r="N323" s="167">
        <f t="shared" si="129"/>
        <v>0.71033531124316873</v>
      </c>
      <c r="O323" s="134">
        <f t="shared" si="130"/>
        <v>0.90236153670854247</v>
      </c>
      <c r="P323" s="134">
        <f t="shared" si="131"/>
        <v>0.86555043523638719</v>
      </c>
      <c r="Q323" s="134">
        <f t="shared" si="132"/>
        <v>0.90236153670854247</v>
      </c>
      <c r="R323" s="134">
        <f t="shared" si="133"/>
        <v>0.54700427881115987</v>
      </c>
      <c r="S323" s="26">
        <f t="shared" si="134"/>
        <v>0</v>
      </c>
      <c r="T323" s="26">
        <f>'貼り付けシート（日別）'!P322</f>
        <v>10.549999999999999</v>
      </c>
      <c r="U323" s="26">
        <f t="shared" si="154"/>
        <v>1</v>
      </c>
      <c r="V323" s="26">
        <f t="shared" si="155"/>
        <v>1</v>
      </c>
      <c r="W323" s="26">
        <f t="shared" si="148"/>
        <v>25.070030611724999</v>
      </c>
      <c r="X323" s="26">
        <f t="shared" si="135"/>
        <v>0</v>
      </c>
      <c r="Y323" s="26">
        <f>IF(AND(入力データと計算結果!$F$6=バックデータ一覧!$A$7,入力データと計算結果!$F$27="種類を選択することで評価する"),MAX((($CJ$44*CB323+$CJ$45*SUM(BO323:BQ323,BS323)+$CJ$46)*Z323+(0.01723*BU323+0.06099))*10^3/3600,0),0)</f>
        <v>0</v>
      </c>
      <c r="Z323" s="26">
        <f t="shared" si="149"/>
        <v>1</v>
      </c>
      <c r="AA323" s="26">
        <f>IF(AND(入力データと計算結果!$F$6=バックデータ一覧!$A$7,入力データと計算結果!$F$27="種類を選択することで評価する"),MAX(($CJ$47*CB323+$CJ$48*SUM(BO323:BQ323,BS323)+$CJ$49)*AC323+BU323/AB323,0),0)</f>
        <v>0</v>
      </c>
      <c r="AB323" s="26">
        <f t="shared" si="136"/>
        <v>0.82649499999999998</v>
      </c>
      <c r="AC323" s="26">
        <f t="shared" si="150"/>
        <v>1</v>
      </c>
      <c r="AD323" s="91">
        <f>IF(AND(入力データと計算結果!$F$6=バックデータ一覧!$A$7,入力データと計算結果!$F$27="仕様を入力することで評価する"),AE323+AF323+AG323,0)</f>
        <v>0</v>
      </c>
      <c r="AE323" s="91">
        <f t="shared" si="151"/>
        <v>1.3836022868387341</v>
      </c>
      <c r="AF323" s="91">
        <f t="shared" si="137"/>
        <v>7.847866709686703E-2</v>
      </c>
      <c r="AG323" s="190">
        <f>IF(AND(入力データと計算結果!$F$7&lt;&gt;バックデータ一覧!$A$22,CA323&gt;0),(0.000393*計算過程!CA323)*10^3/3600,IF(AND(入力データと計算結果!$F$7=バックデータ一覧!$A$22,AX323&gt;0),(0.01723*計算過程!AX323+0.06099)*10^3/3600,0))</f>
        <v>2.36541875E-2</v>
      </c>
      <c r="AH323" s="91">
        <f>IF(OR(入力データと計算結果!$F$6&lt;&gt;バックデータ一覧!$A$7,入力データと計算結果!$F$27&lt;&gt;"仕様を入力することで評価する"),0,IF(入力データと計算結果!$F$7=バックデータ一覧!$A$20,計算過程!AR323/計算過程!AI323+計算過程!AS323/計算過程!AJ323+計算過程!AT323/計算過程!AK323+計算過程!AU323/計算過程!AL323+計算過程!AW323/計算過程!AN323,IF(入力データと計算結果!$F$7=バックデータ一覧!$A$21,計算過程!AR323/計算過程!AI323+計算過程!AS323/計算過程!AJ323+計算過程!AT323/計算過程!AK323+計算過程!AV323/計算過程!AM323+計算過程!AW323/計算過程!AN323,計算過程!AR323/計算過程!AI323+計算過程!AS323/計算過程!AJ323+計算過程!AT323/計算過程!AK323+計算過程!AV323/計算過程!AM323+計算過程!AX323/計算過程!AO323)))</f>
        <v>0</v>
      </c>
      <c r="AI323" s="191" t="str">
        <f>IF(AND(入力データと計算結果!$F$6=バックデータ一覧!$A$7,入力データと計算結果!$F$27="仕様を入力することで評価する"),$CJ$65*CB323+$CJ$72*(AR323+AT323)+$CJ$79,"-")</f>
        <v>-</v>
      </c>
      <c r="AJ323" s="191" t="str">
        <f>IF(AND(入力データと計算結果!$F$6=バックデータ一覧!$A$7,入力データと計算結果!$F$27="仕様を入力することで評価する"),$CJ$66*CB323+$CJ$73*AS323+$CJ$80,"-")</f>
        <v>-</v>
      </c>
      <c r="AK323" s="191" t="str">
        <f>IF(AND(入力データと計算結果!$F$6=バックデータ一覧!$A$7,入力データと計算結果!$F$27="仕様を入力することで評価する"),$CJ$67*CB323+$CJ$74*(AR323+AT323)+$CJ$81,"-")</f>
        <v>-</v>
      </c>
      <c r="AL323" s="191" t="str">
        <f>IF(AND(入力データと計算結果!$F$6=バックデータ一覧!$A$7,入力データと計算結果!$F$27="仕様を入力することで評価する"),$CJ$68*CB323+$CJ$75*AU323+$CJ$82,"-")</f>
        <v>-</v>
      </c>
      <c r="AM323" s="191" t="str">
        <f>IF(AND(入力データと計算結果!$F$6=バックデータ一覧!$A$7,入力データと計算結果!$F$27="仕様を入力することで評価する"),$CJ$69*CB323+$CJ$76*AV323+$CJ$83,"-")</f>
        <v>-</v>
      </c>
      <c r="AN323" s="191" t="str">
        <f>IF(AND(入力データと計算結果!$F$6=バックデータ一覧!$A$7,入力データと計算結果!$F$27="仕様を入力することで評価する"),$CJ$70*CB323+$CJ$77*AW323+$CJ$84,"-")</f>
        <v>-</v>
      </c>
      <c r="AO323" s="191" t="str">
        <f>IF(AND(入力データと計算結果!$F$6=バックデータ一覧!$A$7,入力データと計算結果!$F$27="仕様を入力することで評価する"),$CJ$71*CB323+$CJ$78*AX323+$CJ$85,"-")</f>
        <v>-</v>
      </c>
      <c r="AP323" s="91">
        <f t="shared" si="138"/>
        <v>25.126671257900554</v>
      </c>
      <c r="AQ323" s="91">
        <f t="shared" si="139"/>
        <v>5.0445355369565732</v>
      </c>
      <c r="AR323" s="91">
        <f t="shared" si="140"/>
        <v>0.42427317461847913</v>
      </c>
      <c r="AS323" s="91">
        <f t="shared" si="141"/>
        <v>0.51951817300222025</v>
      </c>
      <c r="AT323" s="91">
        <f t="shared" si="142"/>
        <v>0.22512454163429529</v>
      </c>
      <c r="AU323" s="91">
        <f t="shared" si="143"/>
        <v>0</v>
      </c>
      <c r="AV323" s="91">
        <f t="shared" si="144"/>
        <v>0.77927725950332949</v>
      </c>
      <c r="AW323" s="91">
        <f t="shared" si="145"/>
        <v>0</v>
      </c>
      <c r="AX323" s="91">
        <f t="shared" si="146"/>
        <v>1.4025000000000001</v>
      </c>
      <c r="AY323" s="158">
        <f t="shared" si="147"/>
        <v>21.719337462966674</v>
      </c>
      <c r="AZ323" s="91">
        <f t="shared" si="152"/>
        <v>23.667530611724999</v>
      </c>
      <c r="BA323" s="26">
        <f>IF(計算過程!$CJ$4=9,((BF323*CB323+BG323*(BO323+BP323+BQ323+BS323)+BH323*BN323+BI323)*BB323+(0.01723*BU323+0.06099))*10^3/3600,0)</f>
        <v>0</v>
      </c>
      <c r="BB323" s="26">
        <f>IF(7&lt;='貼り付けシート（日別）'!O322,1,1+(7-'貼り付けシート（日別）'!O322)*0.0091)</f>
        <v>1</v>
      </c>
      <c r="BC323" s="26">
        <f>IF(計算過程!$CJ$4=9,((BJ323*計算過程!CB323+BK323*(BO323+BP323+BQ323+BS323)+BL323*BN323+BM323)*BE323+BU323/BD323),0)</f>
        <v>0</v>
      </c>
      <c r="BD323" s="26">
        <f>計算過程!$CJ$88*'貼り付けシート（日別）'!O322+計算過程!$CJ$89*BU323+計算過程!$CJ$90</f>
        <v>0.82649499999999998</v>
      </c>
      <c r="BE323" s="26">
        <f>IF(7&lt;='貼り付けシート（日別）'!O322,1,1+(7-'貼り付けシート（日別）'!O322)*0.0205)</f>
        <v>1</v>
      </c>
      <c r="BF323" s="89">
        <f>IF($BN323&gt;0,バックデータ一覧!$S$4,バックデータ一覧!$T$4)</f>
        <v>-0.51375000000000004</v>
      </c>
      <c r="BG323" s="89">
        <f>IF($BN323&gt;0,バックデータ一覧!$S$5,バックデータ一覧!$T$5)</f>
        <v>-1.7819999999999999E-2</v>
      </c>
      <c r="BH323" s="89">
        <f>IF($BN323&gt;0,バックデータ一覧!$S$6,バックデータ一覧!$T$6)</f>
        <v>0.27639999999999998</v>
      </c>
      <c r="BI323" s="89">
        <f>IF($BN323&gt;0,バックデータ一覧!$S$7,バックデータ一覧!$T$7)</f>
        <v>9.4067100000000003</v>
      </c>
      <c r="BJ323" s="89">
        <f>IF($BN323&gt;0,バックデータ一覧!$S$12,バックデータ一覧!$T$12)</f>
        <v>-0.19841</v>
      </c>
      <c r="BK323" s="89">
        <f>IF($BN323&gt;0,バックデータ一覧!$S$13,バックデータ一覧!$T$13)</f>
        <v>1.10632</v>
      </c>
      <c r="BL323" s="89">
        <f>IF($BN323&gt;0,バックデータ一覧!$S$14,バックデータ一覧!$T$14)</f>
        <v>0.19306999999999999</v>
      </c>
      <c r="BM323" s="132">
        <f>IF($BN323&gt;0,バックデータ一覧!$S$15,バックデータ一覧!$T$15)</f>
        <v>-10.36669</v>
      </c>
      <c r="BN323" s="26">
        <f>SUMIF('貼り付けシート（時刻別）'!$A$6:$A$8765,$A323,'貼り付けシート（時刻別）'!$C$6:$C$8765)</f>
        <v>2400</v>
      </c>
      <c r="BO323" s="91">
        <f>'貼り付けシート（日別）'!B322</f>
        <v>5.1542622221089998</v>
      </c>
      <c r="BP323" s="91">
        <f>'貼り付けシート（日別）'!C322</f>
        <v>6.311341496459999</v>
      </c>
      <c r="BQ323" s="91">
        <f>'貼り付けシート（日別）'!D322</f>
        <v>2.7349146484659999</v>
      </c>
      <c r="BR323" s="91">
        <f>'貼り付けシート（日別）'!E322</f>
        <v>0</v>
      </c>
      <c r="BS323" s="91">
        <f>'貼り付けシート（日別）'!F322</f>
        <v>9.4670122446899985</v>
      </c>
      <c r="BT323" s="91">
        <f>'貼り付けシート（日別）'!G322</f>
        <v>0</v>
      </c>
      <c r="BU323" s="91">
        <f>'貼り付けシート（日別）'!H322</f>
        <v>1.4025000000000001</v>
      </c>
      <c r="BV323" s="91">
        <f>'貼り付けシート（日別）'!I322</f>
        <v>49</v>
      </c>
      <c r="BW323" s="91">
        <f>'貼り付けシート（日別）'!J322</f>
        <v>60</v>
      </c>
      <c r="BX323" s="91">
        <f>'貼り付けシート（日別）'!K322</f>
        <v>26</v>
      </c>
      <c r="BY323" s="91">
        <f>'貼り付けシート（日別）'!L322</f>
        <v>0</v>
      </c>
      <c r="BZ323" s="91">
        <f>'貼り付けシート（日別）'!M322</f>
        <v>90</v>
      </c>
      <c r="CA323" s="91">
        <f>'貼り付けシート（日別）'!N322</f>
        <v>0</v>
      </c>
      <c r="CB323" s="91">
        <f>'貼り付けシート（日別）'!O322</f>
        <v>13.266666666666666</v>
      </c>
      <c r="CC323" s="91">
        <f>'貼り付けシート（日別）'!Q322</f>
        <v>0</v>
      </c>
      <c r="CD323" s="126"/>
    </row>
    <row r="324" spans="1:82" x14ac:dyDescent="0.15">
      <c r="A324" s="30">
        <v>41957</v>
      </c>
      <c r="B324" s="93">
        <f t="shared" si="126"/>
        <v>0.11597193287037036</v>
      </c>
      <c r="C324" s="93">
        <f t="shared" si="127"/>
        <v>0</v>
      </c>
      <c r="D324" s="93">
        <f t="shared" si="153"/>
        <v>19.254703527998657</v>
      </c>
      <c r="E324" s="96">
        <v>0</v>
      </c>
      <c r="F324" s="90">
        <f>IF(OR(計算過程!$CJ$4&lt;=4,計算過程!$CJ$4=8),G324+H324+I324,0)</f>
        <v>0.11597193287037036</v>
      </c>
      <c r="G324" s="90">
        <f>IF(AND($CJ$4&gt;4,$CJ$4&lt;&gt;8),0,((VLOOKUP(入力データと計算結果!$F$6,バックデータ一覧!$V$12:$AA$15,2)*CB324+VLOOKUP(入力データと計算結果!$F$6,バックデータ一覧!$V$12:$AA$15,3)*(BV324+BW324+BX324+BY324+CA324)+(VLOOKUP(入力データと計算結果!$F$6,バックデータ一覧!$V$12:$AA$15,4)))*10^3/3600))</f>
        <v>0.11597193287037036</v>
      </c>
      <c r="H324" s="90">
        <f>IF(AND(OR($CJ$4&gt;4,$CJ$4&lt;&gt;8),入力データと計算結果!$F$7&lt;&gt;バックデータ一覧!$A$20,BZ324&gt;0),0.07*10^3/3600,0)</f>
        <v>0</v>
      </c>
      <c r="I324" s="90">
        <f>IF(AND(OR($CJ$4&lt;=4),入力データと計算結果!$F$7=バックデータ一覧!$A$22,BU324&gt;0),(VLOOKUP(入力データと計算結果!$F$6,バックデータ一覧!$V$12:$AA$15,5,FALSE)*BU324+VLOOKUP(入力データと計算結果!$F$6,バックデータ一覧!$V$12:$AA$15,6,FALSE))*10^3/3600,0)</f>
        <v>0</v>
      </c>
      <c r="J324" s="90">
        <f>IF(OR(計算過程!$CJ$4&lt;=2,計算過程!$CJ$4=8),IF(入力データと計算結果!$F$7=バックデータ一覧!$A$20,BO324/L324+BP324/M324+BQ324/N324+BR324/O324+BT324/Q324,IF(入力データと計算結果!$F$7=バックデータ一覧!$A$21,BO324/L324+BP324/M324+BQ324/N324+BS324/P324+BT324/Q324,BO324/L324+BP324/M324+BQ324/N324+BS324/P324+BU324/R324)),0)</f>
        <v>0</v>
      </c>
      <c r="K324" s="90">
        <f>IF(OR(計算過程!$CJ$4=3,計算過程!$CJ$4=4),IF(入力データと計算結果!$F$7=バックデータ一覧!$A$20,BO324/L324+BP324/M324+BQ324/N324+BR324/O324+BT324/Q324,IF(入力データと計算結果!$F$7=バックデータ一覧!$A$21,BO324/L324+BP324/M324+BQ324/N324+BS324/P324+BT324/Q324,BO324/L324+BP324/M324+BQ324/N324+BS324/P324+BU324/R324)),0)</f>
        <v>19.254703527998657</v>
      </c>
      <c r="L324" s="167">
        <f>IFERROR(MIN(1,$CJ$6*CB324+計算過程!$CJ$13*(BO324+BQ324)+$CJ$20),"-")</f>
        <v>0.70425386109455046</v>
      </c>
      <c r="M324" s="167">
        <f t="shared" si="128"/>
        <v>0.80565686032099404</v>
      </c>
      <c r="N324" s="167">
        <f t="shared" si="129"/>
        <v>0.70425386109455046</v>
      </c>
      <c r="O324" s="134">
        <f t="shared" si="130"/>
        <v>0.90236153670854247</v>
      </c>
      <c r="P324" s="134">
        <f t="shared" si="131"/>
        <v>0.88826526187185906</v>
      </c>
      <c r="Q324" s="134">
        <f t="shared" si="132"/>
        <v>0.90236153670854247</v>
      </c>
      <c r="R324" s="134">
        <f t="shared" si="133"/>
        <v>0.48044386845110965</v>
      </c>
      <c r="S324" s="26">
        <f t="shared" si="134"/>
        <v>0</v>
      </c>
      <c r="T324" s="26">
        <f>'貼り付けシート（日別）'!P323</f>
        <v>9.5250000000000004</v>
      </c>
      <c r="U324" s="26">
        <f t="shared" si="154"/>
        <v>1</v>
      </c>
      <c r="V324" s="26">
        <f t="shared" si="155"/>
        <v>1</v>
      </c>
      <c r="W324" s="26">
        <f t="shared" si="148"/>
        <v>14.682170881559998</v>
      </c>
      <c r="X324" s="26">
        <f t="shared" si="135"/>
        <v>0</v>
      </c>
      <c r="Y324" s="26">
        <f>IF(AND(入力データと計算結果!$F$6=バックデータ一覧!$A$7,入力データと計算結果!$F$27="種類を選択することで評価する"),MAX((($CJ$44*CB324+$CJ$45*SUM(BO324:BQ324,BS324)+$CJ$46)*Z324+(0.01723*BU324+0.06099))*10^3/3600,0),0)</f>
        <v>0</v>
      </c>
      <c r="Z324" s="26">
        <f t="shared" si="149"/>
        <v>1</v>
      </c>
      <c r="AA324" s="26">
        <f>IF(AND(入力データと計算結果!$F$6=バックデータ一覧!$A$7,入力データと計算結果!$F$27="種類を選択することで評価する"),MAX(($CJ$47*CB324+$CJ$48*SUM(BO324:BQ324,BS324)+$CJ$49)*AC324+BU324/AB324,0),0)</f>
        <v>0</v>
      </c>
      <c r="AB324" s="26">
        <f t="shared" si="136"/>
        <v>0.81669999999999998</v>
      </c>
      <c r="AC324" s="26">
        <f t="shared" si="150"/>
        <v>1</v>
      </c>
      <c r="AD324" s="91">
        <f>IF(AND(入力データと計算結果!$F$6=バックデータ一覧!$A$7,入力データと計算結果!$F$27="仕様を入力することで評価する"),AE324+AF324+AG324,0)</f>
        <v>0</v>
      </c>
      <c r="AE324" s="91">
        <f t="shared" si="151"/>
        <v>0.94001626183374254</v>
      </c>
      <c r="AF324" s="91">
        <f t="shared" si="137"/>
        <v>7.1008690943608704E-2</v>
      </c>
      <c r="AG324" s="190">
        <f>IF(AND(入力データと計算結果!$F$7&lt;&gt;バックデータ一覧!$A$22,CA324&gt;0),(0.000393*計算過程!CA324)*10^3/3600,IF(AND(入力データと計算結果!$F$7=バックデータ一覧!$A$22,AX324&gt;0),(0.01723*計算過程!AX324+0.06099)*10^3/3600,0))</f>
        <v>0</v>
      </c>
      <c r="AH324" s="91">
        <f>IF(OR(入力データと計算結果!$F$6&lt;&gt;バックデータ一覧!$A$7,入力データと計算結果!$F$27&lt;&gt;"仕様を入力することで評価する"),0,IF(入力データと計算結果!$F$7=バックデータ一覧!$A$20,計算過程!AR324/計算過程!AI324+計算過程!AS324/計算過程!AJ324+計算過程!AT324/計算過程!AK324+計算過程!AU324/計算過程!AL324+計算過程!AW324/計算過程!AN324,IF(入力データと計算結果!$F$7=バックデータ一覧!$A$21,計算過程!AR324/計算過程!AI324+計算過程!AS324/計算過程!AJ324+計算過程!AT324/計算過程!AK324+計算過程!AV324/計算過程!AM324+計算過程!AW324/計算過程!AN324,計算過程!AR324/計算過程!AI324+計算過程!AS324/計算過程!AJ324+計算過程!AT324/計算過程!AK324+計算過程!AV324/計算過程!AM324+計算過程!AX324/計算過程!AO324)))</f>
        <v>0</v>
      </c>
      <c r="AI324" s="191" t="str">
        <f>IF(AND(入力データと計算結果!$F$6=バックデータ一覧!$A$7,入力データと計算結果!$F$27="仕様を入力することで評価する"),$CJ$65*CB324+$CJ$72*(AR324+AT324)+$CJ$79,"-")</f>
        <v>-</v>
      </c>
      <c r="AJ324" s="191" t="str">
        <f>IF(AND(入力データと計算結果!$F$6=バックデータ一覧!$A$7,入力データと計算結果!$F$27="仕様を入力することで評価する"),$CJ$66*CB324+$CJ$73*AS324+$CJ$80,"-")</f>
        <v>-</v>
      </c>
      <c r="AK324" s="191" t="str">
        <f>IF(AND(入力データと計算結果!$F$6=バックデータ一覧!$A$7,入力データと計算結果!$F$27="仕様を入力することで評価する"),$CJ$67*CB324+$CJ$74*(AR324+AT324)+$CJ$81,"-")</f>
        <v>-</v>
      </c>
      <c r="AL324" s="191" t="str">
        <f>IF(AND(入力データと計算結果!$F$6=バックデータ一覧!$A$7,入力データと計算結果!$F$27="仕様を入力することで評価する"),$CJ$68*CB324+$CJ$75*AU324+$CJ$82,"-")</f>
        <v>-</v>
      </c>
      <c r="AM324" s="191" t="str">
        <f>IF(AND(入力データと計算結果!$F$6=バックデータ一覧!$A$7,入力データと計算結果!$F$27="仕様を入力することで評価する"),$CJ$69*CB324+$CJ$76*AV324+$CJ$83,"-")</f>
        <v>-</v>
      </c>
      <c r="AN324" s="191" t="str">
        <f>IF(AND(入力データと計算結果!$F$6=バックデータ一覧!$A$7,入力データと計算結果!$F$27="仕様を入力することで評価する"),$CJ$70*CB324+$CJ$77*AW324+$CJ$84,"-")</f>
        <v>-</v>
      </c>
      <c r="AO324" s="191" t="str">
        <f>IF(AND(入力データと計算結果!$F$6=バックデータ一覧!$A$7,入力データと計算結果!$F$27="仕様を入力することで評価する"),$CJ$71*CB324+$CJ$78*AX324+$CJ$85,"-")</f>
        <v>-</v>
      </c>
      <c r="AP324" s="91">
        <f t="shared" si="138"/>
        <v>16.98551264385058</v>
      </c>
      <c r="AQ324" s="91">
        <f t="shared" si="139"/>
        <v>5.0192726957947587</v>
      </c>
      <c r="AR324" s="91">
        <f t="shared" si="140"/>
        <v>0</v>
      </c>
      <c r="AS324" s="91">
        <f t="shared" si="141"/>
        <v>0</v>
      </c>
      <c r="AT324" s="91">
        <f t="shared" si="142"/>
        <v>0</v>
      </c>
      <c r="AU324" s="91">
        <f t="shared" si="143"/>
        <v>0</v>
      </c>
      <c r="AV324" s="91">
        <f t="shared" si="144"/>
        <v>0</v>
      </c>
      <c r="AW324" s="91">
        <f t="shared" si="145"/>
        <v>0</v>
      </c>
      <c r="AX324" s="91">
        <f t="shared" si="146"/>
        <v>0</v>
      </c>
      <c r="AY324" s="158">
        <f t="shared" si="147"/>
        <v>14.682170881559998</v>
      </c>
      <c r="AZ324" s="91">
        <f t="shared" si="152"/>
        <v>14.682170881559998</v>
      </c>
      <c r="BA324" s="26">
        <f>IF(計算過程!$CJ$4=9,((BF324*CB324+BG324*(BO324+BP324+BQ324+BS324)+BH324*BN324+BI324)*BB324+(0.01723*BU324+0.06099))*10^3/3600,0)</f>
        <v>0</v>
      </c>
      <c r="BB324" s="26">
        <f>IF(7&lt;='貼り付けシート（日別）'!O323,1,1+(7-'貼り付けシート（日別）'!O323)*0.0091)</f>
        <v>1</v>
      </c>
      <c r="BC324" s="26">
        <f>IF(計算過程!$CJ$4=9,((BJ324*計算過程!CB324+BK324*(BO324+BP324+BQ324+BS324)+BL324*BN324+BM324)*BE324+BU324/BD324),0)</f>
        <v>0</v>
      </c>
      <c r="BD324" s="26">
        <f>計算過程!$CJ$88*'貼り付けシート（日別）'!O323+計算過程!$CJ$89*BU324+計算過程!$CJ$90</f>
        <v>0.81669999999999998</v>
      </c>
      <c r="BE324" s="26">
        <f>IF(7&lt;='貼り付けシート（日別）'!O323,1,1+(7-'貼り付けシート（日別）'!O323)*0.0205)</f>
        <v>1</v>
      </c>
      <c r="BF324" s="89">
        <f>IF($BN324&gt;0,バックデータ一覧!$S$4,バックデータ一覧!$T$4)</f>
        <v>-0.51375000000000004</v>
      </c>
      <c r="BG324" s="89">
        <f>IF($BN324&gt;0,バックデータ一覧!$S$5,バックデータ一覧!$T$5)</f>
        <v>-1.7819999999999999E-2</v>
      </c>
      <c r="BH324" s="89">
        <f>IF($BN324&gt;0,バックデータ一覧!$S$6,バックデータ一覧!$T$6)</f>
        <v>0.27639999999999998</v>
      </c>
      <c r="BI324" s="89">
        <f>IF($BN324&gt;0,バックデータ一覧!$S$7,バックデータ一覧!$T$7)</f>
        <v>9.4067100000000003</v>
      </c>
      <c r="BJ324" s="89">
        <f>IF($BN324&gt;0,バックデータ一覧!$S$12,バックデータ一覧!$T$12)</f>
        <v>-0.19841</v>
      </c>
      <c r="BK324" s="89">
        <f>IF($BN324&gt;0,バックデータ一覧!$S$13,バックデータ一覧!$T$13)</f>
        <v>1.10632</v>
      </c>
      <c r="BL324" s="89">
        <f>IF($BN324&gt;0,バックデータ一覧!$S$14,バックデータ一覧!$T$14)</f>
        <v>0.19306999999999999</v>
      </c>
      <c r="BM324" s="132">
        <f>IF($BN324&gt;0,バックデータ一覧!$S$15,バックデータ一覧!$T$15)</f>
        <v>-10.36669</v>
      </c>
      <c r="BN324" s="26">
        <f>SUMIF('貼り付けシート（時刻別）'!$A$6:$A$8765,$A324,'貼り付けシート（時刻別）'!$C$6:$C$8765)</f>
        <v>2400</v>
      </c>
      <c r="BO324" s="91">
        <f>'貼り付けシート（日別）'!B323</f>
        <v>4.0900333170059993</v>
      </c>
      <c r="BP324" s="91">
        <f>'貼り付けシート（日別）'!C323</f>
        <v>8.9141751780899998</v>
      </c>
      <c r="BQ324" s="91">
        <f>'貼り付けシート（日別）'!D323</f>
        <v>1.6779623864639999</v>
      </c>
      <c r="BR324" s="91">
        <f>'貼り付けシート（日別）'!E323</f>
        <v>0</v>
      </c>
      <c r="BS324" s="91">
        <f>'貼り付けシート（日別）'!F323</f>
        <v>0</v>
      </c>
      <c r="BT324" s="91">
        <f>'貼り付けシート（日別）'!G323</f>
        <v>0</v>
      </c>
      <c r="BU324" s="91">
        <f>'貼り付けシート（日別）'!H323</f>
        <v>0</v>
      </c>
      <c r="BV324" s="91">
        <f>'貼り付けシート（日別）'!I323</f>
        <v>39</v>
      </c>
      <c r="BW324" s="91">
        <f>'貼り付けシート（日別）'!J323</f>
        <v>85</v>
      </c>
      <c r="BX324" s="91">
        <f>'貼り付けシート（日別）'!K323</f>
        <v>16</v>
      </c>
      <c r="BY324" s="91">
        <f>'貼り付けシート（日別）'!L323</f>
        <v>0</v>
      </c>
      <c r="BZ324" s="91">
        <f>'貼り付けシート（日別）'!M323</f>
        <v>0</v>
      </c>
      <c r="CA324" s="91">
        <f>'貼り付けシート（日別）'!N323</f>
        <v>0</v>
      </c>
      <c r="CB324" s="91">
        <f>'貼り付けシート（日別）'!O323</f>
        <v>12.979166666666666</v>
      </c>
      <c r="CC324" s="91">
        <f>'貼り付けシート（日別）'!Q323</f>
        <v>0</v>
      </c>
      <c r="CD324" s="126"/>
    </row>
    <row r="325" spans="1:82" x14ac:dyDescent="0.15">
      <c r="A325" s="30">
        <v>41958</v>
      </c>
      <c r="B325" s="93">
        <f t="shared" si="126"/>
        <v>0.17688569849537039</v>
      </c>
      <c r="C325" s="93">
        <f t="shared" si="127"/>
        <v>0</v>
      </c>
      <c r="D325" s="93">
        <f t="shared" si="153"/>
        <v>43.713391628576964</v>
      </c>
      <c r="E325" s="96">
        <v>0</v>
      </c>
      <c r="F325" s="90">
        <f>IF(OR(計算過程!$CJ$4&lt;=4,計算過程!$CJ$4=8),G325+H325+I325,0)</f>
        <v>0.17688569849537039</v>
      </c>
      <c r="G325" s="90">
        <f>IF(AND($CJ$4&gt;4,$CJ$4&lt;&gt;8),0,((VLOOKUP(入力データと計算結果!$F$6,バックデータ一覧!$V$12:$AA$15,2)*CB325+VLOOKUP(入力データと計算結果!$F$6,バックデータ一覧!$V$12:$AA$15,3)*(BV325+BW325+BX325+BY325+CA325)+(VLOOKUP(入力データと計算結果!$F$6,バックデータ一覧!$V$12:$AA$15,4)))*10^3/3600))</f>
        <v>0.11356863425925925</v>
      </c>
      <c r="H325" s="90">
        <f>IF(AND(OR($CJ$4&gt;4,$CJ$4&lt;&gt;8),入力データと計算結果!$F$7&lt;&gt;バックデータ一覧!$A$20,BZ325&gt;0),0.07*10^3/3600,0)</f>
        <v>1.9444444444444445E-2</v>
      </c>
      <c r="I325" s="90">
        <f>IF(AND(OR($CJ$4&lt;=4),入力データと計算結果!$F$7=バックデータ一覧!$A$22,BU325&gt;0),(VLOOKUP(入力データと計算結果!$F$6,バックデータ一覧!$V$12:$AA$15,5,FALSE)*BU325+VLOOKUP(入力データと計算結果!$F$6,バックデータ一覧!$V$12:$AA$15,6,FALSE))*10^3/3600,0)</f>
        <v>4.3872619791666664E-2</v>
      </c>
      <c r="J325" s="90">
        <f>IF(OR(計算過程!$CJ$4&lt;=2,計算過程!$CJ$4=8),IF(入力データと計算結果!$F$7=バックデータ一覧!$A$20,BO325/L325+BP325/M325+BQ325/N325+BR325/O325+BT325/Q325,IF(入力データと計算結果!$F$7=バックデータ一覧!$A$21,BO325/L325+BP325/M325+BQ325/N325+BS325/P325+BT325/Q325,BO325/L325+BP325/M325+BQ325/N325+BS325/P325+BU325/R325)),0)</f>
        <v>0</v>
      </c>
      <c r="K325" s="90">
        <f>IF(OR(計算過程!$CJ$4=3,計算過程!$CJ$4=4),IF(入力データと計算結果!$F$7=バックデータ一覧!$A$20,BO325/L325+BP325/M325+BQ325/N325+BR325/O325+BT325/Q325,IF(入力データと計算結果!$F$7=バックデータ一覧!$A$21,BO325/L325+BP325/M325+BQ325/N325+BS325/P325+BT325/Q325,BO325/L325+BP325/M325+BQ325/N325+BS325/P325+BU325/R325)),0)</f>
        <v>43.713391628576964</v>
      </c>
      <c r="L325" s="167">
        <f>IFERROR(MIN(1,$CJ$6*CB325+計算過程!$CJ$13*(BO325+BQ325)+$CJ$20),"-")</f>
        <v>0.71345161386554456</v>
      </c>
      <c r="M325" s="167">
        <f t="shared" si="128"/>
        <v>0.79780286912926823</v>
      </c>
      <c r="N325" s="167">
        <f t="shared" si="129"/>
        <v>0.71345161386554456</v>
      </c>
      <c r="O325" s="134">
        <f t="shared" si="130"/>
        <v>0.90236153670854247</v>
      </c>
      <c r="P325" s="134">
        <f t="shared" si="131"/>
        <v>0.84259184086455063</v>
      </c>
      <c r="Q325" s="134">
        <f t="shared" si="132"/>
        <v>0.90236153670854247</v>
      </c>
      <c r="R325" s="134">
        <f t="shared" si="133"/>
        <v>0.54733925278899442</v>
      </c>
      <c r="S325" s="26">
        <f t="shared" si="134"/>
        <v>0</v>
      </c>
      <c r="T325" s="26">
        <f>'貼り付けシート（日別）'!P324</f>
        <v>10.412500000000001</v>
      </c>
      <c r="U325" s="26">
        <f t="shared" si="154"/>
        <v>1</v>
      </c>
      <c r="V325" s="26">
        <f t="shared" si="155"/>
        <v>1</v>
      </c>
      <c r="W325" s="26">
        <f t="shared" si="148"/>
        <v>34.18325738057667</v>
      </c>
      <c r="X325" s="26">
        <f t="shared" si="135"/>
        <v>0</v>
      </c>
      <c r="Y325" s="26">
        <f>IF(AND(入力データと計算結果!$F$6=バックデータ一覧!$A$7,入力データと計算結果!$F$27="種類を選択することで評価する"),MAX((($CJ$44*CB325+$CJ$45*SUM(BO325:BQ325,BS325)+$CJ$46)*Z325+(0.01723*BU325+0.06099))*10^3/3600,0),0)</f>
        <v>0</v>
      </c>
      <c r="Z325" s="26">
        <f t="shared" si="149"/>
        <v>1</v>
      </c>
      <c r="AA325" s="26">
        <f>IF(AND(入力データと計算結果!$F$6=バックデータ一覧!$A$7,入力データと計算結果!$F$27="種類を選択することで評価する"),MAX(($CJ$47*CB325+$CJ$48*SUM(BO325:BQ325,BS325)+$CJ$49)*AC325+BU325/AB325,0),0)</f>
        <v>0</v>
      </c>
      <c r="AB325" s="26">
        <f t="shared" si="136"/>
        <v>0.82683812499999998</v>
      </c>
      <c r="AC325" s="26">
        <f t="shared" si="150"/>
        <v>1</v>
      </c>
      <c r="AD325" s="91">
        <f>IF(AND(入力データと計算結果!$F$6=バックデータ一覧!$A$7,入力データと計算結果!$F$27="仕様を入力することで評価する"),AE325+AF325+AG325,0)</f>
        <v>0</v>
      </c>
      <c r="AE325" s="91">
        <f t="shared" si="151"/>
        <v>1.6559596823326062</v>
      </c>
      <c r="AF325" s="91">
        <f t="shared" si="137"/>
        <v>8.6057283645949584E-2</v>
      </c>
      <c r="AG325" s="190">
        <f>IF(AND(入力データと計算結果!$F$7&lt;&gt;バックデータ一覧!$A$22,CA325&gt;0),(0.000393*計算過程!CA325)*10^3/3600,IF(AND(入力データと計算結果!$F$7=バックデータ一覧!$A$22,AX325&gt;0),(0.01723*計算過程!AX325+0.06099)*10^3/3600,0))</f>
        <v>2.3640726562499995E-2</v>
      </c>
      <c r="AH325" s="91">
        <f>IF(OR(入力データと計算結果!$F$6&lt;&gt;バックデータ一覧!$A$7,入力データと計算結果!$F$27&lt;&gt;"仕様を入力することで評価する"),0,IF(入力データと計算結果!$F$7=バックデータ一覧!$A$20,計算過程!AR325/計算過程!AI325+計算過程!AS325/計算過程!AJ325+計算過程!AT325/計算過程!AK325+計算過程!AU325/計算過程!AL325+計算過程!AW325/計算過程!AN325,IF(入力データと計算結果!$F$7=バックデータ一覧!$A$21,計算過程!AR325/計算過程!AI325+計算過程!AS325/計算過程!AJ325+計算過程!AT325/計算過程!AK325+計算過程!AV325/計算過程!AM325+計算過程!AW325/計算過程!AN325,計算過程!AR325/計算過程!AI325+計算過程!AS325/計算過程!AJ325+計算過程!AT325/計算過程!AK325+計算過程!AV325/計算過程!AM325+計算過程!AX325/計算過程!AO325)))</f>
        <v>0</v>
      </c>
      <c r="AI325" s="191" t="str">
        <f>IF(AND(入力データと計算結果!$F$6=バックデータ一覧!$A$7,入力データと計算結果!$F$27="仕様を入力することで評価する"),$CJ$65*CB325+$CJ$72*(AR325+AT325)+$CJ$79,"-")</f>
        <v>-</v>
      </c>
      <c r="AJ325" s="191" t="str">
        <f>IF(AND(入力データと計算結果!$F$6=バックデータ一覧!$A$7,入力データと計算結果!$F$27="仕様を入力することで評価する"),$CJ$66*CB325+$CJ$73*AS325+$CJ$80,"-")</f>
        <v>-</v>
      </c>
      <c r="AK325" s="191" t="str">
        <f>IF(AND(入力データと計算結果!$F$6=バックデータ一覧!$A$7,入力データと計算結果!$F$27="仕様を入力することで評価する"),$CJ$67*CB325+$CJ$74*(AR325+AT325)+$CJ$81,"-")</f>
        <v>-</v>
      </c>
      <c r="AL325" s="191" t="str">
        <f>IF(AND(入力データと計算結果!$F$6=バックデータ一覧!$A$7,入力データと計算結果!$F$27="仕様を入力することで評価する"),$CJ$68*CB325+$CJ$75*AU325+$CJ$82,"-")</f>
        <v>-</v>
      </c>
      <c r="AM325" s="191" t="str">
        <f>IF(AND(入力データと計算結果!$F$6=バックデータ一覧!$A$7,入力データと計算結果!$F$27="仕様を入力することで評価する"),$CJ$69*CB325+$CJ$76*AV325+$CJ$83,"-")</f>
        <v>-</v>
      </c>
      <c r="AN325" s="191" t="str">
        <f>IF(AND(入力データと計算結果!$F$6=バックデータ一覧!$A$7,入力データと計算結果!$F$27="仕様を入力することで評価する"),$CJ$70*CB325+$CJ$77*AW325+$CJ$84,"-")</f>
        <v>-</v>
      </c>
      <c r="AO325" s="191" t="str">
        <f>IF(AND(入力データと計算結果!$F$6=バックデータ一覧!$A$7,入力データと計算結果!$F$27="仕様を入力することで評価する"),$CJ$71*CB325+$CJ$78*AX325+$CJ$85,"-")</f>
        <v>-</v>
      </c>
      <c r="AP325" s="91">
        <f t="shared" si="138"/>
        <v>30.112058689092976</v>
      </c>
      <c r="AQ325" s="91">
        <f t="shared" si="139"/>
        <v>5.0511258433466111</v>
      </c>
      <c r="AR325" s="91">
        <f t="shared" si="140"/>
        <v>1.3291889584120939</v>
      </c>
      <c r="AS325" s="91">
        <f t="shared" si="141"/>
        <v>0.98054923161547913</v>
      </c>
      <c r="AT325" s="91">
        <f t="shared" si="142"/>
        <v>0.52295959019492244</v>
      </c>
      <c r="AU325" s="91">
        <f t="shared" si="143"/>
        <v>0</v>
      </c>
      <c r="AV325" s="91">
        <f t="shared" si="144"/>
        <v>3.9221969264619183</v>
      </c>
      <c r="AW325" s="91">
        <f t="shared" si="145"/>
        <v>0</v>
      </c>
      <c r="AX325" s="91">
        <f t="shared" si="146"/>
        <v>1.3996875</v>
      </c>
      <c r="AY325" s="158">
        <f t="shared" si="147"/>
        <v>26.028675173892257</v>
      </c>
      <c r="AZ325" s="91">
        <f t="shared" si="152"/>
        <v>32.783569880576671</v>
      </c>
      <c r="BA325" s="26">
        <f>IF(計算過程!$CJ$4=9,((BF325*CB325+BG325*(BO325+BP325+BQ325+BS325)+BH325*BN325+BI325)*BB325+(0.01723*BU325+0.06099))*10^3/3600,0)</f>
        <v>0</v>
      </c>
      <c r="BB325" s="26">
        <f>IF(7&lt;='貼り付けシート（日別）'!O324,1,1+(7-'貼り付けシート（日別）'!O324)*0.0091)</f>
        <v>1</v>
      </c>
      <c r="BC325" s="26">
        <f>IF(計算過程!$CJ$4=9,((BJ325*計算過程!CB325+BK325*(BO325+BP325+BQ325+BS325)+BL325*BN325+BM325)*BE325+BU325/BD325),0)</f>
        <v>0</v>
      </c>
      <c r="BD325" s="26">
        <f>計算過程!$CJ$88*'貼り付けシート（日別）'!O324+計算過程!$CJ$89*BU325+計算過程!$CJ$90</f>
        <v>0.82683812499999998</v>
      </c>
      <c r="BE325" s="26">
        <f>IF(7&lt;='貼り付けシート（日別）'!O324,1,1+(7-'貼り付けシート（日別）'!O324)*0.0205)</f>
        <v>1</v>
      </c>
      <c r="BF325" s="89">
        <f>IF($BN325&gt;0,バックデータ一覧!$S$4,バックデータ一覧!$T$4)</f>
        <v>-0.51375000000000004</v>
      </c>
      <c r="BG325" s="89">
        <f>IF($BN325&gt;0,バックデータ一覧!$S$5,バックデータ一覧!$T$5)</f>
        <v>-1.7819999999999999E-2</v>
      </c>
      <c r="BH325" s="89">
        <f>IF($BN325&gt;0,バックデータ一覧!$S$6,バックデータ一覧!$T$6)</f>
        <v>0.27639999999999998</v>
      </c>
      <c r="BI325" s="89">
        <f>IF($BN325&gt;0,バックデータ一覧!$S$7,バックデータ一覧!$T$7)</f>
        <v>9.4067100000000003</v>
      </c>
      <c r="BJ325" s="89">
        <f>IF($BN325&gt;0,バックデータ一覧!$S$12,バックデータ一覧!$T$12)</f>
        <v>-0.19841</v>
      </c>
      <c r="BK325" s="89">
        <f>IF($BN325&gt;0,バックデータ一覧!$S$13,バックデータ一覧!$T$13)</f>
        <v>1.10632</v>
      </c>
      <c r="BL325" s="89">
        <f>IF($BN325&gt;0,バックデータ一覧!$S$14,バックデータ一覧!$T$14)</f>
        <v>0.19306999999999999</v>
      </c>
      <c r="BM325" s="132">
        <f>IF($BN325&gt;0,バックデータ一覧!$S$15,バックデータ一覧!$T$15)</f>
        <v>-10.36669</v>
      </c>
      <c r="BN325" s="26">
        <f>SUMIF('貼り付けシート（時刻別）'!$A$6:$A$8765,$A325,'貼り付けシート（時刻別）'!$C$6:$C$8765)</f>
        <v>2400</v>
      </c>
      <c r="BO325" s="91">
        <f>'貼り付けシート（日別）'!B324</f>
        <v>6.4509605248876669</v>
      </c>
      <c r="BP325" s="91">
        <f>'貼り付けシート（日別）'!C324</f>
        <v>4.7589053052450003</v>
      </c>
      <c r="BQ325" s="91">
        <f>'貼り付けシート（日別）'!D324</f>
        <v>2.5380828294639999</v>
      </c>
      <c r="BR325" s="91">
        <f>'貼り付けシート（日別）'!E324</f>
        <v>0</v>
      </c>
      <c r="BS325" s="91">
        <f>'貼り付けシート（日別）'!F324</f>
        <v>19.035621220980005</v>
      </c>
      <c r="BT325" s="91">
        <f>'貼り付けシート（日別）'!G324</f>
        <v>0</v>
      </c>
      <c r="BU325" s="91">
        <f>'貼り付けシート（日別）'!H324</f>
        <v>1.3996875</v>
      </c>
      <c r="BV325" s="91">
        <f>'貼り付けシート（日別）'!I324</f>
        <v>61</v>
      </c>
      <c r="BW325" s="91">
        <f>'貼り付けシート（日別）'!J324</f>
        <v>45</v>
      </c>
      <c r="BX325" s="91">
        <f>'貼り付けシート（日別）'!K324</f>
        <v>24</v>
      </c>
      <c r="BY325" s="91">
        <f>'貼り付けシート（日別）'!L324</f>
        <v>0</v>
      </c>
      <c r="BZ325" s="91">
        <f>'貼り付けシート（日別）'!M324</f>
        <v>180</v>
      </c>
      <c r="CA325" s="91">
        <f>'貼り付けシート（日別）'!N324</f>
        <v>0</v>
      </c>
      <c r="CB325" s="91">
        <f>'貼り付けシート（日別）'!O324</f>
        <v>13.341666666666667</v>
      </c>
      <c r="CC325" s="91">
        <f>'貼り付けシート（日別）'!Q324</f>
        <v>0</v>
      </c>
      <c r="CD325" s="126"/>
    </row>
    <row r="326" spans="1:82" x14ac:dyDescent="0.15">
      <c r="A326" s="30">
        <v>41959</v>
      </c>
      <c r="B326" s="93">
        <f t="shared" si="126"/>
        <v>0.11625752314814815</v>
      </c>
      <c r="C326" s="93">
        <f t="shared" si="127"/>
        <v>0</v>
      </c>
      <c r="D326" s="93">
        <f t="shared" si="153"/>
        <v>19.645337507267396</v>
      </c>
      <c r="E326" s="96">
        <v>0</v>
      </c>
      <c r="F326" s="90">
        <f>IF(OR(計算過程!$CJ$4&lt;=4,計算過程!$CJ$4=8),G326+H326+I326,0)</f>
        <v>0.11625752314814815</v>
      </c>
      <c r="G326" s="90">
        <f>IF(AND($CJ$4&gt;4,$CJ$4&lt;&gt;8),0,((VLOOKUP(入力データと計算結果!$F$6,バックデータ一覧!$V$12:$AA$15,2)*CB326+VLOOKUP(入力データと計算結果!$F$6,バックデータ一覧!$V$12:$AA$15,3)*(BV326+BW326+BX326+BY326+CA326)+(VLOOKUP(入力データと計算結果!$F$6,バックデータ一覧!$V$12:$AA$15,4)))*10^3/3600))</f>
        <v>0.11625752314814815</v>
      </c>
      <c r="H326" s="90">
        <f>IF(AND(OR($CJ$4&gt;4,$CJ$4&lt;&gt;8),入力データと計算結果!$F$7&lt;&gt;バックデータ一覧!$A$20,BZ326&gt;0),0.07*10^3/3600,0)</f>
        <v>0</v>
      </c>
      <c r="I326" s="90">
        <f>IF(AND(OR($CJ$4&lt;=4),入力データと計算結果!$F$7=バックデータ一覧!$A$22,BU326&gt;0),(VLOOKUP(入力データと計算結果!$F$6,バックデータ一覧!$V$12:$AA$15,5,FALSE)*BU326+VLOOKUP(入力データと計算結果!$F$6,バックデータ一覧!$V$12:$AA$15,6,FALSE))*10^3/3600,0)</f>
        <v>0</v>
      </c>
      <c r="J326" s="90">
        <f>IF(OR(計算過程!$CJ$4&lt;=2,計算過程!$CJ$4=8),IF(入力データと計算結果!$F$7=バックデータ一覧!$A$20,BO326/L326+BP326/M326+BQ326/N326+BR326/O326+BT326/Q326,IF(入力データと計算結果!$F$7=バックデータ一覧!$A$21,BO326/L326+BP326/M326+BQ326/N326+BS326/P326+BT326/Q326,BO326/L326+BP326/M326+BQ326/N326+BS326/P326+BU326/R326)),0)</f>
        <v>0</v>
      </c>
      <c r="K326" s="90">
        <f>IF(OR(計算過程!$CJ$4=3,計算過程!$CJ$4=4),IF(入力データと計算結果!$F$7=バックデータ一覧!$A$20,BO326/L326+BP326/M326+BQ326/N326+BR326/O326+BT326/Q326,IF(入力データと計算結果!$F$7=バックデータ一覧!$A$21,BO326/L326+BP326/M326+BQ326/N326+BS326/P326+BT326/Q326,BO326/L326+BP326/M326+BQ326/N326+BS326/P326+BU326/R326)),0)</f>
        <v>19.645337507267396</v>
      </c>
      <c r="L326" s="167">
        <f>IFERROR(MIN(1,$CJ$6*CB326+計算過程!$CJ$13*(BO326+BQ326)+$CJ$20),"-")</f>
        <v>0.70435577929448134</v>
      </c>
      <c r="M326" s="167">
        <f t="shared" si="128"/>
        <v>0.80497875433495647</v>
      </c>
      <c r="N326" s="167">
        <f t="shared" si="129"/>
        <v>0.70435577929448134</v>
      </c>
      <c r="O326" s="134">
        <f t="shared" si="130"/>
        <v>0.90236153670854247</v>
      </c>
      <c r="P326" s="134">
        <f t="shared" si="131"/>
        <v>0.88826526187185906</v>
      </c>
      <c r="Q326" s="134">
        <f t="shared" si="132"/>
        <v>0.90236153670854247</v>
      </c>
      <c r="R326" s="134">
        <f t="shared" si="133"/>
        <v>0.47773208508270509</v>
      </c>
      <c r="S326" s="26">
        <f t="shared" si="134"/>
        <v>0</v>
      </c>
      <c r="T326" s="26">
        <f>'貼り付けシート（日別）'!P325</f>
        <v>10.6625</v>
      </c>
      <c r="U326" s="26">
        <f t="shared" si="154"/>
        <v>1</v>
      </c>
      <c r="V326" s="26">
        <f t="shared" si="155"/>
        <v>1</v>
      </c>
      <c r="W326" s="26">
        <f t="shared" si="148"/>
        <v>14.973711911946669</v>
      </c>
      <c r="X326" s="26">
        <f t="shared" si="135"/>
        <v>0</v>
      </c>
      <c r="Y326" s="26">
        <f>IF(AND(入力データと計算結果!$F$6=バックデータ一覧!$A$7,入力データと計算結果!$F$27="種類を選択することで評価する"),MAX((($CJ$44*CB326+$CJ$45*SUM(BO326:BQ326,BS326)+$CJ$46)*Z326+(0.01723*BU326+0.06099))*10^3/3600,0),0)</f>
        <v>0</v>
      </c>
      <c r="Z326" s="26">
        <f t="shared" si="149"/>
        <v>1</v>
      </c>
      <c r="AA326" s="26">
        <f>IF(AND(入力データと計算結果!$F$6=バックデータ一覧!$A$7,入力データと計算結果!$F$27="種類を選択することで評価する"),MAX(($CJ$47*CB326+$CJ$48*SUM(BO326:BQ326,BS326)+$CJ$49)*AC326+BU326/AB326,0),0)</f>
        <v>0</v>
      </c>
      <c r="AB326" s="26">
        <f t="shared" si="136"/>
        <v>0.81459999999999999</v>
      </c>
      <c r="AC326" s="26">
        <f t="shared" si="150"/>
        <v>1</v>
      </c>
      <c r="AD326" s="91">
        <f>IF(AND(入力データと計算結果!$F$6=バックデータ一覧!$A$7,入力データと計算結果!$F$27="仕様を入力することで評価する"),AE326+AF326+AG326,0)</f>
        <v>0</v>
      </c>
      <c r="AE326" s="91">
        <f t="shared" si="151"/>
        <v>0.96608136279643597</v>
      </c>
      <c r="AF326" s="91">
        <f t="shared" si="137"/>
        <v>7.1251063492965144E-2</v>
      </c>
      <c r="AG326" s="190">
        <f>IF(AND(入力データと計算結果!$F$7&lt;&gt;バックデータ一覧!$A$22,CA326&gt;0),(0.000393*計算過程!CA326)*10^3/3600,IF(AND(入力データと計算結果!$F$7=バックデータ一覧!$A$22,AX326&gt;0),(0.01723*計算過程!AX326+0.06099)*10^3/3600,0))</f>
        <v>0</v>
      </c>
      <c r="AH326" s="91">
        <f>IF(OR(入力データと計算結果!$F$6&lt;&gt;バックデータ一覧!$A$7,入力データと計算結果!$F$27&lt;&gt;"仕様を入力することで評価する"),0,IF(入力データと計算結果!$F$7=バックデータ一覧!$A$20,計算過程!AR326/計算過程!AI326+計算過程!AS326/計算過程!AJ326+計算過程!AT326/計算過程!AK326+計算過程!AU326/計算過程!AL326+計算過程!AW326/計算過程!AN326,IF(入力データと計算結果!$F$7=バックデータ一覧!$A$21,計算過程!AR326/計算過程!AI326+計算過程!AS326/計算過程!AJ326+計算過程!AT326/計算過程!AK326+計算過程!AV326/計算過程!AM326+計算過程!AW326/計算過程!AN326,計算過程!AR326/計算過程!AI326+計算過程!AS326/計算過程!AJ326+計算過程!AT326/計算過程!AK326+計算過程!AV326/計算過程!AM326+計算過程!AX326/計算過程!AO326)))</f>
        <v>0</v>
      </c>
      <c r="AI326" s="191" t="str">
        <f>IF(AND(入力データと計算結果!$F$6=バックデータ一覧!$A$7,入力データと計算結果!$F$27="仕様を入力することで評価する"),$CJ$65*CB326+$CJ$72*(AR326+AT326)+$CJ$79,"-")</f>
        <v>-</v>
      </c>
      <c r="AJ326" s="191" t="str">
        <f>IF(AND(入力データと計算結果!$F$6=バックデータ一覧!$A$7,入力データと計算結果!$F$27="仕様を入力することで評価する"),$CJ$66*CB326+$CJ$73*AS326+$CJ$80,"-")</f>
        <v>-</v>
      </c>
      <c r="AK326" s="191" t="str">
        <f>IF(AND(入力データと計算結果!$F$6=バックデータ一覧!$A$7,入力データと計算結果!$F$27="仕様を入力することで評価する"),$CJ$67*CB326+$CJ$74*(AR326+AT326)+$CJ$81,"-")</f>
        <v>-</v>
      </c>
      <c r="AL326" s="191" t="str">
        <f>IF(AND(入力データと計算結果!$F$6=バックデータ一覧!$A$7,入力データと計算結果!$F$27="仕様を入力することで評価する"),$CJ$68*CB326+$CJ$75*AU326+$CJ$82,"-")</f>
        <v>-</v>
      </c>
      <c r="AM326" s="191" t="str">
        <f>IF(AND(入力データと計算結果!$F$6=バックデータ一覧!$A$7,入力データと計算結果!$F$27="仕様を入力することで評価する"),$CJ$69*CB326+$CJ$76*AV326+$CJ$83,"-")</f>
        <v>-</v>
      </c>
      <c r="AN326" s="191" t="str">
        <f>IF(AND(入力データと計算結果!$F$6=バックデータ一覧!$A$7,入力データと計算結果!$F$27="仕様を入力することで評価する"),$CJ$70*CB326+$CJ$77*AW326+$CJ$84,"-")</f>
        <v>-</v>
      </c>
      <c r="AO326" s="191" t="str">
        <f>IF(AND(入力データと計算結果!$F$6=バックデータ一覧!$A$7,入力データと計算結果!$F$27="仕様を入力することで評価する"),$CJ$71*CB326+$CJ$78*AX326+$CJ$85,"-")</f>
        <v>-</v>
      </c>
      <c r="AP326" s="91">
        <f t="shared" si="138"/>
        <v>17.322790686572002</v>
      </c>
      <c r="AQ326" s="91">
        <f t="shared" si="139"/>
        <v>4.9808292418528666</v>
      </c>
      <c r="AR326" s="91">
        <f t="shared" si="140"/>
        <v>0</v>
      </c>
      <c r="AS326" s="91">
        <f t="shared" si="141"/>
        <v>0</v>
      </c>
      <c r="AT326" s="91">
        <f t="shared" si="142"/>
        <v>0</v>
      </c>
      <c r="AU326" s="91">
        <f t="shared" si="143"/>
        <v>0</v>
      </c>
      <c r="AV326" s="91">
        <f t="shared" si="144"/>
        <v>0</v>
      </c>
      <c r="AW326" s="91">
        <f t="shared" si="145"/>
        <v>0</v>
      </c>
      <c r="AX326" s="91">
        <f t="shared" si="146"/>
        <v>0</v>
      </c>
      <c r="AY326" s="158">
        <f t="shared" si="147"/>
        <v>14.973711911946669</v>
      </c>
      <c r="AZ326" s="91">
        <f t="shared" si="152"/>
        <v>14.973711911946669</v>
      </c>
      <c r="BA326" s="26">
        <f>IF(計算過程!$CJ$4=9,((BF326*CB326+BG326*(BO326+BP326+BQ326+BS326)+BH326*BN326+BI326)*BB326+(0.01723*BU326+0.06099))*10^3/3600,0)</f>
        <v>0</v>
      </c>
      <c r="BB326" s="26">
        <f>IF(7&lt;='貼り付けシート（日別）'!O325,1,1+(7-'貼り付けシート（日別）'!O325)*0.0091)</f>
        <v>1</v>
      </c>
      <c r="BC326" s="26">
        <f>IF(計算過程!$CJ$4=9,((BJ326*計算過程!CB326+BK326*(BO326+BP326+BQ326+BS326)+BL326*BN326+BM326)*BE326+BU326/BD326),0)</f>
        <v>0</v>
      </c>
      <c r="BD326" s="26">
        <f>計算過程!$CJ$88*'貼り付けシート（日別）'!O325+計算過程!$CJ$89*BU326+計算過程!$CJ$90</f>
        <v>0.81459999999999999</v>
      </c>
      <c r="BE326" s="26">
        <f>IF(7&lt;='貼り付けシート（日別）'!O325,1,1+(7-'貼り付けシート（日別）'!O325)*0.0205)</f>
        <v>1</v>
      </c>
      <c r="BF326" s="89">
        <f>IF($BN326&gt;0,バックデータ一覧!$S$4,バックデータ一覧!$T$4)</f>
        <v>-0.51375000000000004</v>
      </c>
      <c r="BG326" s="89">
        <f>IF($BN326&gt;0,バックデータ一覧!$S$5,バックデータ一覧!$T$5)</f>
        <v>-1.7819999999999999E-2</v>
      </c>
      <c r="BH326" s="89">
        <f>IF($BN326&gt;0,バックデータ一覧!$S$6,バックデータ一覧!$T$6)</f>
        <v>0.27639999999999998</v>
      </c>
      <c r="BI326" s="89">
        <f>IF($BN326&gt;0,バックデータ一覧!$S$7,バックデータ一覧!$T$7)</f>
        <v>9.4067100000000003</v>
      </c>
      <c r="BJ326" s="89">
        <f>IF($BN326&gt;0,バックデータ一覧!$S$12,バックデータ一覧!$T$12)</f>
        <v>-0.19841</v>
      </c>
      <c r="BK326" s="89">
        <f>IF($BN326&gt;0,バックデータ一覧!$S$13,バックデータ一覧!$T$13)</f>
        <v>1.10632</v>
      </c>
      <c r="BL326" s="89">
        <f>IF($BN326&gt;0,バックデータ一覧!$S$14,バックデータ一覧!$T$14)</f>
        <v>0.19306999999999999</v>
      </c>
      <c r="BM326" s="132">
        <f>IF($BN326&gt;0,バックデータ一覧!$S$15,バックデータ一覧!$T$15)</f>
        <v>-10.36669</v>
      </c>
      <c r="BN326" s="26">
        <f>SUMIF('貼り付けシート（時刻別）'!$A$6:$A$8765,$A326,'貼り付けシート（時刻別）'!$C$6:$C$8765)</f>
        <v>2400</v>
      </c>
      <c r="BO326" s="91">
        <f>'貼り付けシート（日別）'!B325</f>
        <v>4.1712483183279998</v>
      </c>
      <c r="BP326" s="91">
        <f>'貼り付けシート（日別）'!C325</f>
        <v>9.0911822322533347</v>
      </c>
      <c r="BQ326" s="91">
        <f>'貼り付けシート（日別）'!D325</f>
        <v>1.7112813613653335</v>
      </c>
      <c r="BR326" s="91">
        <f>'貼り付けシート（日別）'!E325</f>
        <v>0</v>
      </c>
      <c r="BS326" s="91">
        <f>'貼り付けシート（日別）'!F325</f>
        <v>0</v>
      </c>
      <c r="BT326" s="91">
        <f>'貼り付けシート（日別）'!G325</f>
        <v>0</v>
      </c>
      <c r="BU326" s="91">
        <f>'貼り付けシート（日別）'!H325</f>
        <v>0</v>
      </c>
      <c r="BV326" s="91">
        <f>'貼り付けシート（日別）'!I325</f>
        <v>39</v>
      </c>
      <c r="BW326" s="91">
        <f>'貼り付けシート（日別）'!J325</f>
        <v>85</v>
      </c>
      <c r="BX326" s="91">
        <f>'貼り付けシート（日別）'!K325</f>
        <v>16</v>
      </c>
      <c r="BY326" s="91">
        <f>'貼り付けシート（日別）'!L325</f>
        <v>0</v>
      </c>
      <c r="BZ326" s="91">
        <f>'貼り付けシート（日別）'!M325</f>
        <v>0</v>
      </c>
      <c r="CA326" s="91">
        <f>'貼り付けシート（日別）'!N325</f>
        <v>0</v>
      </c>
      <c r="CB326" s="91">
        <f>'貼り付けシート（日別）'!O325</f>
        <v>12.541666666666666</v>
      </c>
      <c r="CC326" s="91">
        <f>'貼り付けシート（日別）'!Q325</f>
        <v>0</v>
      </c>
      <c r="CD326" s="126"/>
    </row>
    <row r="327" spans="1:82" x14ac:dyDescent="0.15">
      <c r="A327" s="30">
        <v>41960</v>
      </c>
      <c r="B327" s="93">
        <f t="shared" ref="B327:B371" si="156">SUM(F327+S327+X327+Y327+AD327+BA327+CC327)</f>
        <v>0.18008662413194443</v>
      </c>
      <c r="C327" s="93">
        <f t="shared" ref="C327:C371" si="157">SUM(J327+AA327+AH327+BC327)</f>
        <v>0</v>
      </c>
      <c r="D327" s="93">
        <f t="shared" si="153"/>
        <v>33.79165196873511</v>
      </c>
      <c r="E327" s="96">
        <v>0</v>
      </c>
      <c r="F327" s="90">
        <f>IF(OR(計算過程!$CJ$4&lt;=4,計算過程!$CJ$4=8),G327+H327+I327,0)</f>
        <v>0.18008662413194443</v>
      </c>
      <c r="G327" s="90">
        <f>IF(AND($CJ$4&gt;4,$CJ$4&lt;&gt;8),0,((VLOOKUP(入力データと計算結果!$F$6,バックデータ一覧!$V$12:$AA$15,2)*CB327+VLOOKUP(入力データと計算結果!$F$6,バックデータ一覧!$V$12:$AA$15,3)*(BV327+BW327+BX327+BY327+CA327)+(VLOOKUP(入力データと計算結果!$F$6,バックデータ一覧!$V$12:$AA$15,4)))*10^3/3600))</f>
        <v>0.11623767361111111</v>
      </c>
      <c r="H327" s="90">
        <f>IF(AND(OR($CJ$4&gt;4,$CJ$4&lt;&gt;8),入力データと計算結果!$F$7&lt;&gt;バックデータ一覧!$A$20,BZ327&gt;0),0.07*10^3/3600,0)</f>
        <v>1.9444444444444445E-2</v>
      </c>
      <c r="I327" s="90">
        <f>IF(AND(OR($CJ$4&lt;=4),入力データと計算結果!$F$7=バックデータ一覧!$A$22,BU327&gt;0),(VLOOKUP(入力データと計算結果!$F$6,バックデータ一覧!$V$12:$AA$15,5,FALSE)*BU327+VLOOKUP(入力データと計算結果!$F$6,バックデータ一覧!$V$12:$AA$15,6,FALSE))*10^3/3600,0)</f>
        <v>4.4404506076388885E-2</v>
      </c>
      <c r="J327" s="90">
        <f>IF(OR(計算過程!$CJ$4&lt;=2,計算過程!$CJ$4=8),IF(入力データと計算結果!$F$7=バックデータ一覧!$A$20,BO327/L327+BP327/M327+BQ327/N327+BR327/O327+BT327/Q327,IF(入力データと計算結果!$F$7=バックデータ一覧!$A$21,BO327/L327+BP327/M327+BQ327/N327+BS327/P327+BT327/Q327,BO327/L327+BP327/M327+BQ327/N327+BS327/P327+BU327/R327)),0)</f>
        <v>0</v>
      </c>
      <c r="K327" s="90">
        <f>IF(OR(計算過程!$CJ$4=3,計算過程!$CJ$4=4),IF(入力データと計算結果!$F$7=バックデータ一覧!$A$20,BO327/L327+BP327/M327+BQ327/N327+BR327/O327+BT327/Q327,IF(入力データと計算結果!$F$7=バックデータ一覧!$A$21,BO327/L327+BP327/M327+BQ327/N327+BS327/P327+BT327/Q327,BO327/L327+BP327/M327+BQ327/N327+BS327/P327+BU327/R327)),0)</f>
        <v>33.79165196873511</v>
      </c>
      <c r="L327" s="167">
        <f>IFERROR(MIN(1,$CJ$6*CB327+計算過程!$CJ$13*(BO327+BQ327)+$CJ$20),"-")</f>
        <v>0.70991006698124959</v>
      </c>
      <c r="M327" s="167">
        <f t="shared" ref="M327:M371" si="158">IFERROR(MIN(1,$CJ$7*CB327+$CJ$14*BP327+$CJ$21),"-")</f>
        <v>0.79568458093827854</v>
      </c>
      <c r="N327" s="167">
        <f t="shared" ref="N327:N371" si="159">IFERROR(MIN(1,$CJ$8*CB327+$CJ$15*(BO327+BQ327)+$CJ$22),"-")</f>
        <v>0.70991006698124959</v>
      </c>
      <c r="O327" s="134">
        <f t="shared" ref="O327:O371" si="160">IFERROR(MIN(1,$CJ$9*CB327+$CJ$16*BR327+$CJ$23),"-")</f>
        <v>0.90236153670854247</v>
      </c>
      <c r="P327" s="134">
        <f t="shared" ref="P327:P371" si="161">IFERROR(MIN(1,$CJ$10*CB327+$CJ$17*BS327+$CJ$24),"-")</f>
        <v>0.86477743491449399</v>
      </c>
      <c r="Q327" s="134">
        <f t="shared" ref="Q327:Q371" si="162">IFERROR(MIN(1,$CJ$11*CB327+$CJ$18*BT327+$CJ$25),"-")</f>
        <v>0.90236153670854247</v>
      </c>
      <c r="R327" s="134">
        <f t="shared" ref="R327:R371" si="163">IFERROR(MIN(1,$CJ$12*CB327+$CJ$19*BU327+$CJ$26),"-")</f>
        <v>0.53648981784024408</v>
      </c>
      <c r="S327" s="26">
        <f t="shared" ref="S327:S371" si="164">IF($CJ$4=11,($CJ$32*T327+$CJ$33*W327+$CJ$34*$CJ$38+$CJ$35)*(1+$CJ$36*$CJ$37)*U327*V327*10^3/3600,0)</f>
        <v>0</v>
      </c>
      <c r="T327" s="26">
        <f>'貼り付けシート（日別）'!P326</f>
        <v>7.9749999999999996</v>
      </c>
      <c r="U327" s="26">
        <f t="shared" si="154"/>
        <v>1</v>
      </c>
      <c r="V327" s="26">
        <f t="shared" si="155"/>
        <v>1</v>
      </c>
      <c r="W327" s="26">
        <f t="shared" si="148"/>
        <v>25.963733319475004</v>
      </c>
      <c r="X327" s="26">
        <f t="shared" ref="X327:X371" si="165">IF($CJ$4=10,($CJ$40*CB327+$CJ$41*W327+$CJ$42)/3.6,0)</f>
        <v>0</v>
      </c>
      <c r="Y327" s="26">
        <f>IF(AND(入力データと計算結果!$F$6=バックデータ一覧!$A$7,入力データと計算結果!$F$27="種類を選択することで評価する"),MAX((($CJ$44*CB327+$CJ$45*SUM(BO327:BQ327,BS327)+$CJ$46)*Z327+(0.01723*BU327+0.06099))*10^3/3600,0),0)</f>
        <v>0</v>
      </c>
      <c r="Z327" s="26">
        <f t="shared" si="149"/>
        <v>1</v>
      </c>
      <c r="AA327" s="26">
        <f>IF(AND(入力データと計算結果!$F$6=バックデータ一覧!$A$7,入力データと計算結果!$F$27="種類を選択することで評価する"),MAX(($CJ$47*CB327+$CJ$48*SUM(BO327:BQ327,BS327)+$CJ$49)*AC327+BU327/AB327,0),0)</f>
        <v>0</v>
      </c>
      <c r="AB327" s="26">
        <f t="shared" ref="AB327:AB371" si="166">$CJ$50*CB327+$CJ$51*BU327+$CJ$52</f>
        <v>0.81572468749999993</v>
      </c>
      <c r="AC327" s="26">
        <f t="shared" si="150"/>
        <v>1</v>
      </c>
      <c r="AD327" s="91">
        <f>IF(AND(入力データと計算結果!$F$6=バックデータ一覧!$A$7,入力データと計算結果!$F$27="仕様を入力することで評価する"),AE327+AF327+AG327,0)</f>
        <v>0</v>
      </c>
      <c r="AE327" s="91">
        <f t="shared" si="151"/>
        <v>1.4680577538938131</v>
      </c>
      <c r="AF327" s="91">
        <f t="shared" ref="AF327:AF371" si="167">$CJ$55*AZ327+$CJ$56</f>
        <v>7.9148253987474979E-2</v>
      </c>
      <c r="AG327" s="190">
        <f>IF(AND(入力データと計算結果!$F$7&lt;&gt;バックデータ一覧!$A$22,CA327&gt;0),(0.000393*計算過程!CA327)*10^3/3600,IF(AND(入力データと計算結果!$F$7=バックデータ一覧!$A$22,AX327&gt;0),(0.01723*計算過程!AX327+0.06099)*10^3/3600,0))</f>
        <v>2.4076711371527778E-2</v>
      </c>
      <c r="AH327" s="91">
        <f>IF(OR(入力データと計算結果!$F$6&lt;&gt;バックデータ一覧!$A$7,入力データと計算結果!$F$27&lt;&gt;"仕様を入力することで評価する"),0,IF(入力データと計算結果!$F$7=バックデータ一覧!$A$20,計算過程!AR327/計算過程!AI327+計算過程!AS327/計算過程!AJ327+計算過程!AT327/計算過程!AK327+計算過程!AU327/計算過程!AL327+計算過程!AW327/計算過程!AN327,IF(入力データと計算結果!$F$7=バックデータ一覧!$A$21,計算過程!AR327/計算過程!AI327+計算過程!AS327/計算過程!AJ327+計算過程!AT327/計算過程!AK327+計算過程!AV327/計算過程!AM327+計算過程!AW327/計算過程!AN327,計算過程!AR327/計算過程!AI327+計算過程!AS327/計算過程!AJ327+計算過程!AT327/計算過程!AK327+計算過程!AV327/計算過程!AM327+計算過程!AX327/計算過程!AO327)))</f>
        <v>0</v>
      </c>
      <c r="AI327" s="191" t="str">
        <f>IF(AND(入力データと計算結果!$F$6=バックデータ一覧!$A$7,入力データと計算結果!$F$27="仕様を入力することで評価する"),$CJ$65*CB327+$CJ$72*(AR327+AT327)+$CJ$79,"-")</f>
        <v>-</v>
      </c>
      <c r="AJ327" s="191" t="str">
        <f>IF(AND(入力データと計算結果!$F$6=バックデータ一覧!$A$7,入力データと計算結果!$F$27="仕様を入力することで評価する"),$CJ$66*CB327+$CJ$73*AS327+$CJ$80,"-")</f>
        <v>-</v>
      </c>
      <c r="AK327" s="191" t="str">
        <f>IF(AND(入力データと計算結果!$F$6=バックデータ一覧!$A$7,入力データと計算結果!$F$27="仕様を入力することで評価する"),$CJ$67*CB327+$CJ$74*(AR327+AT327)+$CJ$81,"-")</f>
        <v>-</v>
      </c>
      <c r="AL327" s="191" t="str">
        <f>IF(AND(入力データと計算結果!$F$6=バックデータ一覧!$A$7,入力データと計算結果!$F$27="仕様を入力することで評価する"),$CJ$68*CB327+$CJ$75*AU327+$CJ$82,"-")</f>
        <v>-</v>
      </c>
      <c r="AM327" s="191" t="str">
        <f>IF(AND(入力データと計算結果!$F$6=バックデータ一覧!$A$7,入力データと計算結果!$F$27="仕様を入力することで評価する"),$CJ$69*CB327+$CJ$76*AV327+$CJ$83,"-")</f>
        <v>-</v>
      </c>
      <c r="AN327" s="191" t="str">
        <f>IF(AND(入力データと計算結果!$F$6=バックデータ一覧!$A$7,入力データと計算結果!$F$27="仕様を入力することで評価する"),$CJ$70*CB327+$CJ$77*AW327+$CJ$84,"-")</f>
        <v>-</v>
      </c>
      <c r="AO327" s="191" t="str">
        <f>IF(AND(入力データと計算結果!$F$6=バックデータ一覧!$A$7,入力データと計算結果!$F$27="仕様を入力することで評価する"),$CJ$71*CB327+$CJ$78*AX327+$CJ$85,"-")</f>
        <v>-</v>
      </c>
      <c r="AP327" s="91">
        <f t="shared" ref="AP327:AP371" si="168">AY327/(1-$CJ$62)</f>
        <v>25.567140840562338</v>
      </c>
      <c r="AQ327" s="91">
        <f t="shared" si="139"/>
        <v>4.8376731419359187</v>
      </c>
      <c r="AR327" s="91">
        <f t="shared" ref="AR327:AR371" si="169">BO327-$AY327*BO327/$AZ327</f>
        <v>0.51675954342029851</v>
      </c>
      <c r="AS327" s="91">
        <f t="shared" ref="AS327:AS371" si="170">BP327-$AY327*BP327/$AZ327</f>
        <v>0.63276678786159035</v>
      </c>
      <c r="AT327" s="91">
        <f t="shared" ref="AT327:AT371" si="171">BQ327-$AY327*BQ327/$AZ327</f>
        <v>0.27419894140668921</v>
      </c>
      <c r="AU327" s="91">
        <f t="shared" ref="AU327:AU371" si="172">BR327-$AY327*BR327/$AZ327</f>
        <v>0</v>
      </c>
      <c r="AV327" s="91">
        <f t="shared" ref="AV327:AV371" si="173">BS327-$AY327*BS327/$AZ327</f>
        <v>0.94915018179238508</v>
      </c>
      <c r="AW327" s="91">
        <f t="shared" ref="AW327:AW371" si="174">BT327-$AY327*BT327/$AZ327</f>
        <v>0</v>
      </c>
      <c r="AX327" s="91">
        <f t="shared" ref="AX327:AX371" si="175">BU327</f>
        <v>1.4907812499999999</v>
      </c>
      <c r="AY327" s="158">
        <f t="shared" ref="AY327:AY371" si="176">IF(CB327&gt;=$CJ$63,MIN(($CJ$53*AZ327+$CJ$54)*(1-$CJ$62),AZ327,$CJ$61*(1-$CJ$62)),0)</f>
        <v>22.100076614994038</v>
      </c>
      <c r="AZ327" s="91">
        <f t="shared" si="152"/>
        <v>24.472952069475003</v>
      </c>
      <c r="BA327" s="26">
        <f>IF(計算過程!$CJ$4=9,((BF327*CB327+BG327*(BO327+BP327+BQ327+BS327)+BH327*BN327+BI327)*BB327+(0.01723*BU327+0.06099))*10^3/3600,0)</f>
        <v>0</v>
      </c>
      <c r="BB327" s="26">
        <f>IF(7&lt;='貼り付けシート（日別）'!O326,1,1+(7-'貼り付けシート（日別）'!O326)*0.0091)</f>
        <v>1</v>
      </c>
      <c r="BC327" s="26">
        <f>IF(計算過程!$CJ$4=9,((BJ327*計算過程!CB327+BK327*(BO327+BP327+BQ327+BS327)+BL327*BN327+BM327)*BE327+BU327/BD327),0)</f>
        <v>0</v>
      </c>
      <c r="BD327" s="26">
        <f>計算過程!$CJ$88*'貼り付けシート（日別）'!O326+計算過程!$CJ$89*BU327+計算過程!$CJ$90</f>
        <v>0.81572468749999993</v>
      </c>
      <c r="BE327" s="26">
        <f>IF(7&lt;='貼り付けシート（日別）'!O326,1,1+(7-'貼り付けシート（日別）'!O326)*0.0205)</f>
        <v>1</v>
      </c>
      <c r="BF327" s="89">
        <f>IF($BN327&gt;0,バックデータ一覧!$S$4,バックデータ一覧!$T$4)</f>
        <v>-0.51375000000000004</v>
      </c>
      <c r="BG327" s="89">
        <f>IF($BN327&gt;0,バックデータ一覧!$S$5,バックデータ一覧!$T$5)</f>
        <v>-1.7819999999999999E-2</v>
      </c>
      <c r="BH327" s="89">
        <f>IF($BN327&gt;0,バックデータ一覧!$S$6,バックデータ一覧!$T$6)</f>
        <v>0.27639999999999998</v>
      </c>
      <c r="BI327" s="89">
        <f>IF($BN327&gt;0,バックデータ一覧!$S$7,バックデータ一覧!$T$7)</f>
        <v>9.4067100000000003</v>
      </c>
      <c r="BJ327" s="89">
        <f>IF($BN327&gt;0,バックデータ一覧!$S$12,バックデータ一覧!$T$12)</f>
        <v>-0.19841</v>
      </c>
      <c r="BK327" s="89">
        <f>IF($BN327&gt;0,バックデータ一覧!$S$13,バックデータ一覧!$T$13)</f>
        <v>1.10632</v>
      </c>
      <c r="BL327" s="89">
        <f>IF($BN327&gt;0,バックデータ一覧!$S$14,バックデータ一覧!$T$14)</f>
        <v>0.19306999999999999</v>
      </c>
      <c r="BM327" s="132">
        <f>IF($BN327&gt;0,バックデータ一覧!$S$15,バックデータ一覧!$T$15)</f>
        <v>-10.36669</v>
      </c>
      <c r="BN327" s="26">
        <f>SUMIF('貼り付けシート（時刻別）'!$A$6:$A$8765,$A327,'貼り付けシート（時刻別）'!$C$6:$C$8765)</f>
        <v>2400</v>
      </c>
      <c r="BO327" s="91">
        <f>'貼り付けシート（日別）'!B326</f>
        <v>5.3296651173523344</v>
      </c>
      <c r="BP327" s="91">
        <f>'貼り付けシート（日別）'!C326</f>
        <v>6.526120551860001</v>
      </c>
      <c r="BQ327" s="91">
        <f>'貼り付けシート（日別）'!D326</f>
        <v>2.8279855724726666</v>
      </c>
      <c r="BR327" s="91">
        <f>'貼り付けシート（日別）'!E326</f>
        <v>0</v>
      </c>
      <c r="BS327" s="91">
        <f>'貼り付けシート（日別）'!F326</f>
        <v>9.7891808277900019</v>
      </c>
      <c r="BT327" s="91">
        <f>'貼り付けシート（日別）'!G326</f>
        <v>0</v>
      </c>
      <c r="BU327" s="91">
        <f>'貼り付けシート（日別）'!H326</f>
        <v>1.4907812499999999</v>
      </c>
      <c r="BV327" s="91">
        <f>'貼り付けシート（日別）'!I326</f>
        <v>49</v>
      </c>
      <c r="BW327" s="91">
        <f>'貼り付けシート（日別）'!J326</f>
        <v>60</v>
      </c>
      <c r="BX327" s="91">
        <f>'貼り付けシート（日別）'!K326</f>
        <v>26</v>
      </c>
      <c r="BY327" s="91">
        <f>'貼り付けシート（日別）'!L326</f>
        <v>0</v>
      </c>
      <c r="BZ327" s="91">
        <f>'貼り付けシート（日別）'!M326</f>
        <v>90</v>
      </c>
      <c r="CA327" s="91">
        <f>'貼り付けシート（日別）'!N326</f>
        <v>0</v>
      </c>
      <c r="CB327" s="91">
        <f>'貼り付けシート（日別）'!O326</f>
        <v>10.912500000000001</v>
      </c>
      <c r="CC327" s="91">
        <f>'貼り付けシート（日別）'!Q326</f>
        <v>0</v>
      </c>
      <c r="CD327" s="126"/>
    </row>
    <row r="328" spans="1:82" x14ac:dyDescent="0.15">
      <c r="A328" s="30">
        <v>41961</v>
      </c>
      <c r="B328" s="93">
        <f t="shared" si="156"/>
        <v>0.17902508420138888</v>
      </c>
      <c r="C328" s="93">
        <f t="shared" si="157"/>
        <v>0</v>
      </c>
      <c r="D328" s="93">
        <f t="shared" si="153"/>
        <v>46.092709152268782</v>
      </c>
      <c r="E328" s="96">
        <v>0</v>
      </c>
      <c r="F328" s="90">
        <f>IF(OR(計算過程!$CJ$4&lt;=4,計算過程!$CJ$4=8),G328+H328+I328,0)</f>
        <v>0.17902508420138888</v>
      </c>
      <c r="G328" s="90">
        <f>IF(AND($CJ$4&gt;4,$CJ$4&lt;&gt;8),0,((VLOOKUP(入力データと計算結果!$F$6,バックデータ一覧!$V$12:$AA$15,2)*CB328+VLOOKUP(入力データと計算結果!$F$6,バックデータ一覧!$V$12:$AA$15,3)*(BV328+BW328+BX328+BY328+CA328)+(VLOOKUP(入力データと計算結果!$F$6,バックデータ一覧!$V$12:$AA$15,4)))*10^3/3600))</f>
        <v>0.11517065972222222</v>
      </c>
      <c r="H328" s="90">
        <f>IF(AND(OR($CJ$4&gt;4,$CJ$4&lt;&gt;8),入力データと計算結果!$F$7&lt;&gt;バックデータ一覧!$A$20,BZ328&gt;0),0.07*10^3/3600,0)</f>
        <v>1.9444444444444445E-2</v>
      </c>
      <c r="I328" s="90">
        <f>IF(AND(OR($CJ$4&lt;=4),入力データと計算結果!$F$7=バックデータ一覧!$A$22,BU328&gt;0),(VLOOKUP(入力データと計算結果!$F$6,バックデータ一覧!$V$12:$AA$15,5,FALSE)*BU328+VLOOKUP(入力データと計算結果!$F$6,バックデータ一覧!$V$12:$AA$15,6,FALSE))*10^3/3600,0)</f>
        <v>4.440998003472222E-2</v>
      </c>
      <c r="J328" s="90">
        <f>IF(OR(計算過程!$CJ$4&lt;=2,計算過程!$CJ$4=8),IF(入力データと計算結果!$F$7=バックデータ一覧!$A$20,BO328/L328+BP328/M328+BQ328/N328+BR328/O328+BT328/Q328,IF(入力データと計算結果!$F$7=バックデータ一覧!$A$21,BO328/L328+BP328/M328+BQ328/N328+BS328/P328+BT328/Q328,BO328/L328+BP328/M328+BQ328/N328+BS328/P328+BU328/R328)),0)</f>
        <v>0</v>
      </c>
      <c r="K328" s="90">
        <f>IF(OR(計算過程!$CJ$4=3,計算過程!$CJ$4=4),IF(入力データと計算結果!$F$7=バックデータ一覧!$A$20,BO328/L328+BP328/M328+BQ328/N328+BR328/O328+BT328/Q328,IF(入力データと計算結果!$F$7=バックデータ一覧!$A$21,BO328/L328+BP328/M328+BQ328/N328+BS328/P328+BT328/Q328,BO328/L328+BP328/M328+BQ328/N328+BS328/P328+BU328/R328)),0)</f>
        <v>46.092709152268782</v>
      </c>
      <c r="L328" s="167">
        <f>IFERROR(MIN(1,$CJ$6*CB328+計算過程!$CJ$13*(BO328+BQ328)+$CJ$20),"-")</f>
        <v>0.7134777133779594</v>
      </c>
      <c r="M328" s="167">
        <f t="shared" si="158"/>
        <v>0.79241188382729777</v>
      </c>
      <c r="N328" s="167">
        <f t="shared" si="159"/>
        <v>0.7134777133779594</v>
      </c>
      <c r="O328" s="134">
        <f t="shared" si="160"/>
        <v>0.90236153670854247</v>
      </c>
      <c r="P328" s="134">
        <f t="shared" si="161"/>
        <v>0.84031774448188556</v>
      </c>
      <c r="Q328" s="134">
        <f t="shared" si="162"/>
        <v>0.90236153670854247</v>
      </c>
      <c r="R328" s="134">
        <f t="shared" si="163"/>
        <v>0.5363781598476326</v>
      </c>
      <c r="S328" s="26">
        <f t="shared" si="164"/>
        <v>0</v>
      </c>
      <c r="T328" s="26">
        <f>'貼り付けシート（日別）'!P327</f>
        <v>7.0500000000000007</v>
      </c>
      <c r="U328" s="26">
        <f t="shared" si="154"/>
        <v>1</v>
      </c>
      <c r="V328" s="26">
        <f t="shared" si="155"/>
        <v>1</v>
      </c>
      <c r="W328" s="26">
        <f t="shared" ref="W328:W371" si="177">SUM(BO328:BU328)</f>
        <v>35.907594598293329</v>
      </c>
      <c r="X328" s="26">
        <f t="shared" si="165"/>
        <v>0</v>
      </c>
      <c r="Y328" s="26">
        <f>IF(AND(入力データと計算結果!$F$6=バックデータ一覧!$A$7,入力データと計算結果!$F$27="種類を選択することで評価する"),MAX((($CJ$44*CB328+$CJ$45*SUM(BO328:BQ328,BS328)+$CJ$46)*Z328+(0.01723*BU328+0.06099))*10^3/3600,0),0)</f>
        <v>0</v>
      </c>
      <c r="Z328" s="26">
        <f t="shared" ref="Z328:Z371" si="178">IF(CB328&lt;7,1+(7-CB328)*0.0091,1)</f>
        <v>1</v>
      </c>
      <c r="AA328" s="26">
        <f>IF(AND(入力データと計算結果!$F$6=バックデータ一覧!$A$7,入力データと計算結果!$F$27="種類を選択することで評価する"),MAX(($CJ$47*CB328+$CJ$48*SUM(BO328:BQ328,BS328)+$CJ$49)*AC328+BU328/AB328,0),0)</f>
        <v>0</v>
      </c>
      <c r="AB328" s="26">
        <f t="shared" si="166"/>
        <v>0.81561031249999993</v>
      </c>
      <c r="AC328" s="26">
        <f t="shared" ref="AC328:AC371" si="179">IF(CB328&lt;7,1+(7-CB328)*0.0205,1)</f>
        <v>1</v>
      </c>
      <c r="AD328" s="91">
        <f>IF(AND(入力データと計算結果!$F$6=バックデータ一覧!$A$7,入力データと計算結果!$F$27="仕様を入力することで評価する"),AE328+AF328+AG328,0)</f>
        <v>0</v>
      </c>
      <c r="AE328" s="91">
        <f t="shared" ref="AE328:AE371" si="180">AP328/(3.6*AQ328)</f>
        <v>1.7810916417198663</v>
      </c>
      <c r="AF328" s="91">
        <f t="shared" si="167"/>
        <v>8.7414300729275723E-2</v>
      </c>
      <c r="AG328" s="190">
        <f>IF(AND(入力データと計算結果!$F$7&lt;&gt;バックデータ一覧!$A$22,CA328&gt;0),(0.000393*計算過程!CA328)*10^3/3600,IF(AND(入力データと計算結果!$F$7=バックデータ一覧!$A$22,AX328&gt;0),(0.01723*計算過程!AX328+0.06099)*10^3/3600,0))</f>
        <v>2.4081198350694444E-2</v>
      </c>
      <c r="AH328" s="91">
        <f>IF(OR(入力データと計算結果!$F$6&lt;&gt;バックデータ一覧!$A$7,入力データと計算結果!$F$27&lt;&gt;"仕様を入力することで評価する"),0,IF(入力データと計算結果!$F$7=バックデータ一覧!$A$20,計算過程!AR328/計算過程!AI328+計算過程!AS328/計算過程!AJ328+計算過程!AT328/計算過程!AK328+計算過程!AU328/計算過程!AL328+計算過程!AW328/計算過程!AN328,IF(入力データと計算結果!$F$7=バックデータ一覧!$A$21,計算過程!AR328/計算過程!AI328+計算過程!AS328/計算過程!AJ328+計算過程!AT328/計算過程!AK328+計算過程!AV328/計算過程!AM328+計算過程!AW328/計算過程!AN328,計算過程!AR328/計算過程!AI328+計算過程!AS328/計算過程!AJ328+計算過程!AT328/計算過程!AK328+計算過程!AV328/計算過程!AM328+計算過程!AX328/計算過程!AO328)))</f>
        <v>0</v>
      </c>
      <c r="AI328" s="191" t="str">
        <f>IF(AND(入力データと計算結果!$F$6=バックデータ一覧!$A$7,入力データと計算結果!$F$27="仕様を入力することで評価する"),$CJ$65*CB328+$CJ$72*(AR328+AT328)+$CJ$79,"-")</f>
        <v>-</v>
      </c>
      <c r="AJ328" s="191" t="str">
        <f>IF(AND(入力データと計算結果!$F$6=バックデータ一覧!$A$7,入力データと計算結果!$F$27="仕様を入力することで評価する"),$CJ$66*CB328+$CJ$73*AS328+$CJ$80,"-")</f>
        <v>-</v>
      </c>
      <c r="AK328" s="191" t="str">
        <f>IF(AND(入力データと計算結果!$F$6=バックデータ一覧!$A$7,入力データと計算結果!$F$27="仕様を入力することで評価する"),$CJ$67*CB328+$CJ$74*(AR328+AT328)+$CJ$81,"-")</f>
        <v>-</v>
      </c>
      <c r="AL328" s="191" t="str">
        <f>IF(AND(入力データと計算結果!$F$6=バックデータ一覧!$A$7,入力データと計算結果!$F$27="仕様を入力することで評価する"),$CJ$68*CB328+$CJ$75*AU328+$CJ$82,"-")</f>
        <v>-</v>
      </c>
      <c r="AM328" s="191" t="str">
        <f>IF(AND(入力データと計算結果!$F$6=バックデータ一覧!$A$7,入力データと計算結果!$F$27="仕様を入力することで評価する"),$CJ$69*CB328+$CJ$76*AV328+$CJ$83,"-")</f>
        <v>-</v>
      </c>
      <c r="AN328" s="191" t="str">
        <f>IF(AND(入力データと計算結果!$F$6=バックデータ一覧!$A$7,入力データと計算結果!$F$27="仕様を入力することで評価する"),$CJ$70*CB328+$CJ$77*AW328+$CJ$84,"-")</f>
        <v>-</v>
      </c>
      <c r="AO328" s="191" t="str">
        <f>IF(AND(入力データと計算結果!$F$6=バックデータ一覧!$A$7,入力データと計算結果!$F$27="仕様を入力することで評価する"),$CJ$71*CB328+$CJ$78*AX328+$CJ$85,"-")</f>
        <v>-</v>
      </c>
      <c r="AP328" s="91">
        <f t="shared" si="168"/>
        <v>31.004735586955888</v>
      </c>
      <c r="AQ328" s="91">
        <f t="shared" ref="AQ328:AQ371" si="181">IF(CB328&lt;2,$CJ$58-(2-CB328)/9*($CJ$58-$CJ$57),IF(AND(CB328&gt;=2,CB328&lt;7),$CJ$59-(7-CB328)/5*($CJ$59-$CJ$58),IF(AND(CB328&gt;=7,CB328&lt;25),$CJ$60-(25-CB328)/18*($CJ$60-$CJ$59),$CJ$60)))</f>
        <v>4.8354763731392385</v>
      </c>
      <c r="AR328" s="91">
        <f t="shared" si="169"/>
        <v>1.4985488942368832</v>
      </c>
      <c r="AS328" s="91">
        <f t="shared" si="170"/>
        <v>1.1054868891911429</v>
      </c>
      <c r="AT328" s="91">
        <f t="shared" si="171"/>
        <v>0.58959300756860955</v>
      </c>
      <c r="AU328" s="91">
        <f t="shared" si="172"/>
        <v>0</v>
      </c>
      <c r="AV328" s="91">
        <f t="shared" si="173"/>
        <v>4.4219475567645716</v>
      </c>
      <c r="AW328" s="91">
        <f t="shared" si="174"/>
        <v>0</v>
      </c>
      <c r="AX328" s="91">
        <f t="shared" si="175"/>
        <v>1.49171875</v>
      </c>
      <c r="AY328" s="158">
        <f t="shared" si="176"/>
        <v>26.800299500532123</v>
      </c>
      <c r="AZ328" s="91">
        <f t="shared" ref="AZ328:AZ371" si="182">BO328+BP328+BQ328+BR328+BS328+BT328</f>
        <v>34.415875848293332</v>
      </c>
      <c r="BA328" s="26">
        <f>IF(計算過程!$CJ$4=9,((BF328*CB328+BG328*(BO328+BP328+BQ328+BS328)+BH328*BN328+BI328)*BB328+(0.01723*BU328+0.06099))*10^3/3600,0)</f>
        <v>0</v>
      </c>
      <c r="BB328" s="26">
        <f>IF(7&lt;='貼り付けシート（日別）'!O327,1,1+(7-'貼り付けシート（日別）'!O327)*0.0091)</f>
        <v>1</v>
      </c>
      <c r="BC328" s="26">
        <f>IF(計算過程!$CJ$4=9,((BJ328*計算過程!CB328+BK328*(BO328+BP328+BQ328+BS328)+BL328*BN328+BM328)*BE328+BU328/BD328),0)</f>
        <v>0</v>
      </c>
      <c r="BD328" s="26">
        <f>計算過程!$CJ$88*'貼り付けシート（日別）'!O327+計算過程!$CJ$89*BU328+計算過程!$CJ$90</f>
        <v>0.81561031249999993</v>
      </c>
      <c r="BE328" s="26">
        <f>IF(7&lt;='貼り付けシート（日別）'!O327,1,1+(7-'貼り付けシート（日別）'!O327)*0.0205)</f>
        <v>1</v>
      </c>
      <c r="BF328" s="89">
        <f>IF($BN328&gt;0,バックデータ一覧!$S$4,バックデータ一覧!$T$4)</f>
        <v>-0.51375000000000004</v>
      </c>
      <c r="BG328" s="89">
        <f>IF($BN328&gt;0,バックデータ一覧!$S$5,バックデータ一覧!$T$5)</f>
        <v>-1.7819999999999999E-2</v>
      </c>
      <c r="BH328" s="89">
        <f>IF($BN328&gt;0,バックデータ一覧!$S$6,バックデータ一覧!$T$6)</f>
        <v>0.27639999999999998</v>
      </c>
      <c r="BI328" s="89">
        <f>IF($BN328&gt;0,バックデータ一覧!$S$7,バックデータ一覧!$T$7)</f>
        <v>9.4067100000000003</v>
      </c>
      <c r="BJ328" s="89">
        <f>IF($BN328&gt;0,バックデータ一覧!$S$12,バックデータ一覧!$T$12)</f>
        <v>-0.19841</v>
      </c>
      <c r="BK328" s="89">
        <f>IF($BN328&gt;0,バックデータ一覧!$S$13,バックデータ一覧!$T$13)</f>
        <v>1.10632</v>
      </c>
      <c r="BL328" s="89">
        <f>IF($BN328&gt;0,バックデータ一覧!$S$14,バックデータ一覧!$T$14)</f>
        <v>0.19306999999999999</v>
      </c>
      <c r="BM328" s="132">
        <f>IF($BN328&gt;0,バックデータ一覧!$S$15,バックデータ一覧!$T$15)</f>
        <v>-10.36669</v>
      </c>
      <c r="BN328" s="26">
        <f>SUMIF('貼り付けシート（時刻別）'!$A$6:$A$8765,$A328,'貼り付けシート（時刻別）'!$C$6:$C$8765)</f>
        <v>2400</v>
      </c>
      <c r="BO328" s="91">
        <f>'貼り付けシート（日別）'!B327</f>
        <v>6.7721562153093329</v>
      </c>
      <c r="BP328" s="91">
        <f>'貼り付けシート（日別）'!C327</f>
        <v>4.9958529457199994</v>
      </c>
      <c r="BQ328" s="91">
        <f>'貼り付けシート（日別）'!D327</f>
        <v>2.6644549043839998</v>
      </c>
      <c r="BR328" s="91">
        <f>'貼り付けシート（日別）'!E327</f>
        <v>0</v>
      </c>
      <c r="BS328" s="91">
        <f>'貼り付けシート（日別）'!F327</f>
        <v>19.983411782879998</v>
      </c>
      <c r="BT328" s="91">
        <f>'貼り付けシート（日別）'!G327</f>
        <v>0</v>
      </c>
      <c r="BU328" s="91">
        <f>'貼り付けシート（日別）'!H327</f>
        <v>1.49171875</v>
      </c>
      <c r="BV328" s="91">
        <f>'貼り付けシート（日別）'!I327</f>
        <v>61</v>
      </c>
      <c r="BW328" s="91">
        <f>'貼り付けシート（日別）'!J327</f>
        <v>45</v>
      </c>
      <c r="BX328" s="91">
        <f>'貼り付けシート（日別）'!K327</f>
        <v>24</v>
      </c>
      <c r="BY328" s="91">
        <f>'貼り付けシート（日別）'!L327</f>
        <v>0</v>
      </c>
      <c r="BZ328" s="91">
        <f>'貼り付けシート（日別）'!M327</f>
        <v>180</v>
      </c>
      <c r="CA328" s="91">
        <f>'貼り付けシート（日別）'!N327</f>
        <v>0</v>
      </c>
      <c r="CB328" s="91">
        <f>'貼り付けシート（日別）'!O327</f>
        <v>10.887499999999998</v>
      </c>
      <c r="CC328" s="91">
        <f>'貼り付けシート（日別）'!Q327</f>
        <v>0</v>
      </c>
      <c r="CD328" s="126"/>
    </row>
    <row r="329" spans="1:82" x14ac:dyDescent="0.15">
      <c r="A329" s="30">
        <v>41962</v>
      </c>
      <c r="B329" s="93">
        <f t="shared" si="156"/>
        <v>0.19516070804398147</v>
      </c>
      <c r="C329" s="93">
        <f t="shared" si="157"/>
        <v>0</v>
      </c>
      <c r="D329" s="93">
        <f t="shared" si="153"/>
        <v>58.376053143073094</v>
      </c>
      <c r="E329" s="96">
        <v>0</v>
      </c>
      <c r="F329" s="90">
        <f>IF(OR(計算過程!$CJ$4&lt;=4,計算過程!$CJ$4=8),G329+H329+I329,0)</f>
        <v>0.19516070804398147</v>
      </c>
      <c r="G329" s="90">
        <f>IF(AND($CJ$4&gt;4,$CJ$4&lt;&gt;8),0,((VLOOKUP(入力データと計算結果!$F$6,バックデータ一覧!$V$12:$AA$15,2)*CB329+VLOOKUP(入力データと計算結果!$F$6,バックデータ一覧!$V$12:$AA$15,3)*(BV329+BW329+BX329+BY329+CA329)+(VLOOKUP(入力データと計算結果!$F$6,バックデータ一覧!$V$12:$AA$15,4)))*10^3/3600))</f>
        <v>0.13187922453703704</v>
      </c>
      <c r="H329" s="90">
        <f>IF(AND(OR($CJ$4&gt;4,$CJ$4&lt;&gt;8),入力データと計算結果!$F$7&lt;&gt;バックデータ一覧!$A$20,BZ329&gt;0),0.07*10^3/3600,0)</f>
        <v>1.9444444444444445E-2</v>
      </c>
      <c r="I329" s="90">
        <f>IF(AND(OR($CJ$4&lt;=4),入力データと計算結果!$F$7=バックデータ一覧!$A$22,BU329&gt;0),(VLOOKUP(入力データと計算結果!$F$6,バックデータ一覧!$V$12:$AA$15,5,FALSE)*BU329+VLOOKUP(入力データと計算結果!$F$6,バックデータ一覧!$V$12:$AA$15,6,FALSE))*10^3/3600,0)</f>
        <v>4.3837039062499999E-2</v>
      </c>
      <c r="J329" s="90">
        <f>IF(OR(計算過程!$CJ$4&lt;=2,計算過程!$CJ$4=8),IF(入力データと計算結果!$F$7=バックデータ一覧!$A$20,BO329/L329+BP329/M329+BQ329/N329+BR329/O329+BT329/Q329,IF(入力データと計算結果!$F$7=バックデータ一覧!$A$21,BO329/L329+BP329/M329+BQ329/N329+BS329/P329+BT329/Q329,BO329/L329+BP329/M329+BQ329/N329+BS329/P329+BU329/R329)),0)</f>
        <v>0</v>
      </c>
      <c r="K329" s="90">
        <f>IF(OR(計算過程!$CJ$4=3,計算過程!$CJ$4=4),IF(入力データと計算結果!$F$7=バックデータ一覧!$A$20,BO329/L329+BP329/M329+BQ329/N329+BR329/O329+BT329/Q329,IF(入力データと計算結果!$F$7=バックデータ一覧!$A$21,BO329/L329+BP329/M329+BQ329/N329+BS329/P329+BT329/Q329,BO329/L329+BP329/M329+BQ329/N329+BS329/P329+BU329/R329)),0)</f>
        <v>58.376053143073094</v>
      </c>
      <c r="L329" s="167">
        <f>IFERROR(MIN(1,$CJ$6*CB329+計算過程!$CJ$13*(BO329+BQ329)+$CJ$20),"-")</f>
        <v>0.72305532818011009</v>
      </c>
      <c r="M329" s="167">
        <f t="shared" si="158"/>
        <v>0.81303312484937518</v>
      </c>
      <c r="N329" s="167">
        <f t="shared" si="159"/>
        <v>0.72305532818011009</v>
      </c>
      <c r="O329" s="134">
        <f t="shared" si="160"/>
        <v>0.90236153670854247</v>
      </c>
      <c r="P329" s="134">
        <f t="shared" si="161"/>
        <v>0.83961594999877254</v>
      </c>
      <c r="Q329" s="134">
        <f t="shared" si="162"/>
        <v>0.90236153670854247</v>
      </c>
      <c r="R329" s="134">
        <f t="shared" si="163"/>
        <v>0.54806502974096905</v>
      </c>
      <c r="S329" s="26">
        <f t="shared" si="164"/>
        <v>0</v>
      </c>
      <c r="T329" s="26">
        <f>'貼り付けシート（日別）'!P328</f>
        <v>8.1749999999999989</v>
      </c>
      <c r="U329" s="26">
        <f t="shared" si="154"/>
        <v>1</v>
      </c>
      <c r="V329" s="26">
        <f t="shared" si="155"/>
        <v>1</v>
      </c>
      <c r="W329" s="26">
        <f t="shared" si="177"/>
        <v>45.887937379190006</v>
      </c>
      <c r="X329" s="26">
        <f t="shared" si="165"/>
        <v>0</v>
      </c>
      <c r="Y329" s="26">
        <f>IF(AND(入力データと計算結果!$F$6=バックデータ一覧!$A$7,入力データと計算結果!$F$27="種類を選択することで評価する"),MAX((($CJ$44*CB329+$CJ$45*SUM(BO329:BQ329,BS329)+$CJ$46)*Z329+(0.01723*BU329+0.06099))*10^3/3600,0),0)</f>
        <v>0</v>
      </c>
      <c r="Z329" s="26">
        <f t="shared" si="178"/>
        <v>1</v>
      </c>
      <c r="AA329" s="26">
        <f>IF(AND(入力データと計算結果!$F$6=バックデータ一覧!$A$7,入力データと計算結果!$F$27="種類を選択することで評価する"),MAX(($CJ$47*CB329+$CJ$48*SUM(BO329:BQ329,BS329)+$CJ$49)*AC329+BU329/AB329,0),0)</f>
        <v>0</v>
      </c>
      <c r="AB329" s="26">
        <f t="shared" si="166"/>
        <v>0.82758156249999992</v>
      </c>
      <c r="AC329" s="26">
        <f t="shared" si="179"/>
        <v>1</v>
      </c>
      <c r="AD329" s="91">
        <f>IF(AND(入力データと計算結果!$F$6=バックデータ一覧!$A$7,入力データと計算結果!$F$27="仕様を入力することで評価する"),AE329+AF329+AG329,0)</f>
        <v>0</v>
      </c>
      <c r="AE329" s="91">
        <f t="shared" si="180"/>
        <v>2.0024974368049042</v>
      </c>
      <c r="AF329" s="91">
        <f t="shared" si="167"/>
        <v>9.5793031937102174E-2</v>
      </c>
      <c r="AG329" s="190">
        <f>IF(AND(入力データと計算結果!$F$7&lt;&gt;バックデータ一覧!$A$22,CA329&gt;0),(0.000393*計算過程!CA329)*10^3/3600,IF(AND(入力データと計算結果!$F$7=バックデータ一覧!$A$22,AX329&gt;0),(0.01723*計算過程!AX329+0.06099)*10^3/3600,0))</f>
        <v>2.3611561197916665E-2</v>
      </c>
      <c r="AH329" s="91">
        <f>IF(OR(入力データと計算結果!$F$6&lt;&gt;バックデータ一覧!$A$7,入力データと計算結果!$F$27&lt;&gt;"仕様を入力することで評価する"),0,IF(入力データと計算結果!$F$7=バックデータ一覧!$A$20,計算過程!AR329/計算過程!AI329+計算過程!AS329/計算過程!AJ329+計算過程!AT329/計算過程!AK329+計算過程!AU329/計算過程!AL329+計算過程!AW329/計算過程!AN329,IF(入力データと計算結果!$F$7=バックデータ一覧!$A$21,計算過程!AR329/計算過程!AI329+計算過程!AS329/計算過程!AJ329+計算過程!AT329/計算過程!AK329+計算過程!AV329/計算過程!AM329+計算過程!AW329/計算過程!AN329,計算過程!AR329/計算過程!AI329+計算過程!AS329/計算過程!AJ329+計算過程!AT329/計算過程!AK329+計算過程!AV329/計算過程!AM329+計算過程!AX329/計算過程!AO329)))</f>
        <v>0</v>
      </c>
      <c r="AI329" s="191" t="str">
        <f>IF(AND(入力データと計算結果!$F$6=バックデータ一覧!$A$7,入力データと計算結果!$F$27="仕様を入力することで評価する"),$CJ$65*CB329+$CJ$72*(AR329+AT329)+$CJ$79,"-")</f>
        <v>-</v>
      </c>
      <c r="AJ329" s="191" t="str">
        <f>IF(AND(入力データと計算結果!$F$6=バックデータ一覧!$A$7,入力データと計算結果!$F$27="仕様を入力することで評価する"),$CJ$66*CB329+$CJ$73*AS329+$CJ$80,"-")</f>
        <v>-</v>
      </c>
      <c r="AK329" s="191" t="str">
        <f>IF(AND(入力データと計算結果!$F$6=バックデータ一覧!$A$7,入力データと計算結果!$F$27="仕様を入力することで評価する"),$CJ$67*CB329+$CJ$74*(AR329+AT329)+$CJ$81,"-")</f>
        <v>-</v>
      </c>
      <c r="AL329" s="191" t="str">
        <f>IF(AND(入力データと計算結果!$F$6=バックデータ一覧!$A$7,入力データと計算結果!$F$27="仕様を入力することで評価する"),$CJ$68*CB329+$CJ$75*AU329+$CJ$82,"-")</f>
        <v>-</v>
      </c>
      <c r="AM329" s="191" t="str">
        <f>IF(AND(入力データと計算結果!$F$6=バックデータ一覧!$A$7,入力データと計算結果!$F$27="仕様を入力することで評価する"),$CJ$69*CB329+$CJ$76*AV329+$CJ$83,"-")</f>
        <v>-</v>
      </c>
      <c r="AN329" s="191" t="str">
        <f>IF(AND(入力データと計算結果!$F$6=バックデータ一覧!$A$7,入力データと計算結果!$F$27="仕様を入力することで評価する"),$CJ$70*CB329+$CJ$77*AW329+$CJ$84,"-")</f>
        <v>-</v>
      </c>
      <c r="AO329" s="191" t="str">
        <f>IF(AND(入力データと計算結果!$F$6=バックデータ一覧!$A$7,入力データと計算結果!$F$27="仕様を入力することで評価する"),$CJ$71*CB329+$CJ$78*AX329+$CJ$85,"-")</f>
        <v>-</v>
      </c>
      <c r="AP329" s="91">
        <f t="shared" si="168"/>
        <v>36.516456754309893</v>
      </c>
      <c r="AQ329" s="91">
        <f t="shared" si="181"/>
        <v>5.0654048405250283</v>
      </c>
      <c r="AR329" s="91">
        <f t="shared" si="169"/>
        <v>2.5532158294287131</v>
      </c>
      <c r="AS329" s="91">
        <f t="shared" si="170"/>
        <v>3.4370213088463419</v>
      </c>
      <c r="AT329" s="91">
        <f t="shared" si="171"/>
        <v>1.0474731607912666</v>
      </c>
      <c r="AU329" s="91">
        <f t="shared" si="172"/>
        <v>0</v>
      </c>
      <c r="AV329" s="91">
        <f t="shared" si="173"/>
        <v>5.8920365294508734</v>
      </c>
      <c r="AW329" s="91">
        <f t="shared" si="174"/>
        <v>0</v>
      </c>
      <c r="AX329" s="91">
        <f t="shared" si="175"/>
        <v>1.39359375</v>
      </c>
      <c r="AY329" s="158">
        <f t="shared" si="176"/>
        <v>31.56459680067281</v>
      </c>
      <c r="AZ329" s="91">
        <f t="shared" si="182"/>
        <v>44.494343629190006</v>
      </c>
      <c r="BA329" s="26">
        <f>IF(計算過程!$CJ$4=9,((BF329*CB329+BG329*(BO329+BP329+BQ329+BS329)+BH329*BN329+BI329)*BB329+(0.01723*BU329+0.06099))*10^3/3600,0)</f>
        <v>0</v>
      </c>
      <c r="BB329" s="26">
        <f>IF(7&lt;='貼り付けシート（日別）'!O328,1,1+(7-'貼り付けシート（日別）'!O328)*0.0091)</f>
        <v>1</v>
      </c>
      <c r="BC329" s="26">
        <f>IF(計算過程!$CJ$4=9,((BJ329*計算過程!CB329+BK329*(BO329+BP329+BQ329+BS329)+BL329*BN329+BM329)*BE329+BU329/BD329),0)</f>
        <v>0</v>
      </c>
      <c r="BD329" s="26">
        <f>計算過程!$CJ$88*'貼り付けシート（日別）'!O328+計算過程!$CJ$89*BU329+計算過程!$CJ$90</f>
        <v>0.82758156249999992</v>
      </c>
      <c r="BE329" s="26">
        <f>IF(7&lt;='貼り付けシート（日別）'!O328,1,1+(7-'貼り付けシート（日別）'!O328)*0.0205)</f>
        <v>1</v>
      </c>
      <c r="BF329" s="89">
        <f>IF($BN329&gt;0,バックデータ一覧!$S$4,バックデータ一覧!$T$4)</f>
        <v>-0.51375000000000004</v>
      </c>
      <c r="BG329" s="89">
        <f>IF($BN329&gt;0,バックデータ一覧!$S$5,バックデータ一覧!$T$5)</f>
        <v>-1.7819999999999999E-2</v>
      </c>
      <c r="BH329" s="89">
        <f>IF($BN329&gt;0,バックデータ一覧!$S$6,バックデータ一覧!$T$6)</f>
        <v>0.27639999999999998</v>
      </c>
      <c r="BI329" s="89">
        <f>IF($BN329&gt;0,バックデータ一覧!$S$7,バックデータ一覧!$T$7)</f>
        <v>9.4067100000000003</v>
      </c>
      <c r="BJ329" s="89">
        <f>IF($BN329&gt;0,バックデータ一覧!$S$12,バックデータ一覧!$T$12)</f>
        <v>-0.19841</v>
      </c>
      <c r="BK329" s="89">
        <f>IF($BN329&gt;0,バックデータ一覧!$S$13,バックデータ一覧!$T$13)</f>
        <v>1.10632</v>
      </c>
      <c r="BL329" s="89">
        <f>IF($BN329&gt;0,バックデータ一覧!$S$14,バックデータ一覧!$T$14)</f>
        <v>0.19306999999999999</v>
      </c>
      <c r="BM329" s="132">
        <f>IF($BN329&gt;0,バックデータ一覧!$S$15,バックデータ一覧!$T$15)</f>
        <v>-10.36669</v>
      </c>
      <c r="BN329" s="26">
        <f>SUMIF('貼り付けシート（時刻別）'!$A$6:$A$8765,$A329,'貼り付けシート（時刻別）'!$C$6:$C$8765)</f>
        <v>2400</v>
      </c>
      <c r="BO329" s="91">
        <f>'貼り付けシート（日別）'!B328</f>
        <v>8.7862248179160023</v>
      </c>
      <c r="BP329" s="91">
        <f>'貼り付けシート（日別）'!C328</f>
        <v>11.82761033181</v>
      </c>
      <c r="BQ329" s="91">
        <f>'貼り付けシート（日別）'!D328</f>
        <v>3.6046050535040006</v>
      </c>
      <c r="BR329" s="91">
        <f>'貼り付けシート（日別）'!E328</f>
        <v>0</v>
      </c>
      <c r="BS329" s="91">
        <f>'貼り付けシート（日別）'!F328</f>
        <v>20.275903425960003</v>
      </c>
      <c r="BT329" s="91">
        <f>'貼り付けシート（日別）'!G328</f>
        <v>0</v>
      </c>
      <c r="BU329" s="91">
        <f>'貼り付けシート（日別）'!H328</f>
        <v>1.39359375</v>
      </c>
      <c r="BV329" s="91">
        <f>'貼り付けシート（日別）'!I328</f>
        <v>78</v>
      </c>
      <c r="BW329" s="91">
        <f>'貼り付けシート（日別）'!J328</f>
        <v>105</v>
      </c>
      <c r="BX329" s="91">
        <f>'貼り付けシート（日別）'!K328</f>
        <v>32</v>
      </c>
      <c r="BY329" s="91">
        <f>'貼り付けシート（日別）'!L328</f>
        <v>0</v>
      </c>
      <c r="BZ329" s="91">
        <f>'貼り付けシート（日別）'!M328</f>
        <v>180</v>
      </c>
      <c r="CA329" s="91">
        <f>'貼り付けシート（日別）'!N328</f>
        <v>0</v>
      </c>
      <c r="CB329" s="91">
        <f>'貼り付けシート（日別）'!O328</f>
        <v>13.504166666666668</v>
      </c>
      <c r="CC329" s="91">
        <f>'貼り付けシート（日別）'!Q328</f>
        <v>0</v>
      </c>
      <c r="CD329" s="126"/>
    </row>
    <row r="330" spans="1:82" x14ac:dyDescent="0.15">
      <c r="A330" s="30">
        <v>41963</v>
      </c>
      <c r="B330" s="93">
        <f t="shared" si="156"/>
        <v>0.17722079166666665</v>
      </c>
      <c r="C330" s="93">
        <f t="shared" si="157"/>
        <v>0</v>
      </c>
      <c r="D330" s="93">
        <f t="shared" si="153"/>
        <v>34.549456734908283</v>
      </c>
      <c r="E330" s="96">
        <v>0</v>
      </c>
      <c r="F330" s="90">
        <f>IF(OR(計算過程!$CJ$4&lt;=4,計算過程!$CJ$4=8),G330+H330+I330,0)</f>
        <v>0.17722079166666665</v>
      </c>
      <c r="G330" s="90">
        <f>IF(AND($CJ$4&gt;4,$CJ$4&lt;&gt;8),0,((VLOOKUP(入力データと計算結果!$F$6,バックデータ一覧!$V$12:$AA$15,2)*CB330+VLOOKUP(入力データと計算結果!$F$6,バックデータ一覧!$V$12:$AA$15,3)*(BV330+BW330+BX330+BY330+CA330)+(VLOOKUP(入力データと計算結果!$F$6,バックデータ一覧!$V$12:$AA$15,4)))*10^3/3600))</f>
        <v>0.11409166666666666</v>
      </c>
      <c r="H330" s="90">
        <f>IF(AND(OR($CJ$4&gt;4,$CJ$4&lt;&gt;8),入力データと計算結果!$F$7&lt;&gt;バックデータ一覧!$A$20,BZ330&gt;0),0.07*10^3/3600,0)</f>
        <v>1.9444444444444445E-2</v>
      </c>
      <c r="I330" s="90">
        <f>IF(AND(OR($CJ$4&lt;=4),入力データと計算結果!$F$7=バックデータ一覧!$A$22,BU330&gt;0),(VLOOKUP(入力データと計算結果!$F$6,バックデータ一覧!$V$12:$AA$15,5,FALSE)*BU330+VLOOKUP(入力データと計算結果!$F$6,バックデータ一覧!$V$12:$AA$15,6,FALSE))*10^3/3600,0)</f>
        <v>4.3684680555555556E-2</v>
      </c>
      <c r="J330" s="90">
        <f>IF(OR(計算過程!$CJ$4&lt;=2,計算過程!$CJ$4=8),IF(入力データと計算結果!$F$7=バックデータ一覧!$A$20,BO330/L330+BP330/M330+BQ330/N330+BR330/O330+BT330/Q330,IF(入力データと計算結果!$F$7=バックデータ一覧!$A$21,BO330/L330+BP330/M330+BQ330/N330+BS330/P330+BT330/Q330,BO330/L330+BP330/M330+BQ330/N330+BS330/P330+BU330/R330)),0)</f>
        <v>0</v>
      </c>
      <c r="K330" s="90">
        <f>IF(OR(計算過程!$CJ$4=3,計算過程!$CJ$4=4),IF(入力データと計算結果!$F$7=バックデータ一覧!$A$20,BO330/L330+BP330/M330+BQ330/N330+BR330/O330+BT330/Q330,IF(入力データと計算結果!$F$7=バックデータ一覧!$A$21,BO330/L330+BP330/M330+BQ330/N330+BS330/P330+BT330/Q330,BO330/L330+BP330/M330+BQ330/N330+BS330/P330+BU330/R330)),0)</f>
        <v>34.549456734908283</v>
      </c>
      <c r="L330" s="167">
        <f>IFERROR(MIN(1,$CJ$6*CB330+計算過程!$CJ$13*(BO330+BQ330)+$CJ$20),"-")</f>
        <v>0.71241810776951964</v>
      </c>
      <c r="M330" s="167">
        <f t="shared" si="158"/>
        <v>0.8040913314682443</v>
      </c>
      <c r="N330" s="167">
        <f t="shared" si="159"/>
        <v>0.71241810776951964</v>
      </c>
      <c r="O330" s="134">
        <f t="shared" si="160"/>
        <v>0.90236153670854247</v>
      </c>
      <c r="P330" s="134">
        <f t="shared" si="161"/>
        <v>0.86388800342378447</v>
      </c>
      <c r="Q330" s="134">
        <f t="shared" si="162"/>
        <v>0.90236153670854247</v>
      </c>
      <c r="R330" s="134">
        <f t="shared" si="163"/>
        <v>0.55117284386865562</v>
      </c>
      <c r="S330" s="26">
        <f t="shared" si="164"/>
        <v>0</v>
      </c>
      <c r="T330" s="26">
        <f>'貼り付けシート（日別）'!P329</f>
        <v>16.337499999999999</v>
      </c>
      <c r="U330" s="26">
        <f t="shared" si="154"/>
        <v>1</v>
      </c>
      <c r="V330" s="26">
        <f t="shared" si="155"/>
        <v>1</v>
      </c>
      <c r="W330" s="26">
        <f t="shared" si="177"/>
        <v>26.76718804555</v>
      </c>
      <c r="X330" s="26">
        <f t="shared" si="165"/>
        <v>0</v>
      </c>
      <c r="Y330" s="26">
        <f>IF(AND(入力データと計算結果!$F$6=バックデータ一覧!$A$7,入力データと計算結果!$F$27="種類を選択することで評価する"),MAX((($CJ$44*CB330+$CJ$45*SUM(BO330:BQ330,BS330)+$CJ$46)*Z330+(0.01723*BU330+0.06099))*10^3/3600,0),0)</f>
        <v>0</v>
      </c>
      <c r="Z330" s="26">
        <f t="shared" si="178"/>
        <v>1</v>
      </c>
      <c r="AA330" s="26">
        <f>IF(AND(入力データと計算結果!$F$6=バックデータ一覧!$A$7,入力データと計算結果!$F$27="種類を選択することで評価する"),MAX(($CJ$47*CB330+$CJ$48*SUM(BO330:BQ330,BS330)+$CJ$49)*AC330+BU330/AB330,0),0)</f>
        <v>0</v>
      </c>
      <c r="AB330" s="26">
        <f t="shared" si="166"/>
        <v>0.83076499999999998</v>
      </c>
      <c r="AC330" s="26">
        <f t="shared" si="179"/>
        <v>1</v>
      </c>
      <c r="AD330" s="91">
        <f>IF(AND(入力データと計算結果!$F$6=バックデータ一覧!$A$7,入力データと計算結果!$F$27="仕様を入力することで評価する"),AE330+AF330+AG330,0)</f>
        <v>0</v>
      </c>
      <c r="AE330" s="91">
        <f t="shared" si="180"/>
        <v>1.412795694847033</v>
      </c>
      <c r="AF330" s="91">
        <f t="shared" si="167"/>
        <v>7.9918695667000217E-2</v>
      </c>
      <c r="AG330" s="190">
        <f>IF(AND(入力データと計算結果!$F$7&lt;&gt;バックデータ一覧!$A$22,CA330&gt;0),(0.000393*計算過程!CA330)*10^3/3600,IF(AND(入力データと計算結果!$F$7=バックデータ一覧!$A$22,AX330&gt;0),(0.01723*計算過程!AX330+0.06099)*10^3/3600,0))</f>
        <v>2.3486673611111113E-2</v>
      </c>
      <c r="AH330" s="91">
        <f>IF(OR(入力データと計算結果!$F$6&lt;&gt;バックデータ一覧!$A$7,入力データと計算結果!$F$27&lt;&gt;"仕様を入力することで評価する"),0,IF(入力データと計算結果!$F$7=バックデータ一覧!$A$20,計算過程!AR330/計算過程!AI330+計算過程!AS330/計算過程!AJ330+計算過程!AT330/計算過程!AK330+計算過程!AU330/計算過程!AL330+計算過程!AW330/計算過程!AN330,IF(入力データと計算結果!$F$7=バックデータ一覧!$A$21,計算過程!AR330/計算過程!AI330+計算過程!AS330/計算過程!AJ330+計算過程!AT330/計算過程!AK330+計算過程!AV330/計算過程!AM330+計算過程!AW330/計算過程!AN330,計算過程!AR330/計算過程!AI330+計算過程!AS330/計算過程!AJ330+計算過程!AT330/計算過程!AK330+計算過程!AV330/計算過程!AM330+計算過程!AX330/計算過程!AO330)))</f>
        <v>0</v>
      </c>
      <c r="AI330" s="191" t="str">
        <f>IF(AND(入力データと計算結果!$F$6=バックデータ一覧!$A$7,入力データと計算結果!$F$27="仕様を入力することで評価する"),$CJ$65*CB330+$CJ$72*(AR330+AT330)+$CJ$79,"-")</f>
        <v>-</v>
      </c>
      <c r="AJ330" s="191" t="str">
        <f>IF(AND(入力データと計算結果!$F$6=バックデータ一覧!$A$7,入力データと計算結果!$F$27="仕様を入力することで評価する"),$CJ$66*CB330+$CJ$73*AS330+$CJ$80,"-")</f>
        <v>-</v>
      </c>
      <c r="AK330" s="191" t="str">
        <f>IF(AND(入力データと計算結果!$F$6=バックデータ一覧!$A$7,入力データと計算結果!$F$27="仕様を入力することで評価する"),$CJ$67*CB330+$CJ$74*(AR330+AT330)+$CJ$81,"-")</f>
        <v>-</v>
      </c>
      <c r="AL330" s="191" t="str">
        <f>IF(AND(入力データと計算結果!$F$6=バックデータ一覧!$A$7,入力データと計算結果!$F$27="仕様を入力することで評価する"),$CJ$68*CB330+$CJ$75*AU330+$CJ$82,"-")</f>
        <v>-</v>
      </c>
      <c r="AM330" s="191" t="str">
        <f>IF(AND(入力データと計算結果!$F$6=バックデータ一覧!$A$7,入力データと計算結果!$F$27="仕様を入力することで評価する"),$CJ$69*CB330+$CJ$76*AV330+$CJ$83,"-")</f>
        <v>-</v>
      </c>
      <c r="AN330" s="191" t="str">
        <f>IF(AND(入力データと計算結果!$F$6=バックデータ一覧!$A$7,入力データと計算結果!$F$27="仕様を入力することで評価する"),$CJ$70*CB330+$CJ$77*AW330+$CJ$84,"-")</f>
        <v>-</v>
      </c>
      <c r="AO330" s="191" t="str">
        <f>IF(AND(入力データと計算結果!$F$6=バックデータ一覧!$A$7,入力データと計算結果!$F$27="仕様を入力することで評価する"),$CJ$71*CB330+$CJ$78*AX330+$CJ$85,"-")</f>
        <v>-</v>
      </c>
      <c r="AP330" s="91">
        <f t="shared" si="168"/>
        <v>26.073955011815915</v>
      </c>
      <c r="AQ330" s="91">
        <f t="shared" si="181"/>
        <v>5.1265482386992751</v>
      </c>
      <c r="AR330" s="91">
        <f t="shared" si="169"/>
        <v>0.62317643167235026</v>
      </c>
      <c r="AS330" s="91">
        <f t="shared" si="170"/>
        <v>0.76307318163961213</v>
      </c>
      <c r="AT330" s="91">
        <f t="shared" si="171"/>
        <v>0.33066504537716535</v>
      </c>
      <c r="AU330" s="91">
        <f t="shared" si="172"/>
        <v>0</v>
      </c>
      <c r="AV330" s="91">
        <f t="shared" si="173"/>
        <v>1.1446097724594182</v>
      </c>
      <c r="AW330" s="91">
        <f t="shared" si="174"/>
        <v>0</v>
      </c>
      <c r="AX330" s="91">
        <f t="shared" si="175"/>
        <v>1.3674999999999997</v>
      </c>
      <c r="AY330" s="158">
        <f t="shared" si="176"/>
        <v>22.538163614401455</v>
      </c>
      <c r="AZ330" s="91">
        <f t="shared" si="182"/>
        <v>25.39968804555</v>
      </c>
      <c r="BA330" s="26">
        <f>IF(計算過程!$CJ$4=9,((BF330*CB330+BG330*(BO330+BP330+BQ330+BS330)+BH330*BN330+BI330)*BB330+(0.01723*BU330+0.06099))*10^3/3600,0)</f>
        <v>0</v>
      </c>
      <c r="BB330" s="26">
        <f>IF(7&lt;='貼り付けシート（日別）'!O329,1,1+(7-'貼り付けシート（日別）'!O329)*0.0091)</f>
        <v>1</v>
      </c>
      <c r="BC330" s="26">
        <f>IF(計算過程!$CJ$4=9,((BJ330*計算過程!CB330+BK330*(BO330+BP330+BQ330+BS330)+BL330*BN330+BM330)*BE330+BU330/BD330),0)</f>
        <v>0</v>
      </c>
      <c r="BD330" s="26">
        <f>計算過程!$CJ$88*'貼り付けシート（日別）'!O329+計算過程!$CJ$89*BU330+計算過程!$CJ$90</f>
        <v>0.83076499999999998</v>
      </c>
      <c r="BE330" s="26">
        <f>IF(7&lt;='貼り付けシート（日別）'!O329,1,1+(7-'貼り付けシート（日別）'!O329)*0.0205)</f>
        <v>1</v>
      </c>
      <c r="BF330" s="89">
        <f>IF($BN330&gt;0,バックデータ一覧!$S$4,バックデータ一覧!$T$4)</f>
        <v>-0.51375000000000004</v>
      </c>
      <c r="BG330" s="89">
        <f>IF($BN330&gt;0,バックデータ一覧!$S$5,バックデータ一覧!$T$5)</f>
        <v>-1.7819999999999999E-2</v>
      </c>
      <c r="BH330" s="89">
        <f>IF($BN330&gt;0,バックデータ一覧!$S$6,バックデータ一覧!$T$6)</f>
        <v>0.27639999999999998</v>
      </c>
      <c r="BI330" s="89">
        <f>IF($BN330&gt;0,バックデータ一覧!$S$7,バックデータ一覧!$T$7)</f>
        <v>9.4067100000000003</v>
      </c>
      <c r="BJ330" s="89">
        <f>IF($BN330&gt;0,バックデータ一覧!$S$12,バックデータ一覧!$T$12)</f>
        <v>-0.19841</v>
      </c>
      <c r="BK330" s="89">
        <f>IF($BN330&gt;0,バックデータ一覧!$S$13,バックデータ一覧!$T$13)</f>
        <v>1.10632</v>
      </c>
      <c r="BL330" s="89">
        <f>IF($BN330&gt;0,バックデータ一覧!$S$14,バックデータ一覧!$T$14)</f>
        <v>0.19306999999999999</v>
      </c>
      <c r="BM330" s="132">
        <f>IF($BN330&gt;0,バックデータ一覧!$S$15,バックデータ一覧!$T$15)</f>
        <v>-10.36669</v>
      </c>
      <c r="BN330" s="26">
        <f>SUMIF('貼り付けシート（時刻別）'!$A$6:$A$8765,$A330,'貼り付けシート（時刻別）'!$C$6:$C$8765)</f>
        <v>2400</v>
      </c>
      <c r="BO330" s="91">
        <f>'貼り付けシート（日別）'!B329</f>
        <v>5.5314876188086668</v>
      </c>
      <c r="BP330" s="91">
        <f>'貼り付けシート（日別）'!C329</f>
        <v>6.7732501454800005</v>
      </c>
      <c r="BQ330" s="91">
        <f>'貼り付けシート（日別）'!D329</f>
        <v>2.9350750630413334</v>
      </c>
      <c r="BR330" s="91">
        <f>'貼り付けシート（日別）'!E329</f>
        <v>0</v>
      </c>
      <c r="BS330" s="91">
        <f>'貼り付けシート（日別）'!F329</f>
        <v>10.159875218220002</v>
      </c>
      <c r="BT330" s="91">
        <f>'貼り付けシート（日別）'!G329</f>
        <v>0</v>
      </c>
      <c r="BU330" s="91">
        <f>'貼り付けシート（日別）'!H329</f>
        <v>1.3674999999999997</v>
      </c>
      <c r="BV330" s="91">
        <f>'貼り付けシート（日別）'!I329</f>
        <v>49</v>
      </c>
      <c r="BW330" s="91">
        <f>'貼り付けシート（日別）'!J329</f>
        <v>60</v>
      </c>
      <c r="BX330" s="91">
        <f>'貼り付けシート（日別）'!K329</f>
        <v>26</v>
      </c>
      <c r="BY330" s="91">
        <f>'貼り付けシート（日別）'!L329</f>
        <v>0</v>
      </c>
      <c r="BZ330" s="91">
        <f>'貼り付けシート（日別）'!M329</f>
        <v>90</v>
      </c>
      <c r="CA330" s="91">
        <f>'貼り付けシート（日別）'!N329</f>
        <v>0</v>
      </c>
      <c r="CB330" s="91">
        <f>'貼り付けシート（日別）'!O329</f>
        <v>14.200000000000003</v>
      </c>
      <c r="CC330" s="91">
        <f>'貼り付けシート（日別）'!Q329</f>
        <v>0</v>
      </c>
      <c r="CD330" s="126"/>
    </row>
    <row r="331" spans="1:82" x14ac:dyDescent="0.15">
      <c r="A331" s="30">
        <v>41964</v>
      </c>
      <c r="B331" s="93">
        <f t="shared" si="156"/>
        <v>0.11866192129629628</v>
      </c>
      <c r="C331" s="93">
        <f t="shared" si="157"/>
        <v>0</v>
      </c>
      <c r="D331" s="93">
        <f t="shared" si="153"/>
        <v>20.726419745776486</v>
      </c>
      <c r="E331" s="96">
        <v>0</v>
      </c>
      <c r="F331" s="90">
        <f>IF(OR(計算過程!$CJ$4&lt;=4,計算過程!$CJ$4=8),G331+H331+I331,0)</f>
        <v>0.11866192129629628</v>
      </c>
      <c r="G331" s="90">
        <f>IF(AND($CJ$4&gt;4,$CJ$4&lt;&gt;8),0,((VLOOKUP(入力データと計算結果!$F$6,バックデータ一覧!$V$12:$AA$15,2)*CB331+VLOOKUP(入力データと計算結果!$F$6,バックデータ一覧!$V$12:$AA$15,3)*(BV331+BW331+BX331+BY331+CA331)+(VLOOKUP(入力データと計算結果!$F$6,バックデータ一覧!$V$12:$AA$15,4)))*10^3/3600))</f>
        <v>0.11866192129629628</v>
      </c>
      <c r="H331" s="90">
        <f>IF(AND(OR($CJ$4&gt;4,$CJ$4&lt;&gt;8),入力データと計算結果!$F$7&lt;&gt;バックデータ一覧!$A$20,BZ331&gt;0),0.07*10^3/3600,0)</f>
        <v>0</v>
      </c>
      <c r="I331" s="90">
        <f>IF(AND(OR($CJ$4&lt;=4),入力データと計算結果!$F$7=バックデータ一覧!$A$22,BU331&gt;0),(VLOOKUP(入力データと計算結果!$F$6,バックデータ一覧!$V$12:$AA$15,5,FALSE)*BU331+VLOOKUP(入力データと計算結果!$F$6,バックデータ一覧!$V$12:$AA$15,6,FALSE))*10^3/3600,0)</f>
        <v>0</v>
      </c>
      <c r="J331" s="90">
        <f>IF(OR(計算過程!$CJ$4&lt;=2,計算過程!$CJ$4=8),IF(入力データと計算結果!$F$7=バックデータ一覧!$A$20,BO331/L331+BP331/M331+BQ331/N331+BR331/O331+BT331/Q331,IF(入力データと計算結果!$F$7=バックデータ一覧!$A$21,BO331/L331+BP331/M331+BQ331/N331+BS331/P331+BT331/Q331,BO331/L331+BP331/M331+BQ331/N331+BS331/P331+BU331/R331)),0)</f>
        <v>0</v>
      </c>
      <c r="K331" s="90">
        <f>IF(OR(計算過程!$CJ$4=3,計算過程!$CJ$4=4),IF(入力データと計算結果!$F$7=バックデータ一覧!$A$20,BO331/L331+BP331/M331+BQ331/N331+BR331/O331+BT331/Q331,IF(入力データと計算結果!$F$7=バックデータ一覧!$A$21,BO331/L331+BP331/M331+BQ331/N331+BS331/P331+BT331/Q331,BO331/L331+BP331/M331+BQ331/N331+BS331/P331+BU331/R331)),0)</f>
        <v>20.726419745776486</v>
      </c>
      <c r="L331" s="167">
        <f>IFERROR(MIN(1,$CJ$6*CB331+計算過程!$CJ$13*(BO331+BQ331)+$CJ$20),"-")</f>
        <v>0.70331132291071163</v>
      </c>
      <c r="M331" s="167">
        <f t="shared" si="158"/>
        <v>0.79706456505060808</v>
      </c>
      <c r="N331" s="167">
        <f t="shared" si="159"/>
        <v>0.70331132291071163</v>
      </c>
      <c r="O331" s="134">
        <f t="shared" si="160"/>
        <v>0.90236153670854247</v>
      </c>
      <c r="P331" s="134">
        <f t="shared" si="161"/>
        <v>0.88826526187185906</v>
      </c>
      <c r="Q331" s="134">
        <f t="shared" si="162"/>
        <v>0.90236153670854247</v>
      </c>
      <c r="R331" s="134">
        <f t="shared" si="163"/>
        <v>0.4549014517715661</v>
      </c>
      <c r="S331" s="26">
        <f t="shared" si="164"/>
        <v>0</v>
      </c>
      <c r="T331" s="26">
        <f>'貼り付けシート（日別）'!P330</f>
        <v>9.3125</v>
      </c>
      <c r="U331" s="26">
        <f t="shared" si="154"/>
        <v>1</v>
      </c>
      <c r="V331" s="26">
        <f t="shared" si="155"/>
        <v>1</v>
      </c>
      <c r="W331" s="26">
        <f t="shared" si="177"/>
        <v>15.698197610853333</v>
      </c>
      <c r="X331" s="26">
        <f t="shared" si="165"/>
        <v>0</v>
      </c>
      <c r="Y331" s="26">
        <f>IF(AND(入力データと計算結果!$F$6=バックデータ一覧!$A$7,入力データと計算結果!$F$27="種類を選択することで評価する"),MAX((($CJ$44*CB331+$CJ$45*SUM(BO331:BQ331,BS331)+$CJ$46)*Z331+(0.01723*BU331+0.06099))*10^3/3600,0),0)</f>
        <v>0</v>
      </c>
      <c r="Z331" s="26">
        <f t="shared" si="178"/>
        <v>1</v>
      </c>
      <c r="AA331" s="26">
        <f>IF(AND(入力データと計算結果!$F$6=バックデータ一覧!$A$7,入力データと計算結果!$F$27="種類を選択することで評価する"),MAX(($CJ$47*CB331+$CJ$48*SUM(BO331:BQ331,BS331)+$CJ$49)*AC331+BU331/AB331,0),0)</f>
        <v>0</v>
      </c>
      <c r="AB331" s="26">
        <f t="shared" si="166"/>
        <v>0.79691999999999996</v>
      </c>
      <c r="AC331" s="26">
        <f t="shared" si="179"/>
        <v>1</v>
      </c>
      <c r="AD331" s="91">
        <f>IF(AND(入力データと計算結果!$F$6=バックデータ一覧!$A$7,入力データと計算結果!$F$27="仕様を入力することで評価する"),AE331+AF331+AG331,0)</f>
        <v>0</v>
      </c>
      <c r="AE331" s="91">
        <f t="shared" si="180"/>
        <v>1.083211844915104</v>
      </c>
      <c r="AF331" s="91">
        <f t="shared" si="167"/>
        <v>7.1853364464404393E-2</v>
      </c>
      <c r="AG331" s="190">
        <f>IF(AND(入力データと計算結果!$F$7&lt;&gt;バックデータ一覧!$A$22,CA331&gt;0),(0.000393*計算過程!CA331)*10^3/3600,IF(AND(入力データと計算結果!$F$7=バックデータ一覧!$A$22,AX331&gt;0),(0.01723*計算過程!AX331+0.06099)*10^3/3600,0))</f>
        <v>0</v>
      </c>
      <c r="AH331" s="91">
        <f>IF(OR(入力データと計算結果!$F$6&lt;&gt;バックデータ一覧!$A$7,入力データと計算結果!$F$27&lt;&gt;"仕様を入力することで評価する"),0,IF(入力データと計算結果!$F$7=バックデータ一覧!$A$20,計算過程!AR331/計算過程!AI331+計算過程!AS331/計算過程!AJ331+計算過程!AT331/計算過程!AK331+計算過程!AU331/計算過程!AL331+計算過程!AW331/計算過程!AN331,IF(入力データと計算結果!$F$7=バックデータ一覧!$A$21,計算過程!AR331/計算過程!AI331+計算過程!AS331/計算過程!AJ331+計算過程!AT331/計算過程!AK331+計算過程!AV331/計算過程!AM331+計算過程!AW331/計算過程!AN331,計算過程!AR331/計算過程!AI331+計算過程!AS331/計算過程!AJ331+計算過程!AT331/計算過程!AK331+計算過程!AV331/計算過程!AM331+計算過程!AX331/計算過程!AO331)))</f>
        <v>0</v>
      </c>
      <c r="AI331" s="191" t="str">
        <f>IF(AND(入力データと計算結果!$F$6=バックデータ一覧!$A$7,入力データと計算結果!$F$27="仕様を入力することで評価する"),$CJ$65*CB331+$CJ$72*(AR331+AT331)+$CJ$79,"-")</f>
        <v>-</v>
      </c>
      <c r="AJ331" s="191" t="str">
        <f>IF(AND(入力データと計算結果!$F$6=バックデータ一覧!$A$7,入力データと計算結果!$F$27="仕様を入力することで評価する"),$CJ$66*CB331+$CJ$73*AS331+$CJ$80,"-")</f>
        <v>-</v>
      </c>
      <c r="AK331" s="191" t="str">
        <f>IF(AND(入力データと計算結果!$F$6=バックデータ一覧!$A$7,入力データと計算結果!$F$27="仕様を入力することで評価する"),$CJ$67*CB331+$CJ$74*(AR331+AT331)+$CJ$81,"-")</f>
        <v>-</v>
      </c>
      <c r="AL331" s="191" t="str">
        <f>IF(AND(入力データと計算結果!$F$6=バックデータ一覧!$A$7,入力データと計算結果!$F$27="仕様を入力することで評価する"),$CJ$68*CB331+$CJ$75*AU331+$CJ$82,"-")</f>
        <v>-</v>
      </c>
      <c r="AM331" s="191" t="str">
        <f>IF(AND(入力データと計算結果!$F$6=バックデータ一覧!$A$7,入力データと計算結果!$F$27="仕様を入力することで評価する"),$CJ$69*CB331+$CJ$76*AV331+$CJ$83,"-")</f>
        <v>-</v>
      </c>
      <c r="AN331" s="191" t="str">
        <f>IF(AND(入力データと計算結果!$F$6=バックデータ一覧!$A$7,入力データと計算結果!$F$27="仕様を入力することで評価する"),$CJ$70*CB331+$CJ$77*AW331+$CJ$84,"-")</f>
        <v>-</v>
      </c>
      <c r="AO331" s="191" t="str">
        <f>IF(AND(入力データと計算結果!$F$6=バックデータ一覧!$A$7,入力データと計算結果!$F$27="仕様を入力することで評価する"),$CJ$71*CB331+$CJ$78*AX331+$CJ$85,"-")</f>
        <v>-</v>
      </c>
      <c r="AP331" s="91">
        <f t="shared" si="168"/>
        <v>18.160933839811243</v>
      </c>
      <c r="AQ331" s="91">
        <f t="shared" si="181"/>
        <v>4.6571719724754184</v>
      </c>
      <c r="AR331" s="91">
        <f t="shared" si="169"/>
        <v>0</v>
      </c>
      <c r="AS331" s="91">
        <f t="shared" si="170"/>
        <v>0</v>
      </c>
      <c r="AT331" s="91">
        <f t="shared" si="171"/>
        <v>0</v>
      </c>
      <c r="AU331" s="91">
        <f t="shared" si="172"/>
        <v>0</v>
      </c>
      <c r="AV331" s="91">
        <f t="shared" si="173"/>
        <v>0</v>
      </c>
      <c r="AW331" s="91">
        <f t="shared" si="174"/>
        <v>0</v>
      </c>
      <c r="AX331" s="91">
        <f t="shared" si="175"/>
        <v>0</v>
      </c>
      <c r="AY331" s="158">
        <f t="shared" si="176"/>
        <v>15.698197610853333</v>
      </c>
      <c r="AZ331" s="91">
        <f t="shared" si="182"/>
        <v>15.698197610853333</v>
      </c>
      <c r="BA331" s="26">
        <f>IF(計算過程!$CJ$4=9,((BF331*CB331+BG331*(BO331+BP331+BQ331+BS331)+BH331*BN331+BI331)*BB331+(0.01723*BU331+0.06099))*10^3/3600,0)</f>
        <v>0</v>
      </c>
      <c r="BB331" s="26">
        <f>IF(7&lt;='貼り付けシート（日別）'!O330,1,1+(7-'貼り付けシート（日別）'!O330)*0.0091)</f>
        <v>1</v>
      </c>
      <c r="BC331" s="26">
        <f>IF(計算過程!$CJ$4=9,((BJ331*計算過程!CB331+BK331*(BO331+BP331+BQ331+BS331)+BL331*BN331+BM331)*BE331+BU331/BD331),0)</f>
        <v>0</v>
      </c>
      <c r="BD331" s="26">
        <f>計算過程!$CJ$88*'貼り付けシート（日別）'!O330+計算過程!$CJ$89*BU331+計算過程!$CJ$90</f>
        <v>0.79691999999999996</v>
      </c>
      <c r="BE331" s="26">
        <f>IF(7&lt;='貼り付けシート（日別）'!O330,1,1+(7-'貼り付けシート（日別）'!O330)*0.0205)</f>
        <v>1</v>
      </c>
      <c r="BF331" s="89">
        <f>IF($BN331&gt;0,バックデータ一覧!$S$4,バックデータ一覧!$T$4)</f>
        <v>-0.51375000000000004</v>
      </c>
      <c r="BG331" s="89">
        <f>IF($BN331&gt;0,バックデータ一覧!$S$5,バックデータ一覧!$T$5)</f>
        <v>-1.7819999999999999E-2</v>
      </c>
      <c r="BH331" s="89">
        <f>IF($BN331&gt;0,バックデータ一覧!$S$6,バックデータ一覧!$T$6)</f>
        <v>0.27639999999999998</v>
      </c>
      <c r="BI331" s="89">
        <f>IF($BN331&gt;0,バックデータ一覧!$S$7,バックデータ一覧!$T$7)</f>
        <v>9.4067100000000003</v>
      </c>
      <c r="BJ331" s="89">
        <f>IF($BN331&gt;0,バックデータ一覧!$S$12,バックデータ一覧!$T$12)</f>
        <v>-0.19841</v>
      </c>
      <c r="BK331" s="89">
        <f>IF($BN331&gt;0,バックデータ一覧!$S$13,バックデータ一覧!$T$13)</f>
        <v>1.10632</v>
      </c>
      <c r="BL331" s="89">
        <f>IF($BN331&gt;0,バックデータ一覧!$S$14,バックデータ一覧!$T$14)</f>
        <v>0.19306999999999999</v>
      </c>
      <c r="BM331" s="132">
        <f>IF($BN331&gt;0,バックデータ一覧!$S$15,バックデータ一覧!$T$15)</f>
        <v>-10.36669</v>
      </c>
      <c r="BN331" s="26">
        <f>SUMIF('貼り付けシート（時刻別）'!$A$6:$A$8765,$A331,'貼り付けシート（時刻別）'!$C$6:$C$8765)</f>
        <v>2400</v>
      </c>
      <c r="BO331" s="91">
        <f>'貼り付けシート（日別）'!B330</f>
        <v>4.3730693344519995</v>
      </c>
      <c r="BP331" s="91">
        <f>'貼り付けシート（日別）'!C330</f>
        <v>9.5310485494466661</v>
      </c>
      <c r="BQ331" s="91">
        <f>'貼り付けシート（日別）'!D330</f>
        <v>1.7940797269546664</v>
      </c>
      <c r="BR331" s="91">
        <f>'貼り付けシート（日別）'!E330</f>
        <v>0</v>
      </c>
      <c r="BS331" s="91">
        <f>'貼り付けシート（日別）'!F330</f>
        <v>0</v>
      </c>
      <c r="BT331" s="91">
        <f>'貼り付けシート（日別）'!G330</f>
        <v>0</v>
      </c>
      <c r="BU331" s="91">
        <f>'貼り付けシート（日別）'!H330</f>
        <v>0</v>
      </c>
      <c r="BV331" s="91">
        <f>'貼り付けシート（日別）'!I330</f>
        <v>39</v>
      </c>
      <c r="BW331" s="91">
        <f>'貼り付けシート（日別）'!J330</f>
        <v>85</v>
      </c>
      <c r="BX331" s="91">
        <f>'貼り付けシート（日別）'!K330</f>
        <v>16</v>
      </c>
      <c r="BY331" s="91">
        <f>'貼り付けシート（日別）'!L330</f>
        <v>0</v>
      </c>
      <c r="BZ331" s="91">
        <f>'貼り付けシート（日別）'!M330</f>
        <v>0</v>
      </c>
      <c r="CA331" s="91">
        <f>'貼り付けシート（日別）'!N330</f>
        <v>0</v>
      </c>
      <c r="CB331" s="91">
        <f>'貼り付けシート（日別）'!O330</f>
        <v>8.8583333333333361</v>
      </c>
      <c r="CC331" s="91">
        <f>'貼り付けシート（日別）'!Q330</f>
        <v>0</v>
      </c>
      <c r="CD331" s="126"/>
    </row>
    <row r="332" spans="1:82" x14ac:dyDescent="0.15">
      <c r="A332" s="30">
        <v>41965</v>
      </c>
      <c r="B332" s="93">
        <f t="shared" si="156"/>
        <v>0.18307958478009259</v>
      </c>
      <c r="C332" s="93">
        <f t="shared" si="157"/>
        <v>0</v>
      </c>
      <c r="D332" s="93">
        <f t="shared" si="153"/>
        <v>35.438840497425907</v>
      </c>
      <c r="E332" s="96">
        <v>0</v>
      </c>
      <c r="F332" s="90">
        <f>IF(OR(計算過程!$CJ$4&lt;=4,計算過程!$CJ$4=8),G332+H332+I332,0)</f>
        <v>0.18307958478009259</v>
      </c>
      <c r="G332" s="90">
        <f>IF(AND($CJ$4&gt;4,$CJ$4&lt;&gt;8),0,((VLOOKUP(入力データと計算結果!$F$6,バックデータ一覧!$V$12:$AA$15,2)*CB332+VLOOKUP(入力データと計算結果!$F$6,バックデータ一覧!$V$12:$AA$15,3)*(BV332+BW332+BX332+BY332+CA332)+(VLOOKUP(入力データと計算結果!$F$6,バックデータ一覧!$V$12:$AA$15,4)))*10^3/3600))</f>
        <v>0.11847887731481481</v>
      </c>
      <c r="H332" s="90">
        <f>IF(AND(OR($CJ$4&gt;4,$CJ$4&lt;&gt;8),入力データと計算結果!$F$7&lt;&gt;バックデータ一覧!$A$20,BZ332&gt;0),0.07*10^3/3600,0)</f>
        <v>1.9444444444444445E-2</v>
      </c>
      <c r="I332" s="90">
        <f>IF(AND(OR($CJ$4&lt;=4),入力データと計算結果!$F$7=バックデータ一覧!$A$22,BU332&gt;0),(VLOOKUP(入力データと計算結果!$F$6,バックデータ一覧!$V$12:$AA$15,5,FALSE)*BU332+VLOOKUP(入力データと計算結果!$F$6,バックデータ一覧!$V$12:$AA$15,6,FALSE))*10^3/3600,0)</f>
        <v>4.515626302083333E-2</v>
      </c>
      <c r="J332" s="90">
        <f>IF(OR(計算過程!$CJ$4&lt;=2,計算過程!$CJ$4=8),IF(入力データと計算結果!$F$7=バックデータ一覧!$A$20,BO332/L332+BP332/M332+BQ332/N332+BR332/O332+BT332/Q332,IF(入力データと計算結果!$F$7=バックデータ一覧!$A$21,BO332/L332+BP332/M332+BQ332/N332+BS332/P332+BT332/Q332,BO332/L332+BP332/M332+BQ332/N332+BS332/P332+BU332/R332)),0)</f>
        <v>0</v>
      </c>
      <c r="K332" s="90">
        <f>IF(OR(計算過程!$CJ$4=3,計算過程!$CJ$4=4),IF(入力データと計算結果!$F$7=バックデータ一覧!$A$20,BO332/L332+BP332/M332+BQ332/N332+BR332/O332+BT332/Q332,IF(入力データと計算結果!$F$7=バックデータ一覧!$A$21,BO332/L332+BP332/M332+BQ332/N332+BS332/P332+BT332/Q332,BO332/L332+BP332/M332+BQ332/N332+BS332/P332+BU332/R332)),0)</f>
        <v>35.438840497425907</v>
      </c>
      <c r="L332" s="167">
        <f>IFERROR(MIN(1,$CJ$6*CB332+計算過程!$CJ$13*(BO332+BQ332)+$CJ$20),"-")</f>
        <v>0.70908383773937267</v>
      </c>
      <c r="M332" s="167">
        <f t="shared" si="158"/>
        <v>0.78798074824616759</v>
      </c>
      <c r="N332" s="167">
        <f t="shared" si="159"/>
        <v>0.70908383773937267</v>
      </c>
      <c r="O332" s="134">
        <f t="shared" si="160"/>
        <v>0.90236153670854247</v>
      </c>
      <c r="P332" s="134">
        <f t="shared" si="161"/>
        <v>0.86386202291504044</v>
      </c>
      <c r="Q332" s="134">
        <f t="shared" si="162"/>
        <v>0.90236153670854247</v>
      </c>
      <c r="R332" s="134">
        <f t="shared" si="163"/>
        <v>0.52115545352159875</v>
      </c>
      <c r="S332" s="26">
        <f t="shared" si="164"/>
        <v>0</v>
      </c>
      <c r="T332" s="26">
        <f>'貼り付けシート（日別）'!P331</f>
        <v>3.2375000000000003</v>
      </c>
      <c r="U332" s="26">
        <f t="shared" si="154"/>
        <v>1.05004125</v>
      </c>
      <c r="V332" s="26">
        <f t="shared" si="155"/>
        <v>1.0616875000000001</v>
      </c>
      <c r="W332" s="26">
        <f t="shared" si="177"/>
        <v>27.046289477324997</v>
      </c>
      <c r="X332" s="26">
        <f t="shared" si="165"/>
        <v>0</v>
      </c>
      <c r="Y332" s="26">
        <f>IF(AND(入力データと計算結果!$F$6=バックデータ一覧!$A$7,入力データと計算結果!$F$27="種類を選択することで評価する"),MAX((($CJ$44*CB332+$CJ$45*SUM(BO332:BQ332,BS332)+$CJ$46)*Z332+(0.01723*BU332+0.06099))*10^3/3600,0),0)</f>
        <v>0</v>
      </c>
      <c r="Z332" s="26">
        <f t="shared" si="178"/>
        <v>1</v>
      </c>
      <c r="AA332" s="26">
        <f>IF(AND(入力データと計算結果!$F$6=バックデータ一覧!$A$7,入力データと計算結果!$F$27="種類を選択することで評価する"),MAX(($CJ$47*CB332+$CJ$48*SUM(BO332:BQ332,BS332)+$CJ$49)*AC332+BU332/AB332,0),0)</f>
        <v>0</v>
      </c>
      <c r="AB332" s="26">
        <f t="shared" si="166"/>
        <v>0.80001718749999995</v>
      </c>
      <c r="AC332" s="26">
        <f t="shared" si="179"/>
        <v>1</v>
      </c>
      <c r="AD332" s="91">
        <f>IF(AND(入力データと計算結果!$F$6=バックデータ一覧!$A$7,入力データと計算結果!$F$27="仕様を入力することで評価する"),AE332+AF332+AG332,0)</f>
        <v>0</v>
      </c>
      <c r="AE332" s="91">
        <f t="shared" si="180"/>
        <v>1.5976419341583132</v>
      </c>
      <c r="AF332" s="91">
        <f t="shared" si="167"/>
        <v>7.9941200454609868E-2</v>
      </c>
      <c r="AG332" s="190">
        <f>IF(AND(入力データと計算結果!$F$7&lt;&gt;バックデータ一覧!$A$22,CA332&gt;0),(0.000393*計算過程!CA332)*10^3/3600,IF(AND(入力データと計算結果!$F$7=バックデータ一覧!$A$22,AX332&gt;0),(0.01723*計算過程!AX332+0.06099)*10^3/3600,0))</f>
        <v>2.4692923177083333E-2</v>
      </c>
      <c r="AH332" s="91">
        <f>IF(OR(入力データと計算結果!$F$6&lt;&gt;バックデータ一覧!$A$7,入力データと計算結果!$F$27&lt;&gt;"仕様を入力することで評価する"),0,IF(入力データと計算結果!$F$7=バックデータ一覧!$A$20,計算過程!AR332/計算過程!AI332+計算過程!AS332/計算過程!AJ332+計算過程!AT332/計算過程!AK332+計算過程!AU332/計算過程!AL332+計算過程!AW332/計算過程!AN332,IF(入力データと計算結果!$F$7=バックデータ一覧!$A$21,計算過程!AR332/計算過程!AI332+計算過程!AS332/計算過程!AJ332+計算過程!AT332/計算過程!AK332+計算過程!AV332/計算過程!AM332+計算過程!AW332/計算過程!AN332,計算過程!AR332/計算過程!AI332+計算過程!AS332/計算過程!AJ332+計算過程!AT332/計算過程!AK332+計算過程!AV332/計算過程!AM332+計算過程!AX332/計算過程!AO332)))</f>
        <v>0</v>
      </c>
      <c r="AI332" s="191" t="str">
        <f>IF(AND(入力データと計算結果!$F$6=バックデータ一覧!$A$7,入力データと計算結果!$F$27="仕様を入力することで評価する"),$CJ$65*CB332+$CJ$72*(AR332+AT332)+$CJ$79,"-")</f>
        <v>-</v>
      </c>
      <c r="AJ332" s="191" t="str">
        <f>IF(AND(入力データと計算結果!$F$6=バックデータ一覧!$A$7,入力データと計算結果!$F$27="仕様を入力することで評価する"),$CJ$66*CB332+$CJ$73*AS332+$CJ$80,"-")</f>
        <v>-</v>
      </c>
      <c r="AK332" s="191" t="str">
        <f>IF(AND(入力データと計算結果!$F$6=バックデータ一覧!$A$7,入力データと計算結果!$F$27="仕様を入力することで評価する"),$CJ$67*CB332+$CJ$74*(AR332+AT332)+$CJ$81,"-")</f>
        <v>-</v>
      </c>
      <c r="AL332" s="191" t="str">
        <f>IF(AND(入力データと計算結果!$F$6=バックデータ一覧!$A$7,入力データと計算結果!$F$27="仕様を入力することで評価する"),$CJ$68*CB332+$CJ$75*AU332+$CJ$82,"-")</f>
        <v>-</v>
      </c>
      <c r="AM332" s="191" t="str">
        <f>IF(AND(入力データと計算結果!$F$6=バックデータ一覧!$A$7,入力データと計算結果!$F$27="仕様を入力することで評価する"),$CJ$69*CB332+$CJ$76*AV332+$CJ$83,"-")</f>
        <v>-</v>
      </c>
      <c r="AN332" s="191" t="str">
        <f>IF(AND(入力データと計算結果!$F$6=バックデータ一覧!$A$7,入力データと計算結果!$F$27="仕様を入力することで評価する"),$CJ$70*CB332+$CJ$77*AW332+$CJ$84,"-")</f>
        <v>-</v>
      </c>
      <c r="AO332" s="191" t="str">
        <f>IF(AND(入力データと計算結果!$F$6=バックデータ一覧!$A$7,入力データと計算結果!$F$27="仕様を入力することで評価する"),$CJ$71*CB332+$CJ$78*AX332+$CJ$85,"-")</f>
        <v>-</v>
      </c>
      <c r="AP332" s="91">
        <f t="shared" si="168"/>
        <v>26.088759176212427</v>
      </c>
      <c r="AQ332" s="91">
        <f t="shared" si="181"/>
        <v>4.5359835605252652</v>
      </c>
      <c r="AR332" s="91">
        <f t="shared" si="169"/>
        <v>0.62628489469017001</v>
      </c>
      <c r="AS332" s="91">
        <f t="shared" si="170"/>
        <v>0.76687946288592279</v>
      </c>
      <c r="AT332" s="91">
        <f t="shared" si="171"/>
        <v>0.33231443391723303</v>
      </c>
      <c r="AU332" s="91">
        <f t="shared" si="172"/>
        <v>0</v>
      </c>
      <c r="AV332" s="91">
        <f t="shared" si="173"/>
        <v>1.1503191943288851</v>
      </c>
      <c r="AW332" s="91">
        <f t="shared" si="174"/>
        <v>0</v>
      </c>
      <c r="AX332" s="91">
        <f t="shared" si="175"/>
        <v>1.6195312500000001</v>
      </c>
      <c r="AY332" s="158">
        <f t="shared" si="176"/>
        <v>22.550960241502786</v>
      </c>
      <c r="AZ332" s="91">
        <f t="shared" si="182"/>
        <v>25.426758227324996</v>
      </c>
      <c r="BA332" s="26">
        <f>IF(計算過程!$CJ$4=9,((BF332*CB332+BG332*(BO332+BP332+BQ332+BS332)+BH332*BN332+BI332)*BB332+(0.01723*BU332+0.06099))*10^3/3600,0)</f>
        <v>0</v>
      </c>
      <c r="BB332" s="26">
        <f>IF(7&lt;='貼り付けシート（日別）'!O331,1,1+(7-'貼り付けシート（日別）'!O331)*0.0091)</f>
        <v>1</v>
      </c>
      <c r="BC332" s="26">
        <f>IF(計算過程!$CJ$4=9,((BJ332*計算過程!CB332+BK332*(BO332+BP332+BQ332+BS332)+BL332*BN332+BM332)*BE332+BU332/BD332),0)</f>
        <v>0</v>
      </c>
      <c r="BD332" s="26">
        <f>計算過程!$CJ$88*'貼り付けシート（日別）'!O331+計算過程!$CJ$89*BU332+計算過程!$CJ$90</f>
        <v>0.80001718749999995</v>
      </c>
      <c r="BE332" s="26">
        <f>IF(7&lt;='貼り付けシート（日別）'!O331,1,1+(7-'貼り付けシート（日別）'!O331)*0.0205)</f>
        <v>1</v>
      </c>
      <c r="BF332" s="89">
        <f>IF($BN332&gt;0,バックデータ一覧!$S$4,バックデータ一覧!$T$4)</f>
        <v>-0.51375000000000004</v>
      </c>
      <c r="BG332" s="89">
        <f>IF($BN332&gt;0,バックデータ一覧!$S$5,バックデータ一覧!$T$5)</f>
        <v>-1.7819999999999999E-2</v>
      </c>
      <c r="BH332" s="89">
        <f>IF($BN332&gt;0,バックデータ一覧!$S$6,バックデータ一覧!$T$6)</f>
        <v>0.27639999999999998</v>
      </c>
      <c r="BI332" s="89">
        <f>IF($BN332&gt;0,バックデータ一覧!$S$7,バックデータ一覧!$T$7)</f>
        <v>9.4067100000000003</v>
      </c>
      <c r="BJ332" s="89">
        <f>IF($BN332&gt;0,バックデータ一覧!$S$12,バックデータ一覧!$T$12)</f>
        <v>-0.19841</v>
      </c>
      <c r="BK332" s="89">
        <f>IF($BN332&gt;0,バックデータ一覧!$S$13,バックデータ一覧!$T$13)</f>
        <v>1.10632</v>
      </c>
      <c r="BL332" s="89">
        <f>IF($BN332&gt;0,バックデータ一覧!$S$14,バックデータ一覧!$T$14)</f>
        <v>0.19306999999999999</v>
      </c>
      <c r="BM332" s="132">
        <f>IF($BN332&gt;0,バックデータ一覧!$S$15,バックデータ一覧!$T$15)</f>
        <v>-10.36669</v>
      </c>
      <c r="BN332" s="26">
        <f>SUMIF('貼り付けシート（時刻別）'!$A$6:$A$8765,$A332,'貼り付けシート（時刻別）'!$C$6:$C$8765)</f>
        <v>2400</v>
      </c>
      <c r="BO332" s="91">
        <f>'貼り付けシート（日別）'!B331</f>
        <v>5.5373829028396662</v>
      </c>
      <c r="BP332" s="91">
        <f>'貼り付けシート（日別）'!C331</f>
        <v>6.7804688606199992</v>
      </c>
      <c r="BQ332" s="91">
        <f>'貼り付けシート（日別）'!D331</f>
        <v>2.9382031729353328</v>
      </c>
      <c r="BR332" s="91">
        <f>'貼り付けシート（日別）'!E331</f>
        <v>0</v>
      </c>
      <c r="BS332" s="91">
        <f>'貼り付けシート（日別）'!F331</f>
        <v>10.170703290929998</v>
      </c>
      <c r="BT332" s="91">
        <f>'貼り付けシート（日別）'!G331</f>
        <v>0</v>
      </c>
      <c r="BU332" s="91">
        <f>'貼り付けシート（日別）'!H331</f>
        <v>1.6195312500000001</v>
      </c>
      <c r="BV332" s="91">
        <f>'貼り付けシート（日別）'!I331</f>
        <v>49</v>
      </c>
      <c r="BW332" s="91">
        <f>'貼り付けシート（日別）'!J331</f>
        <v>60</v>
      </c>
      <c r="BX332" s="91">
        <f>'貼り付けシート（日別）'!K331</f>
        <v>26</v>
      </c>
      <c r="BY332" s="91">
        <f>'貼り付けシート（日別）'!L331</f>
        <v>0</v>
      </c>
      <c r="BZ332" s="91">
        <f>'貼り付けシート（日別）'!M331</f>
        <v>90</v>
      </c>
      <c r="CA332" s="91">
        <f>'貼り付けシート（日別）'!N331</f>
        <v>0</v>
      </c>
      <c r="CB332" s="91">
        <f>'貼り付けシート（日別）'!O331</f>
        <v>7.479166666666667</v>
      </c>
      <c r="CC332" s="91">
        <f>'貼り付けシート（日別）'!Q331</f>
        <v>0</v>
      </c>
      <c r="CD332" s="126"/>
    </row>
    <row r="333" spans="1:82" x14ac:dyDescent="0.15">
      <c r="A333" s="30">
        <v>41966</v>
      </c>
      <c r="B333" s="93">
        <f t="shared" si="156"/>
        <v>0.17927570833333334</v>
      </c>
      <c r="C333" s="93">
        <f t="shared" si="157"/>
        <v>0</v>
      </c>
      <c r="D333" s="93">
        <f t="shared" si="153"/>
        <v>47.723778551194719</v>
      </c>
      <c r="E333" s="96">
        <v>0</v>
      </c>
      <c r="F333" s="90">
        <f>IF(OR(計算過程!$CJ$4&lt;=4,計算過程!$CJ$4=8),G333+H333+I333,0)</f>
        <v>0.17927570833333334</v>
      </c>
      <c r="G333" s="90">
        <f>IF(AND($CJ$4&gt;4,$CJ$4&lt;&gt;8),0,((VLOOKUP(入力データと計算結果!$F$6,バックデータ一覧!$V$12:$AA$15,2)*CB333+VLOOKUP(入力データと計算結果!$F$6,バックデータ一覧!$V$12:$AA$15,3)*(BV333+BW333+BX333+BY333+CA333)+(VLOOKUP(入力データと計算結果!$F$6,バックデータ一覧!$V$12:$AA$15,4)))*10^3/3600))</f>
        <v>0.11535833333333334</v>
      </c>
      <c r="H333" s="90">
        <f>IF(AND(OR($CJ$4&gt;4,$CJ$4&lt;&gt;8),入力データと計算結果!$F$7&lt;&gt;バックデータ一覧!$A$20,BZ333&gt;0),0.07*10^3/3600,0)</f>
        <v>1.9444444444444445E-2</v>
      </c>
      <c r="I333" s="90">
        <f>IF(AND(OR($CJ$4&lt;=4),入力データと計算結果!$F$7=バックデータ一覧!$A$22,BU333&gt;0),(VLOOKUP(入力データと計算結果!$F$6,バックデータ一覧!$V$12:$AA$15,5,FALSE)*BU333+VLOOKUP(入力データと計算結果!$F$6,バックデータ一覧!$V$12:$AA$15,6,FALSE))*10^3/3600,0)</f>
        <v>4.4472930555555561E-2</v>
      </c>
      <c r="J333" s="90">
        <f>IF(OR(計算過程!$CJ$4&lt;=2,計算過程!$CJ$4=8),IF(入力データと計算結果!$F$7=バックデータ一覧!$A$20,BO333/L333+BP333/M333+BQ333/N333+BR333/O333+BT333/Q333,IF(入力データと計算結果!$F$7=バックデータ一覧!$A$21,BO333/L333+BP333/M333+BQ333/N333+BS333/P333+BT333/Q333,BO333/L333+BP333/M333+BQ333/N333+BS333/P333+BU333/R333)),0)</f>
        <v>0</v>
      </c>
      <c r="K333" s="90">
        <f>IF(OR(計算過程!$CJ$4=3,計算過程!$CJ$4=4),IF(入力データと計算結果!$F$7=バックデータ一覧!$A$20,BO333/L333+BP333/M333+BQ333/N333+BR333/O333+BT333/Q333,IF(入力データと計算結果!$F$7=バックデータ一覧!$A$21,BO333/L333+BP333/M333+BQ333/N333+BS333/P333+BT333/Q333,BO333/L333+BP333/M333+BQ333/N333+BS333/P333+BU333/R333)),0)</f>
        <v>47.723778551194719</v>
      </c>
      <c r="L333" s="167">
        <f>IFERROR(MIN(1,$CJ$6*CB333+計算過程!$CJ$13*(BO333+BQ333)+$CJ$20),"-")</f>
        <v>0.71428928399228941</v>
      </c>
      <c r="M333" s="167">
        <f t="shared" si="158"/>
        <v>0.7921013695221748</v>
      </c>
      <c r="N333" s="167">
        <f t="shared" si="159"/>
        <v>0.71428928399228941</v>
      </c>
      <c r="O333" s="134">
        <f t="shared" si="160"/>
        <v>0.90236153670854247</v>
      </c>
      <c r="P333" s="134">
        <f t="shared" si="161"/>
        <v>0.83858378608348116</v>
      </c>
      <c r="Q333" s="134">
        <f t="shared" si="162"/>
        <v>0.90236153670854247</v>
      </c>
      <c r="R333" s="134">
        <f t="shared" si="163"/>
        <v>0.53509409293260046</v>
      </c>
      <c r="S333" s="26">
        <f t="shared" si="164"/>
        <v>0</v>
      </c>
      <c r="T333" s="26">
        <f>'貼り付けシート（日別）'!P332</f>
        <v>6.2624999999999993</v>
      </c>
      <c r="U333" s="26">
        <f t="shared" si="154"/>
        <v>1.0098087499999999</v>
      </c>
      <c r="V333" s="26">
        <f t="shared" si="155"/>
        <v>1</v>
      </c>
      <c r="W333" s="26">
        <f t="shared" si="177"/>
        <v>37.162980370363329</v>
      </c>
      <c r="X333" s="26">
        <f t="shared" si="165"/>
        <v>0</v>
      </c>
      <c r="Y333" s="26">
        <f>IF(AND(入力データと計算結果!$F$6=バックデータ一覧!$A$7,入力データと計算結果!$F$27="種類を選択することで評価する"),MAX((($CJ$44*CB333+$CJ$45*SUM(BO333:BQ333,BS333)+$CJ$46)*Z333+(0.01723*BU333+0.06099))*10^3/3600,0),0)</f>
        <v>0</v>
      </c>
      <c r="Z333" s="26">
        <f t="shared" si="178"/>
        <v>1</v>
      </c>
      <c r="AA333" s="26">
        <f>IF(AND(入力データと計算結果!$F$6=バックデータ一覧!$A$7,入力データと計算結果!$F$27="種類を選択することで評価する"),MAX(($CJ$47*CB333+$CJ$48*SUM(BO333:BQ333,BS333)+$CJ$49)*AC333+BU333/AB333,0),0)</f>
        <v>0</v>
      </c>
      <c r="AB333" s="26">
        <f t="shared" si="166"/>
        <v>0.81429499999999999</v>
      </c>
      <c r="AC333" s="26">
        <f t="shared" si="179"/>
        <v>1</v>
      </c>
      <c r="AD333" s="91">
        <f>IF(AND(入力データと計算結果!$F$6=バックデータ一覧!$A$7,入力データと計算結果!$F$27="仕様を入力することで評価する"),AE333+AF333+AG333,0)</f>
        <v>0</v>
      </c>
      <c r="AE333" s="91">
        <f t="shared" si="180"/>
        <v>1.8297516415752344</v>
      </c>
      <c r="AF333" s="91">
        <f t="shared" si="167"/>
        <v>8.8449002330469123E-2</v>
      </c>
      <c r="AG333" s="190">
        <f>IF(AND(入力データと計算結果!$F$7&lt;&gt;バックデータ一覧!$A$22,CA333&gt;0),(0.000393*計算過程!CA333)*10^3/3600,IF(AND(入力データと計算結果!$F$7=バックデータ一覧!$A$22,AX333&gt;0),(0.01723*計算過程!AX333+0.06099)*10^3/3600,0))</f>
        <v>2.413279861111111E-2</v>
      </c>
      <c r="AH333" s="91">
        <f>IF(OR(入力データと計算結果!$F$6&lt;&gt;バックデータ一覧!$A$7,入力データと計算結果!$F$27&lt;&gt;"仕様を入力することで評価する"),0,IF(入力データと計算結果!$F$7=バックデータ一覧!$A$20,計算過程!AR333/計算過程!AI333+計算過程!AS333/計算過程!AJ333+計算過程!AT333/計算過程!AK333+計算過程!AU333/計算過程!AL333+計算過程!AW333/計算過程!AN333,IF(入力データと計算結果!$F$7=バックデータ一覧!$A$21,計算過程!AR333/計算過程!AI333+計算過程!AS333/計算過程!AJ333+計算過程!AT333/計算過程!AK333+計算過程!AV333/計算過程!AM333+計算過程!AW333/計算過程!AN333,計算過程!AR333/計算過程!AI333+計算過程!AS333/計算過程!AJ333+計算過程!AT333/計算過程!AK333+計算過程!AV333/計算過程!AM333+計算過程!AX333/計算過程!AO333)))</f>
        <v>0</v>
      </c>
      <c r="AI333" s="191" t="str">
        <f>IF(AND(入力データと計算結果!$F$6=バックデータ一覧!$A$7,入力データと計算結果!$F$27="仕様を入力することで評価する"),$CJ$65*CB333+$CJ$72*(AR333+AT333)+$CJ$79,"-")</f>
        <v>-</v>
      </c>
      <c r="AJ333" s="191" t="str">
        <f>IF(AND(入力データと計算結果!$F$6=バックデータ一覧!$A$7,入力データと計算結果!$F$27="仕様を入力することで評価する"),$CJ$66*CB333+$CJ$73*AS333+$CJ$80,"-")</f>
        <v>-</v>
      </c>
      <c r="AK333" s="191" t="str">
        <f>IF(AND(入力データと計算結果!$F$6=バックデータ一覧!$A$7,入力データと計算結果!$F$27="仕様を入力することで評価する"),$CJ$67*CB333+$CJ$74*(AR333+AT333)+$CJ$81,"-")</f>
        <v>-</v>
      </c>
      <c r="AL333" s="191" t="str">
        <f>IF(AND(入力データと計算結果!$F$6=バックデータ一覧!$A$7,入力データと計算結果!$F$27="仕様を入力することで評価する"),$CJ$68*CB333+$CJ$75*AU333+$CJ$82,"-")</f>
        <v>-</v>
      </c>
      <c r="AM333" s="191" t="str">
        <f>IF(AND(入力データと計算結果!$F$6=バックデータ一覧!$A$7,入力データと計算結果!$F$27="仕様を入力することで評価する"),$CJ$69*CB333+$CJ$76*AV333+$CJ$83,"-")</f>
        <v>-</v>
      </c>
      <c r="AN333" s="191" t="str">
        <f>IF(AND(入力データと計算結果!$F$6=バックデータ一覧!$A$7,入力データと計算結果!$F$27="仕様を入力することで評価する"),$CJ$70*CB333+$CJ$77*AW333+$CJ$84,"-")</f>
        <v>-</v>
      </c>
      <c r="AO333" s="191" t="str">
        <f>IF(AND(入力データと計算結果!$F$6=バックデータ一覧!$A$7,入力データと計算結果!$F$27="仕様を入力することで評価する"),$CJ$71*CB333+$CJ$78*AX333+$CJ$85,"-")</f>
        <v>-</v>
      </c>
      <c r="AP333" s="91">
        <f t="shared" si="168"/>
        <v>31.68538598326716</v>
      </c>
      <c r="AQ333" s="91">
        <f t="shared" si="181"/>
        <v>4.8102135319774249</v>
      </c>
      <c r="AR333" s="91">
        <f t="shared" si="169"/>
        <v>1.6276828594087878</v>
      </c>
      <c r="AS333" s="91">
        <f t="shared" si="170"/>
        <v>1.2007496503835324</v>
      </c>
      <c r="AT333" s="91">
        <f t="shared" si="171"/>
        <v>0.64039981353788411</v>
      </c>
      <c r="AU333" s="91">
        <f t="shared" si="172"/>
        <v>0</v>
      </c>
      <c r="AV333" s="91">
        <f t="shared" si="173"/>
        <v>4.8029986015341297</v>
      </c>
      <c r="AW333" s="91">
        <f t="shared" si="174"/>
        <v>0</v>
      </c>
      <c r="AX333" s="91">
        <f t="shared" si="175"/>
        <v>1.5024999999999999</v>
      </c>
      <c r="AY333" s="158">
        <f t="shared" si="176"/>
        <v>27.388649445498999</v>
      </c>
      <c r="AZ333" s="91">
        <f t="shared" si="182"/>
        <v>35.660480370363331</v>
      </c>
      <c r="BA333" s="26">
        <f>IF(計算過程!$CJ$4=9,((BF333*CB333+BG333*(BO333+BP333+BQ333+BS333)+BH333*BN333+BI333)*BB333+(0.01723*BU333+0.06099))*10^3/3600,0)</f>
        <v>0</v>
      </c>
      <c r="BB333" s="26">
        <f>IF(7&lt;='貼り付けシート（日別）'!O332,1,1+(7-'貼り付けシート（日別）'!O332)*0.0091)</f>
        <v>1</v>
      </c>
      <c r="BC333" s="26">
        <f>IF(計算過程!$CJ$4=9,((BJ333*計算過程!CB333+BK333*(BO333+BP333+BQ333+BS333)+BL333*BN333+BM333)*BE333+BU333/BD333),0)</f>
        <v>0</v>
      </c>
      <c r="BD333" s="26">
        <f>計算過程!$CJ$88*'貼り付けシート（日別）'!O332+計算過程!$CJ$89*BU333+計算過程!$CJ$90</f>
        <v>0.81429499999999999</v>
      </c>
      <c r="BE333" s="26">
        <f>IF(7&lt;='貼り付けシート（日別）'!O332,1,1+(7-'貼り付けシート（日別）'!O332)*0.0205)</f>
        <v>1</v>
      </c>
      <c r="BF333" s="89">
        <f>IF($BN333&gt;0,バックデータ一覧!$S$4,バックデータ一覧!$T$4)</f>
        <v>-0.51375000000000004</v>
      </c>
      <c r="BG333" s="89">
        <f>IF($BN333&gt;0,バックデータ一覧!$S$5,バックデータ一覧!$T$5)</f>
        <v>-1.7819999999999999E-2</v>
      </c>
      <c r="BH333" s="89">
        <f>IF($BN333&gt;0,バックデータ一覧!$S$6,バックデータ一覧!$T$6)</f>
        <v>0.27639999999999998</v>
      </c>
      <c r="BI333" s="89">
        <f>IF($BN333&gt;0,バックデータ一覧!$S$7,バックデータ一覧!$T$7)</f>
        <v>9.4067100000000003</v>
      </c>
      <c r="BJ333" s="89">
        <f>IF($BN333&gt;0,バックデータ一覧!$S$12,バックデータ一覧!$T$12)</f>
        <v>-0.19841</v>
      </c>
      <c r="BK333" s="89">
        <f>IF($BN333&gt;0,バックデータ一覧!$S$13,バックデータ一覧!$T$13)</f>
        <v>1.10632</v>
      </c>
      <c r="BL333" s="89">
        <f>IF($BN333&gt;0,バックデータ一覧!$S$14,バックデータ一覧!$T$14)</f>
        <v>0.19306999999999999</v>
      </c>
      <c r="BM333" s="132">
        <f>IF($BN333&gt;0,バックデータ一覧!$S$15,バックデータ一覧!$T$15)</f>
        <v>-10.36669</v>
      </c>
      <c r="BN333" s="26">
        <f>SUMIF('貼り付けシート（時刻別）'!$A$6:$A$8765,$A333,'貼り付けシート（時刻別）'!$C$6:$C$8765)</f>
        <v>2400</v>
      </c>
      <c r="BO333" s="91">
        <f>'貼り付けシート（日別）'!B332</f>
        <v>7.0170622664263327</v>
      </c>
      <c r="BP333" s="91">
        <f>'貼り付けシート（日別）'!C332</f>
        <v>5.1765213440849998</v>
      </c>
      <c r="BQ333" s="91">
        <f>'貼り付けシート（日別）'!D332</f>
        <v>2.7608113835119998</v>
      </c>
      <c r="BR333" s="91">
        <f>'貼り付けシート（日別）'!E332</f>
        <v>0</v>
      </c>
      <c r="BS333" s="91">
        <f>'貼り付けシート（日別）'!F332</f>
        <v>20.706085376339999</v>
      </c>
      <c r="BT333" s="91">
        <f>'貼り付けシート（日別）'!G332</f>
        <v>0</v>
      </c>
      <c r="BU333" s="91">
        <f>'貼り付けシート（日別）'!H332</f>
        <v>1.5024999999999999</v>
      </c>
      <c r="BV333" s="91">
        <f>'貼り付けシート（日別）'!I332</f>
        <v>61</v>
      </c>
      <c r="BW333" s="91">
        <f>'貼り付けシート（日別）'!J332</f>
        <v>45</v>
      </c>
      <c r="BX333" s="91">
        <f>'貼り付けシート（日別）'!K332</f>
        <v>24</v>
      </c>
      <c r="BY333" s="91">
        <f>'貼り付けシート（日別）'!L332</f>
        <v>0</v>
      </c>
      <c r="BZ333" s="91">
        <f>'貼り付けシート（日別）'!M332</f>
        <v>180</v>
      </c>
      <c r="CA333" s="91">
        <f>'貼り付けシート（日別）'!N332</f>
        <v>0</v>
      </c>
      <c r="CB333" s="91">
        <f>'貼り付けシート（日別）'!O332</f>
        <v>10.600000000000001</v>
      </c>
      <c r="CC333" s="91">
        <f>'貼り付けシート（日別）'!Q332</f>
        <v>0</v>
      </c>
      <c r="CD333" s="126"/>
    </row>
    <row r="334" spans="1:82" x14ac:dyDescent="0.15">
      <c r="A334" s="30">
        <v>41967</v>
      </c>
      <c r="B334" s="93">
        <f t="shared" si="156"/>
        <v>0.18027550028935185</v>
      </c>
      <c r="C334" s="93">
        <f t="shared" si="157"/>
        <v>0</v>
      </c>
      <c r="D334" s="93">
        <f t="shared" si="153"/>
        <v>35.862532432254817</v>
      </c>
      <c r="E334" s="96">
        <v>0</v>
      </c>
      <c r="F334" s="90">
        <f>IF(OR(計算過程!$CJ$4&lt;=4,計算過程!$CJ$4=8),G334+H334+I334,0)</f>
        <v>0.18027550028935185</v>
      </c>
      <c r="G334" s="90">
        <f>IF(AND($CJ$4&gt;4,$CJ$4&lt;&gt;8),0,((VLOOKUP(入力データと計算結果!$F$6,バックデータ一覧!$V$12:$AA$15,2)*CB334+VLOOKUP(入力データと計算結果!$F$6,バックデータ一覧!$V$12:$AA$15,3)*(BV334+BW334+BX334+BY334+CA334)+(VLOOKUP(入力データと計算結果!$F$6,バックデータ一覧!$V$12:$AA$15,4)))*10^3/3600))</f>
        <v>0.11637910879629629</v>
      </c>
      <c r="H334" s="90">
        <f>IF(AND(OR($CJ$4&gt;4,$CJ$4&lt;&gt;8),入力データと計算結果!$F$7&lt;&gt;バックデータ一覧!$A$20,BZ334&gt;0),0.07*10^3/3600,0)</f>
        <v>1.9444444444444445E-2</v>
      </c>
      <c r="I334" s="90">
        <f>IF(AND(OR($CJ$4&lt;=4),入力データと計算結果!$F$7=バックデータ一覧!$A$22,BU334&gt;0),(VLOOKUP(入力データと計算結果!$F$6,バックデータ一覧!$V$12:$AA$15,5,FALSE)*BU334+VLOOKUP(入力データと計算結果!$F$6,バックデータ一覧!$V$12:$AA$15,6,FALSE))*10^3/3600,0)</f>
        <v>4.4451947048611114E-2</v>
      </c>
      <c r="J334" s="90">
        <f>IF(OR(計算過程!$CJ$4&lt;=2,計算過程!$CJ$4=8),IF(入力データと計算結果!$F$7=バックデータ一覧!$A$20,BO334/L334+BP334/M334+BQ334/N334+BR334/O334+BT334/Q334,IF(入力データと計算結果!$F$7=バックデータ一覧!$A$21,BO334/L334+BP334/M334+BQ334/N334+BS334/P334+BT334/Q334,BO334/L334+BP334/M334+BQ334/N334+BS334/P334+BU334/R334)),0)</f>
        <v>0</v>
      </c>
      <c r="K334" s="90">
        <f>IF(OR(計算過程!$CJ$4=3,計算過程!$CJ$4=4),IF(入力データと計算結果!$F$7=バックデータ一覧!$A$20,BO334/L334+BP334/M334+BQ334/N334+BR334/O334+BT334/Q334,IF(入力データと計算結果!$F$7=バックデータ一覧!$A$21,BO334/L334+BP334/M334+BQ334/N334+BS334/P334+BT334/Q334,BO334/L334+BP334/M334+BQ334/N334+BS334/P334+BU334/R334)),0)</f>
        <v>35.862532432254817</v>
      </c>
      <c r="L334" s="167">
        <f>IFERROR(MIN(1,$CJ$6*CB334+計算過程!$CJ$13*(BO334+BQ334)+$CJ$20),"-")</f>
        <v>0.71131666827112405</v>
      </c>
      <c r="M334" s="167">
        <f t="shared" si="158"/>
        <v>0.79607366192137419</v>
      </c>
      <c r="N334" s="167">
        <f t="shared" si="159"/>
        <v>0.71131666827112405</v>
      </c>
      <c r="O334" s="134">
        <f t="shared" si="160"/>
        <v>0.90236153670854247</v>
      </c>
      <c r="P334" s="134">
        <f t="shared" si="161"/>
        <v>0.86321924588388932</v>
      </c>
      <c r="Q334" s="134">
        <f t="shared" si="162"/>
        <v>0.90236153670854247</v>
      </c>
      <c r="R334" s="134">
        <f t="shared" si="163"/>
        <v>0.53552211523761117</v>
      </c>
      <c r="S334" s="26">
        <f t="shared" si="164"/>
        <v>0</v>
      </c>
      <c r="T334" s="26">
        <f>'貼り付けシート（日別）'!P333</f>
        <v>7.05</v>
      </c>
      <c r="U334" s="26">
        <f t="shared" si="154"/>
        <v>1</v>
      </c>
      <c r="V334" s="26">
        <f t="shared" si="155"/>
        <v>1</v>
      </c>
      <c r="W334" s="26">
        <f t="shared" si="177"/>
        <v>27.595400826425003</v>
      </c>
      <c r="X334" s="26">
        <f t="shared" si="165"/>
        <v>0</v>
      </c>
      <c r="Y334" s="26">
        <f>IF(AND(入力データと計算結果!$F$6=バックデータ一覧!$A$7,入力データと計算結果!$F$27="種類を選択することで評価する"),MAX((($CJ$44*CB334+$CJ$45*SUM(BO334:BQ334,BS334)+$CJ$46)*Z334+(0.01723*BU334+0.06099))*10^3/3600,0),0)</f>
        <v>0</v>
      </c>
      <c r="Z334" s="26">
        <f t="shared" si="178"/>
        <v>1</v>
      </c>
      <c r="AA334" s="26">
        <f>IF(AND(入力データと計算結果!$F$6=バックデータ一覧!$A$7,入力データと計算結果!$F$27="種類を選択することで評価する"),MAX(($CJ$47*CB334+$CJ$48*SUM(BO334:BQ334,BS334)+$CJ$49)*AC334+BU334/AB334,0),0)</f>
        <v>0</v>
      </c>
      <c r="AB334" s="26">
        <f t="shared" si="166"/>
        <v>0.81473343749999994</v>
      </c>
      <c r="AC334" s="26">
        <f t="shared" si="179"/>
        <v>1</v>
      </c>
      <c r="AD334" s="91">
        <f>IF(AND(入力データと計算結果!$F$6=バックデータ一覧!$A$7,入力データと計算結果!$F$27="仕様を入力することで評価する"),AE334+AF334+AG334,0)</f>
        <v>0</v>
      </c>
      <c r="AE334" s="91">
        <f t="shared" si="180"/>
        <v>1.5250416138840737</v>
      </c>
      <c r="AF334" s="91">
        <f t="shared" si="167"/>
        <v>8.0497985570285521E-2</v>
      </c>
      <c r="AG334" s="190">
        <f>IF(AND(入力データと計算結果!$F$7&lt;&gt;バックデータ一覧!$A$22,CA334&gt;0),(0.000393*計算過程!CA334)*10^3/3600,IF(AND(入力データと計算結果!$F$7=バックデータ一覧!$A$22,AX334&gt;0),(0.01723*計算過程!AX334+0.06099)*10^3/3600,0))</f>
        <v>2.4115598524305556E-2</v>
      </c>
      <c r="AH334" s="91">
        <f>IF(OR(入力データと計算結果!$F$6&lt;&gt;バックデータ一覧!$A$7,入力データと計算結果!$F$27&lt;&gt;"仕様を入力することで評価する"),0,IF(入力データと計算結果!$F$7=バックデータ一覧!$A$20,計算過程!AR334/計算過程!AI334+計算過程!AS334/計算過程!AJ334+計算過程!AT334/計算過程!AK334+計算過程!AU334/計算過程!AL334+計算過程!AW334/計算過程!AN334,IF(入力データと計算結果!$F$7=バックデータ一覧!$A$21,計算過程!AR334/計算過程!AI334+計算過程!AS334/計算過程!AJ334+計算過程!AT334/計算過程!AK334+計算過程!AV334/計算過程!AM334+計算過程!AW334/計算過程!AN334,計算過程!AR334/計算過程!AI334+計算過程!AS334/計算過程!AJ334+計算過程!AT334/計算過程!AK334+計算過程!AV334/計算過程!AM334+計算過程!AX334/計算過程!AO334)))</f>
        <v>0</v>
      </c>
      <c r="AI334" s="191" t="str">
        <f>IF(AND(入力データと計算結果!$F$6=バックデータ一覧!$A$7,入力データと計算結果!$F$27="仕様を入力することで評価する"),$CJ$65*CB334+$CJ$72*(AR334+AT334)+$CJ$79,"-")</f>
        <v>-</v>
      </c>
      <c r="AJ334" s="191" t="str">
        <f>IF(AND(入力データと計算結果!$F$6=バックデータ一覧!$A$7,入力データと計算結果!$F$27="仕様を入力することで評価する"),$CJ$66*CB334+$CJ$73*AS334+$CJ$80,"-")</f>
        <v>-</v>
      </c>
      <c r="AK334" s="191" t="str">
        <f>IF(AND(入力データと計算結果!$F$6=バックデータ一覧!$A$7,入力データと計算結果!$F$27="仕様を入力することで評価する"),$CJ$67*CB334+$CJ$74*(AR334+AT334)+$CJ$81,"-")</f>
        <v>-</v>
      </c>
      <c r="AL334" s="191" t="str">
        <f>IF(AND(入力データと計算結果!$F$6=バックデータ一覧!$A$7,入力データと計算結果!$F$27="仕様を入力することで評価する"),$CJ$68*CB334+$CJ$75*AU334+$CJ$82,"-")</f>
        <v>-</v>
      </c>
      <c r="AM334" s="191" t="str">
        <f>IF(AND(入力データと計算結果!$F$6=バックデータ一覧!$A$7,入力データと計算結果!$F$27="仕様を入力することで評価する"),$CJ$69*CB334+$CJ$76*AV334+$CJ$83,"-")</f>
        <v>-</v>
      </c>
      <c r="AN334" s="191" t="str">
        <f>IF(AND(入力データと計算結果!$F$6=バックデータ一覧!$A$7,入力データと計算結果!$F$27="仕様を入力することで評価する"),$CJ$70*CB334+$CJ$77*AW334+$CJ$84,"-")</f>
        <v>-</v>
      </c>
      <c r="AO334" s="191" t="str">
        <f>IF(AND(入力データと計算結果!$F$6=バックデータ一覧!$A$7,入力データと計算結果!$F$27="仕様を入力することで評価する"),$CJ$71*CB334+$CJ$78*AX334+$CJ$85,"-")</f>
        <v>-</v>
      </c>
      <c r="AP334" s="91">
        <f t="shared" si="168"/>
        <v>26.455025169429955</v>
      </c>
      <c r="AQ334" s="91">
        <f t="shared" si="181"/>
        <v>4.8186344790313633</v>
      </c>
      <c r="AR334" s="91">
        <f t="shared" si="169"/>
        <v>0.70319057231624615</v>
      </c>
      <c r="AS334" s="91">
        <f t="shared" si="170"/>
        <v>0.86104968038724028</v>
      </c>
      <c r="AT334" s="91">
        <f t="shared" si="171"/>
        <v>0.37312152816780397</v>
      </c>
      <c r="AU334" s="91">
        <f t="shared" si="172"/>
        <v>0</v>
      </c>
      <c r="AV334" s="91">
        <f t="shared" si="173"/>
        <v>1.2915745205808609</v>
      </c>
      <c r="AW334" s="91">
        <f t="shared" si="174"/>
        <v>0</v>
      </c>
      <c r="AX334" s="91">
        <f t="shared" si="175"/>
        <v>1.4989062500000001</v>
      </c>
      <c r="AY334" s="158">
        <f t="shared" si="176"/>
        <v>22.867558274972851</v>
      </c>
      <c r="AZ334" s="91">
        <f t="shared" si="182"/>
        <v>26.096494576425002</v>
      </c>
      <c r="BA334" s="26">
        <f>IF(計算過程!$CJ$4=9,((BF334*CB334+BG334*(BO334+BP334+BQ334+BS334)+BH334*BN334+BI334)*BB334+(0.01723*BU334+0.06099))*10^3/3600,0)</f>
        <v>0</v>
      </c>
      <c r="BB334" s="26">
        <f>IF(7&lt;='貼り付けシート（日別）'!O333,1,1+(7-'貼り付けシート（日別）'!O333)*0.0091)</f>
        <v>1</v>
      </c>
      <c r="BC334" s="26">
        <f>IF(計算過程!$CJ$4=9,((BJ334*計算過程!CB334+BK334*(BO334+BP334+BQ334+BS334)+BL334*BN334+BM334)*BE334+BU334/BD334),0)</f>
        <v>0</v>
      </c>
      <c r="BD334" s="26">
        <f>計算過程!$CJ$88*'貼り付けシート（日別）'!O333+計算過程!$CJ$89*BU334+計算過程!$CJ$90</f>
        <v>0.81473343749999994</v>
      </c>
      <c r="BE334" s="26">
        <f>IF(7&lt;='貼り付けシート（日別）'!O333,1,1+(7-'貼り付けシート（日別）'!O333)*0.0205)</f>
        <v>1</v>
      </c>
      <c r="BF334" s="89">
        <f>IF($BN334&gt;0,バックデータ一覧!$S$4,バックデータ一覧!$T$4)</f>
        <v>-0.51375000000000004</v>
      </c>
      <c r="BG334" s="89">
        <f>IF($BN334&gt;0,バックデータ一覧!$S$5,バックデータ一覧!$T$5)</f>
        <v>-1.7819999999999999E-2</v>
      </c>
      <c r="BH334" s="89">
        <f>IF($BN334&gt;0,バックデータ一覧!$S$6,バックデータ一覧!$T$6)</f>
        <v>0.27639999999999998</v>
      </c>
      <c r="BI334" s="89">
        <f>IF($BN334&gt;0,バックデータ一覧!$S$7,バックデータ一覧!$T$7)</f>
        <v>9.4067100000000003</v>
      </c>
      <c r="BJ334" s="89">
        <f>IF($BN334&gt;0,バックデータ一覧!$S$12,バックデータ一覧!$T$12)</f>
        <v>-0.19841</v>
      </c>
      <c r="BK334" s="89">
        <f>IF($BN334&gt;0,バックデータ一覧!$S$13,バックデータ一覧!$T$13)</f>
        <v>1.10632</v>
      </c>
      <c r="BL334" s="89">
        <f>IF($BN334&gt;0,バックデータ一覧!$S$14,バックデータ一覧!$T$14)</f>
        <v>0.19306999999999999</v>
      </c>
      <c r="BM334" s="132">
        <f>IF($BN334&gt;0,バックデータ一覧!$S$15,バックデータ一覧!$T$15)</f>
        <v>-10.36669</v>
      </c>
      <c r="BN334" s="26">
        <f>SUMIF('貼り付けシート（時刻別）'!$A$6:$A$8765,$A334,'貼り付けシート（時刻別）'!$C$6:$C$8765)</f>
        <v>2400</v>
      </c>
      <c r="BO334" s="91">
        <f>'貼り付けシート（日別）'!B333</f>
        <v>5.6832365966436669</v>
      </c>
      <c r="BP334" s="91">
        <f>'貼り付けシート（日別）'!C333</f>
        <v>6.9590652203800003</v>
      </c>
      <c r="BQ334" s="91">
        <f>'貼り付けシート（日別）'!D333</f>
        <v>3.0155949288313333</v>
      </c>
      <c r="BR334" s="91">
        <f>'貼り付けシート（日別）'!E333</f>
        <v>0</v>
      </c>
      <c r="BS334" s="91">
        <f>'貼り付けシート（日別）'!F333</f>
        <v>10.43859783057</v>
      </c>
      <c r="BT334" s="91">
        <f>'貼り付けシート（日別）'!G333</f>
        <v>0</v>
      </c>
      <c r="BU334" s="91">
        <f>'貼り付けシート（日別）'!H333</f>
        <v>1.4989062500000001</v>
      </c>
      <c r="BV334" s="91">
        <f>'貼り付けシート（日別）'!I333</f>
        <v>49</v>
      </c>
      <c r="BW334" s="91">
        <f>'貼り付けシート（日別）'!J333</f>
        <v>60</v>
      </c>
      <c r="BX334" s="91">
        <f>'貼り付けシート（日別）'!K333</f>
        <v>26</v>
      </c>
      <c r="BY334" s="91">
        <f>'貼り付けシート（日別）'!L333</f>
        <v>0</v>
      </c>
      <c r="BZ334" s="91">
        <f>'貼り付けシート（日別）'!M333</f>
        <v>90</v>
      </c>
      <c r="CA334" s="91">
        <f>'貼り付けシート（日別）'!N333</f>
        <v>0</v>
      </c>
      <c r="CB334" s="91">
        <f>'貼り付けシート（日別）'!O333</f>
        <v>10.695833333333335</v>
      </c>
      <c r="CC334" s="91">
        <f>'貼り付けシート（日別）'!Q333</f>
        <v>0</v>
      </c>
      <c r="CD334" s="126"/>
    </row>
    <row r="335" spans="1:82" x14ac:dyDescent="0.15">
      <c r="A335" s="30">
        <v>41968</v>
      </c>
      <c r="B335" s="93">
        <f t="shared" si="156"/>
        <v>0.17848388136574073</v>
      </c>
      <c r="C335" s="93">
        <f t="shared" si="157"/>
        <v>0</v>
      </c>
      <c r="D335" s="93">
        <f t="shared" ref="D335:D371" si="183">K335</f>
        <v>48.314689203862116</v>
      </c>
      <c r="E335" s="96">
        <v>0</v>
      </c>
      <c r="F335" s="90">
        <f>IF(OR(計算過程!$CJ$4&lt;=4,計算過程!$CJ$4=8),G335+H335+I335,0)</f>
        <v>0.17848388136574073</v>
      </c>
      <c r="G335" s="90">
        <f>IF(AND($CJ$4&gt;4,$CJ$4&lt;&gt;8),0,((VLOOKUP(入力データと計算結果!$F$6,バックデータ一覧!$V$12:$AA$15,2)*CB335+VLOOKUP(入力データと計算結果!$F$6,バックデータ一覧!$V$12:$AA$15,3)*(BV335+BW335+BX335+BY335+CA335)+(VLOOKUP(入力データと計算結果!$F$6,バックデータ一覧!$V$12:$AA$15,4)))*10^3/3600))</f>
        <v>0.11476539351851851</v>
      </c>
      <c r="H335" s="90">
        <f>IF(AND(OR($CJ$4&gt;4,$CJ$4&lt;&gt;8),入力データと計算結果!$F$7&lt;&gt;バックデータ一覧!$A$20,BZ335&gt;0),0.07*10^3/3600,0)</f>
        <v>1.9444444444444445E-2</v>
      </c>
      <c r="I335" s="90">
        <f>IF(AND(OR($CJ$4&lt;=4),入力データと計算結果!$F$7=バックデータ一覧!$A$22,BU335&gt;0),(VLOOKUP(入力データと計算結果!$F$6,バックデータ一覧!$V$12:$AA$15,5,FALSE)*BU335+VLOOKUP(入力データと計算結果!$F$6,バックデータ一覧!$V$12:$AA$15,6,FALSE))*10^3/3600,0)</f>
        <v>4.4274043402777775E-2</v>
      </c>
      <c r="J335" s="90">
        <f>IF(OR(計算過程!$CJ$4&lt;=2,計算過程!$CJ$4=8),IF(入力データと計算結果!$F$7=バックデータ一覧!$A$20,BO335/L335+BP335/M335+BQ335/N335+BR335/O335+BT335/Q335,IF(入力データと計算結果!$F$7=バックデータ一覧!$A$21,BO335/L335+BP335/M335+BQ335/N335+BS335/P335+BT335/Q335,BO335/L335+BP335/M335+BQ335/N335+BS335/P335+BU335/R335)),0)</f>
        <v>0</v>
      </c>
      <c r="K335" s="90">
        <f>IF(OR(計算過程!$CJ$4=3,計算過程!$CJ$4=4),IF(入力データと計算結果!$F$7=バックデータ一覧!$A$20,BO335/L335+BP335/M335+BQ335/N335+BR335/O335+BT335/Q335,IF(入力データと計算結果!$F$7=バックデータ一覧!$A$21,BO335/L335+BP335/M335+BQ335/N335+BS335/P335+BT335/Q335,BO335/L335+BP335/M335+BQ335/N335+BS335/P335+BU335/R335)),0)</f>
        <v>48.314689203862116</v>
      </c>
      <c r="L335" s="167">
        <f>IFERROR(MIN(1,$CJ$6*CB335+計算過程!$CJ$13*(BO335+BQ335)+$CJ$20),"-")</f>
        <v>0.71516318852113459</v>
      </c>
      <c r="M335" s="167">
        <f t="shared" si="158"/>
        <v>0.79444750183938018</v>
      </c>
      <c r="N335" s="167">
        <f t="shared" si="159"/>
        <v>0.71516318852113459</v>
      </c>
      <c r="O335" s="134">
        <f t="shared" si="160"/>
        <v>0.90236153670854247</v>
      </c>
      <c r="P335" s="134">
        <f t="shared" si="161"/>
        <v>0.83782169116032013</v>
      </c>
      <c r="Q335" s="134">
        <f t="shared" si="162"/>
        <v>0.90236153670854247</v>
      </c>
      <c r="R335" s="134">
        <f t="shared" si="163"/>
        <v>0.53915099999748473</v>
      </c>
      <c r="S335" s="26">
        <f t="shared" si="164"/>
        <v>0</v>
      </c>
      <c r="T335" s="26">
        <f>'貼り付けシート（日別）'!P334</f>
        <v>7.1</v>
      </c>
      <c r="U335" s="26">
        <f t="shared" ref="U335:U371" si="184">IF(T335&lt;7,1+0.0133*(7-T335),1)</f>
        <v>1</v>
      </c>
      <c r="V335" s="26">
        <f t="shared" ref="V335:V371" si="185">IF(AND(T335&gt;=2,T335&lt;5),1.175-T335*0.035,IF(AND(T335&gt;=-2,T335&lt;2),1.12-T335*0.0075,IF(AND(T335&gt;=-15.5,T335&lt;-2),1.155+T335*0.01,1)))</f>
        <v>1</v>
      </c>
      <c r="W335" s="26">
        <f t="shared" si="177"/>
        <v>37.675936062083331</v>
      </c>
      <c r="X335" s="26">
        <f t="shared" si="165"/>
        <v>0</v>
      </c>
      <c r="Y335" s="26">
        <f>IF(AND(入力データと計算結果!$F$6=バックデータ一覧!$A$7,入力データと計算結果!$F$27="種類を選択することで評価する"),MAX((($CJ$44*CB335+$CJ$45*SUM(BO335:BQ335,BS335)+$CJ$46)*Z335+(0.01723*BU335+0.06099))*10^3/3600,0),0)</f>
        <v>0</v>
      </c>
      <c r="Z335" s="26">
        <f t="shared" si="178"/>
        <v>1</v>
      </c>
      <c r="AA335" s="26">
        <f>IF(AND(入力データと計算結果!$F$6=バックデータ一覧!$A$7,入力データと計算結果!$F$27="種類を選択することで評価する"),MAX(($CJ$47*CB335+$CJ$48*SUM(BO335:BQ335,BS335)+$CJ$49)*AC335+BU335/AB335,0),0)</f>
        <v>0</v>
      </c>
      <c r="AB335" s="26">
        <f t="shared" si="166"/>
        <v>0.81845062499999999</v>
      </c>
      <c r="AC335" s="26">
        <f t="shared" si="179"/>
        <v>1</v>
      </c>
      <c r="AD335" s="91">
        <f>IF(AND(入力データと計算結果!$F$6=バックデータ一覧!$A$7,入力データと計算結果!$F$27="仕様を入力することで評価する"),AE335+AF335+AG335,0)</f>
        <v>0</v>
      </c>
      <c r="AE335" s="91">
        <f t="shared" si="180"/>
        <v>1.8168795183694892</v>
      </c>
      <c r="AF335" s="91">
        <f t="shared" si="167"/>
        <v>8.8903765742314386E-2</v>
      </c>
      <c r="AG335" s="190">
        <f>IF(AND(入力データと計算結果!$F$7&lt;&gt;バックデータ一覧!$A$22,CA335&gt;0),(0.000393*計算過程!CA335)*10^3/3600,IF(AND(入力データと計算結果!$F$7=バックデータ一覧!$A$22,AX335&gt;0),(0.01723*計算過程!AX335+0.06099)*10^3/3600,0))</f>
        <v>2.3969771701388889E-2</v>
      </c>
      <c r="AH335" s="91">
        <f>IF(OR(入力データと計算結果!$F$6&lt;&gt;バックデータ一覧!$A$7,入力データと計算結果!$F$27&lt;&gt;"仕様を入力することで評価する"),0,IF(入力データと計算結果!$F$7=バックデータ一覧!$A$20,計算過程!AR335/計算過程!AI335+計算過程!AS335/計算過程!AJ335+計算過程!AT335/計算過程!AK335+計算過程!AU335/計算過程!AL335+計算過程!AW335/計算過程!AN335,IF(入力データと計算結果!$F$7=バックデータ一覧!$A$21,計算過程!AR335/計算過程!AI335+計算過程!AS335/計算過程!AJ335+計算過程!AT335/計算過程!AK335+計算過程!AV335/計算過程!AM335+計算過程!AW335/計算過程!AN335,計算過程!AR335/計算過程!AI335+計算過程!AS335/計算過程!AJ335+計算過程!AT335/計算過程!AK335+計算過程!AV335/計算過程!AM335+計算過程!AX335/計算過程!AO335)))</f>
        <v>0</v>
      </c>
      <c r="AI335" s="191" t="str">
        <f>IF(AND(入力データと計算結果!$F$6=バックデータ一覧!$A$7,入力データと計算結果!$F$27="仕様を入力することで評価する"),$CJ$65*CB335+$CJ$72*(AR335+AT335)+$CJ$79,"-")</f>
        <v>-</v>
      </c>
      <c r="AJ335" s="191" t="str">
        <f>IF(AND(入力データと計算結果!$F$6=バックデータ一覧!$A$7,入力データと計算結果!$F$27="仕様を入力することで評価する"),$CJ$66*CB335+$CJ$73*AS335+$CJ$80,"-")</f>
        <v>-</v>
      </c>
      <c r="AK335" s="191" t="str">
        <f>IF(AND(入力データと計算結果!$F$6=バックデータ一覧!$A$7,入力データと計算結果!$F$27="仕様を入力することで評価する"),$CJ$67*CB335+$CJ$74*(AR335+AT335)+$CJ$81,"-")</f>
        <v>-</v>
      </c>
      <c r="AL335" s="191" t="str">
        <f>IF(AND(入力データと計算結果!$F$6=バックデータ一覧!$A$7,入力データと計算結果!$F$27="仕様を入力することで評価する"),$CJ$68*CB335+$CJ$75*AU335+$CJ$82,"-")</f>
        <v>-</v>
      </c>
      <c r="AM335" s="191" t="str">
        <f>IF(AND(入力データと計算結果!$F$6=バックデータ一覧!$A$7,入力データと計算結果!$F$27="仕様を入力することで評価する"),$CJ$69*CB335+$CJ$76*AV335+$CJ$83,"-")</f>
        <v>-</v>
      </c>
      <c r="AN335" s="191" t="str">
        <f>IF(AND(入力データと計算結果!$F$6=バックデータ一覧!$A$7,入力データと計算結果!$F$27="仕様を入力することで評価する"),$CJ$70*CB335+$CJ$77*AW335+$CJ$84,"-")</f>
        <v>-</v>
      </c>
      <c r="AO335" s="191" t="str">
        <f>IF(AND(入力データと計算結果!$F$6=バックデータ一覧!$A$7,入力データと計算結果!$F$27="仕様を入力することで評価する"),$CJ$71*CB335+$CJ$78*AX335+$CJ$85,"-")</f>
        <v>-</v>
      </c>
      <c r="AP335" s="91">
        <f t="shared" si="168"/>
        <v>31.984539764553805</v>
      </c>
      <c r="AQ335" s="91">
        <f t="shared" si="181"/>
        <v>4.8900294649234466</v>
      </c>
      <c r="AR335" s="91">
        <f t="shared" si="169"/>
        <v>1.6844387419926656</v>
      </c>
      <c r="AS335" s="91">
        <f t="shared" si="170"/>
        <v>1.2426187440929501</v>
      </c>
      <c r="AT335" s="91">
        <f t="shared" si="171"/>
        <v>0.66272999684957368</v>
      </c>
      <c r="AU335" s="91">
        <f t="shared" si="172"/>
        <v>0</v>
      </c>
      <c r="AV335" s="91">
        <f t="shared" si="173"/>
        <v>4.9704749763718006</v>
      </c>
      <c r="AW335" s="91">
        <f t="shared" si="174"/>
        <v>0</v>
      </c>
      <c r="AX335" s="91">
        <f t="shared" si="175"/>
        <v>1.4684374999999998</v>
      </c>
      <c r="AY335" s="158">
        <f t="shared" si="176"/>
        <v>27.64723610277634</v>
      </c>
      <c r="AZ335" s="91">
        <f t="shared" si="182"/>
        <v>36.20749856208333</v>
      </c>
      <c r="BA335" s="26">
        <f>IF(計算過程!$CJ$4=9,((BF335*CB335+BG335*(BO335+BP335+BQ335+BS335)+BH335*BN335+BI335)*BB335+(0.01723*BU335+0.06099))*10^3/3600,0)</f>
        <v>0</v>
      </c>
      <c r="BB335" s="26">
        <f>IF(7&lt;='貼り付けシート（日別）'!O334,1,1+(7-'貼り付けシート（日別）'!O334)*0.0091)</f>
        <v>1</v>
      </c>
      <c r="BC335" s="26">
        <f>IF(計算過程!$CJ$4=9,((BJ335*計算過程!CB335+BK335*(BO335+BP335+BQ335+BS335)+BL335*BN335+BM335)*BE335+BU335/BD335),0)</f>
        <v>0</v>
      </c>
      <c r="BD335" s="26">
        <f>計算過程!$CJ$88*'貼り付けシート（日別）'!O334+計算過程!$CJ$89*BU335+計算過程!$CJ$90</f>
        <v>0.81845062499999999</v>
      </c>
      <c r="BE335" s="26">
        <f>IF(7&lt;='貼り付けシート（日別）'!O334,1,1+(7-'貼り付けシート（日別）'!O334)*0.0205)</f>
        <v>1</v>
      </c>
      <c r="BF335" s="89">
        <f>IF($BN335&gt;0,バックデータ一覧!$S$4,バックデータ一覧!$T$4)</f>
        <v>-0.51375000000000004</v>
      </c>
      <c r="BG335" s="89">
        <f>IF($BN335&gt;0,バックデータ一覧!$S$5,バックデータ一覧!$T$5)</f>
        <v>-1.7819999999999999E-2</v>
      </c>
      <c r="BH335" s="89">
        <f>IF($BN335&gt;0,バックデータ一覧!$S$6,バックデータ一覧!$T$6)</f>
        <v>0.27639999999999998</v>
      </c>
      <c r="BI335" s="89">
        <f>IF($BN335&gt;0,バックデータ一覧!$S$7,バックデータ一覧!$T$7)</f>
        <v>9.4067100000000003</v>
      </c>
      <c r="BJ335" s="89">
        <f>IF($BN335&gt;0,バックデータ一覧!$S$12,バックデータ一覧!$T$12)</f>
        <v>-0.19841</v>
      </c>
      <c r="BK335" s="89">
        <f>IF($BN335&gt;0,バックデータ一覧!$S$13,バックデータ一覧!$T$13)</f>
        <v>1.10632</v>
      </c>
      <c r="BL335" s="89">
        <f>IF($BN335&gt;0,バックデータ一覧!$S$14,バックデータ一覧!$T$14)</f>
        <v>0.19306999999999999</v>
      </c>
      <c r="BM335" s="132">
        <f>IF($BN335&gt;0,バックデータ一覧!$S$15,バックデータ一覧!$T$15)</f>
        <v>-10.36669</v>
      </c>
      <c r="BN335" s="26">
        <f>SUMIF('貼り付けシート（時刻別）'!$A$6:$A$8765,$A335,'貼り付けシート（時刻別）'!$C$6:$C$8765)</f>
        <v>2400</v>
      </c>
      <c r="BO335" s="91">
        <f>'貼り付けシート（日別）'!B334</f>
        <v>7.1247013299583335</v>
      </c>
      <c r="BP335" s="91">
        <f>'貼り付けシート（日別）'!C334</f>
        <v>5.2559272106249999</v>
      </c>
      <c r="BQ335" s="91">
        <f>'貼り付けシート（日別）'!D334</f>
        <v>2.8031611789999999</v>
      </c>
      <c r="BR335" s="91">
        <f>'貼り付けシート（日別）'!E334</f>
        <v>0</v>
      </c>
      <c r="BS335" s="91">
        <f>'貼り付けシート（日別）'!F334</f>
        <v>21.023708842499996</v>
      </c>
      <c r="BT335" s="91">
        <f>'貼り付けシート（日別）'!G334</f>
        <v>0</v>
      </c>
      <c r="BU335" s="91">
        <f>'貼り付けシート（日別）'!H334</f>
        <v>1.4684374999999998</v>
      </c>
      <c r="BV335" s="91">
        <f>'貼り付けシート（日別）'!I334</f>
        <v>61</v>
      </c>
      <c r="BW335" s="91">
        <f>'貼り付けシート（日別）'!J334</f>
        <v>45</v>
      </c>
      <c r="BX335" s="91">
        <f>'貼り付けシート（日別）'!K334</f>
        <v>24</v>
      </c>
      <c r="BY335" s="91">
        <f>'貼り付けシート（日別）'!L334</f>
        <v>0</v>
      </c>
      <c r="BZ335" s="91">
        <f>'貼り付けシート（日別）'!M334</f>
        <v>180</v>
      </c>
      <c r="CA335" s="91">
        <f>'貼り付けシート（日別）'!N334</f>
        <v>0</v>
      </c>
      <c r="CB335" s="91">
        <f>'貼り付けシート（日別）'!O334</f>
        <v>11.508333333333331</v>
      </c>
      <c r="CC335" s="91">
        <f>'貼り付けシート（日別）'!Q334</f>
        <v>0</v>
      </c>
      <c r="CD335" s="126"/>
    </row>
    <row r="336" spans="1:82" x14ac:dyDescent="0.15">
      <c r="A336" s="30">
        <v>41969</v>
      </c>
      <c r="B336" s="93">
        <f t="shared" si="156"/>
        <v>0.10070219907407407</v>
      </c>
      <c r="C336" s="93">
        <f t="shared" si="157"/>
        <v>0</v>
      </c>
      <c r="D336" s="93">
        <f t="shared" si="183"/>
        <v>8.9065410423570164</v>
      </c>
      <c r="E336" s="96">
        <v>0</v>
      </c>
      <c r="F336" s="90">
        <f>IF(OR(計算過程!$CJ$4&lt;=4,計算過程!$CJ$4=8),G336+H336+I336,0)</f>
        <v>0.10070219907407407</v>
      </c>
      <c r="G336" s="90">
        <f>IF(AND($CJ$4&gt;4,$CJ$4&lt;&gt;8),0,((VLOOKUP(入力データと計算結果!$F$6,バックデータ一覧!$V$12:$AA$15,2)*CB336+VLOOKUP(入力データと計算結果!$F$6,バックデータ一覧!$V$12:$AA$15,3)*(BV336+BW336+BX336+BY336+CA336)+(VLOOKUP(入力データと計算結果!$F$6,バックデータ一覧!$V$12:$AA$15,4)))*10^3/3600))</f>
        <v>0.10070219907407407</v>
      </c>
      <c r="H336" s="90">
        <f>IF(AND(OR($CJ$4&gt;4,$CJ$4&lt;&gt;8),入力データと計算結果!$F$7&lt;&gt;バックデータ一覧!$A$20,BZ336&gt;0),0.07*10^3/3600,0)</f>
        <v>0</v>
      </c>
      <c r="I336" s="90">
        <f>IF(AND(OR($CJ$4&lt;=4),入力データと計算結果!$F$7=バックデータ一覧!$A$22,BU336&gt;0),(VLOOKUP(入力データと計算結果!$F$6,バックデータ一覧!$V$12:$AA$15,5,FALSE)*BU336+VLOOKUP(入力データと計算結果!$F$6,バックデータ一覧!$V$12:$AA$15,6,FALSE))*10^3/3600,0)</f>
        <v>0</v>
      </c>
      <c r="J336" s="90">
        <f>IF(OR(計算過程!$CJ$4&lt;=2,計算過程!$CJ$4=8),IF(入力データと計算結果!$F$7=バックデータ一覧!$A$20,BO336/L336+BP336/M336+BQ336/N336+BR336/O336+BT336/Q336,IF(入力データと計算結果!$F$7=バックデータ一覧!$A$21,BO336/L336+BP336/M336+BQ336/N336+BS336/P336+BT336/Q336,BO336/L336+BP336/M336+BQ336/N336+BS336/P336+BU336/R336)),0)</f>
        <v>0</v>
      </c>
      <c r="K336" s="90">
        <f>IF(OR(計算過程!$CJ$4=3,計算過程!$CJ$4=4),IF(入力データと計算結果!$F$7=バックデータ一覧!$A$20,BO336/L336+BP336/M336+BQ336/N336+BR336/O336+BT336/Q336,IF(入力データと計算結果!$F$7=バックデータ一覧!$A$21,BO336/L336+BP336/M336+BQ336/N336+BS336/P336+BT336/Q336,BO336/L336+BP336/M336+BQ336/N336+BS336/P336+BU336/R336)),0)</f>
        <v>8.9065410423570164</v>
      </c>
      <c r="L336" s="167">
        <f>IFERROR(MIN(1,$CJ$6*CB336+計算過程!$CJ$13*(BO336+BQ336)+$CJ$20),"-")</f>
        <v>0.69720520818718212</v>
      </c>
      <c r="M336" s="167">
        <f t="shared" si="158"/>
        <v>0.78030677261292902</v>
      </c>
      <c r="N336" s="167">
        <f t="shared" si="159"/>
        <v>0.69720520818718212</v>
      </c>
      <c r="O336" s="134">
        <f t="shared" si="160"/>
        <v>0.90236153670854247</v>
      </c>
      <c r="P336" s="134">
        <f t="shared" si="161"/>
        <v>0.88826526187185906</v>
      </c>
      <c r="Q336" s="134">
        <f t="shared" si="162"/>
        <v>0.90236153670854247</v>
      </c>
      <c r="R336" s="134">
        <f t="shared" si="163"/>
        <v>0.45056259838211887</v>
      </c>
      <c r="S336" s="26">
        <f t="shared" si="164"/>
        <v>0</v>
      </c>
      <c r="T336" s="26">
        <f>'貼り付けシート（日別）'!P335</f>
        <v>11.0375</v>
      </c>
      <c r="U336" s="26">
        <f t="shared" si="184"/>
        <v>1</v>
      </c>
      <c r="V336" s="26">
        <f t="shared" si="185"/>
        <v>1</v>
      </c>
      <c r="W336" s="26">
        <f t="shared" si="177"/>
        <v>6.4598560776749991</v>
      </c>
      <c r="X336" s="26">
        <f t="shared" si="165"/>
        <v>0</v>
      </c>
      <c r="Y336" s="26">
        <f>IF(AND(入力データと計算結果!$F$6=バックデータ一覧!$A$7,入力データと計算結果!$F$27="種類を選択することで評価する"),MAX((($CJ$44*CB336+$CJ$45*SUM(BO336:BQ336,BS336)+$CJ$46)*Z336+(0.01723*BU336+0.06099))*10^3/3600,0),0)</f>
        <v>0</v>
      </c>
      <c r="Z336" s="26">
        <f t="shared" si="178"/>
        <v>1</v>
      </c>
      <c r="AA336" s="26">
        <f>IF(AND(入力データと計算結果!$F$6=バックデータ一覧!$A$7,入力データと計算結果!$F$27="種類を選択することで評価する"),MAX(($CJ$47*CB336+$CJ$48*SUM(BO336:BQ336,BS336)+$CJ$49)*AC336+BU336/AB336,0),0)</f>
        <v>0</v>
      </c>
      <c r="AB336" s="26">
        <f t="shared" si="166"/>
        <v>0.79355999999999993</v>
      </c>
      <c r="AC336" s="26">
        <f t="shared" si="179"/>
        <v>1</v>
      </c>
      <c r="AD336" s="91">
        <f>IF(AND(入力データと計算結果!$F$6=バックデータ一覧!$A$7,入力データと計算結果!$F$27="仕様を入力することで評価する"),AE336+AF336+AG336,0)</f>
        <v>0</v>
      </c>
      <c r="AE336" s="91">
        <f t="shared" si="180"/>
        <v>0.4517109349277556</v>
      </c>
      <c r="AF336" s="91">
        <f t="shared" si="167"/>
        <v>6.4173071964058304E-2</v>
      </c>
      <c r="AG336" s="190">
        <f>IF(AND(入力データと計算結果!$F$7&lt;&gt;バックデータ一覧!$A$22,CA336&gt;0),(0.000393*計算過程!CA336)*10^3/3600,IF(AND(入力データと計算結果!$F$7=バックデータ一覧!$A$22,AX336&gt;0),(0.01723*計算過程!AX336+0.06099)*10^3/3600,0))</f>
        <v>0</v>
      </c>
      <c r="AH336" s="91">
        <f>IF(OR(入力データと計算結果!$F$6&lt;&gt;バックデータ一覧!$A$7,入力データと計算結果!$F$27&lt;&gt;"仕様を入力することで評価する"),0,IF(入力データと計算結果!$F$7=バックデータ一覧!$A$20,計算過程!AR336/計算過程!AI336+計算過程!AS336/計算過程!AJ336+計算過程!AT336/計算過程!AK336+計算過程!AU336/計算過程!AL336+計算過程!AW336/計算過程!AN336,IF(入力データと計算結果!$F$7=バックデータ一覧!$A$21,計算過程!AR336/計算過程!AI336+計算過程!AS336/計算過程!AJ336+計算過程!AT336/計算過程!AK336+計算過程!AV336/計算過程!AM336+計算過程!AW336/計算過程!AN336,計算過程!AR336/計算過程!AI336+計算過程!AS336/計算過程!AJ336+計算過程!AT336/計算過程!AK336+計算過程!AV336/計算過程!AM336+計算過程!AX336/計算過程!AO336)))</f>
        <v>0</v>
      </c>
      <c r="AI336" s="191" t="str">
        <f>IF(AND(入力データと計算結果!$F$6=バックデータ一覧!$A$7,入力データと計算結果!$F$27="仕様を入力することで評価する"),$CJ$65*CB336+$CJ$72*(AR336+AT336)+$CJ$79,"-")</f>
        <v>-</v>
      </c>
      <c r="AJ336" s="191" t="str">
        <f>IF(AND(入力データと計算結果!$F$6=バックデータ一覧!$A$7,入力データと計算結果!$F$27="仕様を入力することで評価する"),$CJ$66*CB336+$CJ$73*AS336+$CJ$80,"-")</f>
        <v>-</v>
      </c>
      <c r="AK336" s="191" t="str">
        <f>IF(AND(入力データと計算結果!$F$6=バックデータ一覧!$A$7,入力データと計算結果!$F$27="仕様を入力することで評価する"),$CJ$67*CB336+$CJ$74*(AR336+AT336)+$CJ$81,"-")</f>
        <v>-</v>
      </c>
      <c r="AL336" s="191" t="str">
        <f>IF(AND(入力データと計算結果!$F$6=バックデータ一覧!$A$7,入力データと計算結果!$F$27="仕様を入力することで評価する"),$CJ$68*CB336+$CJ$75*AU336+$CJ$82,"-")</f>
        <v>-</v>
      </c>
      <c r="AM336" s="191" t="str">
        <f>IF(AND(入力データと計算結果!$F$6=バックデータ一覧!$A$7,入力データと計算結果!$F$27="仕様を入力することで評価する"),$CJ$69*CB336+$CJ$76*AV336+$CJ$83,"-")</f>
        <v>-</v>
      </c>
      <c r="AN336" s="191" t="str">
        <f>IF(AND(入力データと計算結果!$F$6=バックデータ一覧!$A$7,入力データと計算結果!$F$27="仕様を入力することで評価する"),$CJ$70*CB336+$CJ$77*AW336+$CJ$84,"-")</f>
        <v>-</v>
      </c>
      <c r="AO336" s="191" t="str">
        <f>IF(AND(入力データと計算結果!$F$6=バックデータ一覧!$A$7,入力データと計算結果!$F$27="仕様を入力することで評価する"),$CJ$71*CB336+$CJ$78*AX336+$CJ$85,"-")</f>
        <v>-</v>
      </c>
      <c r="AP336" s="91">
        <f t="shared" si="168"/>
        <v>7.4732795286159623</v>
      </c>
      <c r="AQ336" s="91">
        <f t="shared" si="181"/>
        <v>4.5956624461683919</v>
      </c>
      <c r="AR336" s="91">
        <f t="shared" si="169"/>
        <v>0</v>
      </c>
      <c r="AS336" s="91">
        <f t="shared" si="170"/>
        <v>0</v>
      </c>
      <c r="AT336" s="91">
        <f t="shared" si="171"/>
        <v>0</v>
      </c>
      <c r="AU336" s="91">
        <f t="shared" si="172"/>
        <v>0</v>
      </c>
      <c r="AV336" s="91">
        <f t="shared" si="173"/>
        <v>0</v>
      </c>
      <c r="AW336" s="91">
        <f t="shared" si="174"/>
        <v>0</v>
      </c>
      <c r="AX336" s="91">
        <f t="shared" si="175"/>
        <v>0</v>
      </c>
      <c r="AY336" s="158">
        <f t="shared" si="176"/>
        <v>6.4598560776749991</v>
      </c>
      <c r="AZ336" s="91">
        <f t="shared" si="182"/>
        <v>6.4598560776749991</v>
      </c>
      <c r="BA336" s="26">
        <f>IF(計算過程!$CJ$4=9,((BF336*CB336+BG336*(BO336+BP336+BQ336+BS336)+BH336*BN336+BI336)*BB336+(0.01723*BU336+0.06099))*10^3/3600,0)</f>
        <v>0</v>
      </c>
      <c r="BB336" s="26">
        <f>IF(7&lt;='貼り付けシート（日別）'!O335,1,1+(7-'貼り付けシート（日別）'!O335)*0.0091)</f>
        <v>1</v>
      </c>
      <c r="BC336" s="26">
        <f>IF(計算過程!$CJ$4=9,((BJ336*計算過程!CB336+BK336*(BO336+BP336+BQ336+BS336)+BL336*BN336+BM336)*BE336+BU336/BD336),0)</f>
        <v>0</v>
      </c>
      <c r="BD336" s="26">
        <f>計算過程!$CJ$88*'貼り付けシート（日別）'!O335+計算過程!$CJ$89*BU336+計算過程!$CJ$90</f>
        <v>0.79355999999999993</v>
      </c>
      <c r="BE336" s="26">
        <f>IF(7&lt;='貼り付けシート（日別）'!O335,1,1+(7-'貼り付けシート（日別）'!O335)*0.0205)</f>
        <v>1</v>
      </c>
      <c r="BF336" s="89">
        <f>IF($BN336&gt;0,バックデータ一覧!$S$4,バックデータ一覧!$T$4)</f>
        <v>-0.51375000000000004</v>
      </c>
      <c r="BG336" s="89">
        <f>IF($BN336&gt;0,バックデータ一覧!$S$5,バックデータ一覧!$T$5)</f>
        <v>-1.7819999999999999E-2</v>
      </c>
      <c r="BH336" s="89">
        <f>IF($BN336&gt;0,バックデータ一覧!$S$6,バックデータ一覧!$T$6)</f>
        <v>0.27639999999999998</v>
      </c>
      <c r="BI336" s="89">
        <f>IF($BN336&gt;0,バックデータ一覧!$S$7,バックデータ一覧!$T$7)</f>
        <v>9.4067100000000003</v>
      </c>
      <c r="BJ336" s="89">
        <f>IF($BN336&gt;0,バックデータ一覧!$S$12,バックデータ一覧!$T$12)</f>
        <v>-0.19841</v>
      </c>
      <c r="BK336" s="89">
        <f>IF($BN336&gt;0,バックデータ一覧!$S$13,バックデータ一覧!$T$13)</f>
        <v>1.10632</v>
      </c>
      <c r="BL336" s="89">
        <f>IF($BN336&gt;0,バックデータ一覧!$S$14,バックデータ一覧!$T$14)</f>
        <v>0.19306999999999999</v>
      </c>
      <c r="BM336" s="132">
        <f>IF($BN336&gt;0,バックデータ一覧!$S$15,バックデータ一覧!$T$15)</f>
        <v>-10.36669</v>
      </c>
      <c r="BN336" s="26">
        <f>SUMIF('貼り付けシート（時刻別）'!$A$6:$A$8765,$A336,'貼り付けシート（時刻別）'!$C$6:$C$8765)</f>
        <v>2400</v>
      </c>
      <c r="BO336" s="91">
        <f>'貼り付けシート（日別）'!B335</f>
        <v>2.7013943597549996</v>
      </c>
      <c r="BP336" s="91">
        <f>'貼り付けシート（日別）'!C335</f>
        <v>2.3490385736999997</v>
      </c>
      <c r="BQ336" s="91">
        <f>'貼り付けシート（日別）'!D335</f>
        <v>1.4094231442199998</v>
      </c>
      <c r="BR336" s="91">
        <f>'貼り付けシート（日別）'!E335</f>
        <v>0</v>
      </c>
      <c r="BS336" s="91">
        <f>'貼り付けシート（日別）'!F335</f>
        <v>0</v>
      </c>
      <c r="BT336" s="91">
        <f>'貼り付けシート（日別）'!G335</f>
        <v>0</v>
      </c>
      <c r="BU336" s="91">
        <f>'貼り付けシート（日別）'!H335</f>
        <v>0</v>
      </c>
      <c r="BV336" s="91">
        <f>'貼り付けシート（日別）'!I335</f>
        <v>23</v>
      </c>
      <c r="BW336" s="91">
        <f>'貼り付けシート（日別）'!J335</f>
        <v>20</v>
      </c>
      <c r="BX336" s="91">
        <f>'貼り付けシート（日別）'!K335</f>
        <v>12</v>
      </c>
      <c r="BY336" s="91">
        <f>'貼り付けシート（日別）'!L335</f>
        <v>0</v>
      </c>
      <c r="BZ336" s="91">
        <f>'貼り付けシート（日別）'!M335</f>
        <v>0</v>
      </c>
      <c r="CA336" s="91">
        <f>'貼り付けシート（日別）'!N335</f>
        <v>0</v>
      </c>
      <c r="CB336" s="91">
        <f>'貼り付けシート（日別）'!O335</f>
        <v>8.1583333333333332</v>
      </c>
      <c r="CC336" s="91">
        <f>'貼り付けシート（日別）'!Q335</f>
        <v>0</v>
      </c>
      <c r="CD336" s="126"/>
    </row>
    <row r="337" spans="1:82" x14ac:dyDescent="0.15">
      <c r="A337" s="30">
        <v>41970</v>
      </c>
      <c r="B337" s="93">
        <f t="shared" si="156"/>
        <v>0.18498979832175924</v>
      </c>
      <c r="C337" s="93">
        <f t="shared" si="157"/>
        <v>0</v>
      </c>
      <c r="D337" s="93">
        <f t="shared" si="183"/>
        <v>37.436215258761706</v>
      </c>
      <c r="E337" s="96">
        <v>0</v>
      </c>
      <c r="F337" s="90">
        <f>IF(OR(計算過程!$CJ$4&lt;=4,計算過程!$CJ$4=8),G337+H337+I337,0)</f>
        <v>0.18498979832175924</v>
      </c>
      <c r="G337" s="90">
        <f>IF(AND($CJ$4&gt;4,$CJ$4&lt;&gt;8),0,((VLOOKUP(入力データと計算結果!$F$6,バックデータ一覧!$V$12:$AA$15,2)*CB337+VLOOKUP(入力データと計算結果!$F$6,バックデータ一覧!$V$12:$AA$15,3)*(BV337+BW337+BX337+BY337+CA337)+(VLOOKUP(入力データと計算結果!$F$6,バックデータ一覧!$V$12:$AA$15,4)))*10^3/3600))</f>
        <v>0.11996394675925925</v>
      </c>
      <c r="H337" s="90">
        <f>IF(AND(OR($CJ$4&gt;4,$CJ$4&lt;&gt;8),入力データと計算結果!$F$7&lt;&gt;バックデータ一覧!$A$20,BZ337&gt;0),0.07*10^3/3600,0)</f>
        <v>1.9444444444444445E-2</v>
      </c>
      <c r="I337" s="90">
        <f>IF(AND(OR($CJ$4&lt;=4),入力データと計算結果!$F$7=バックデータ一覧!$A$22,BU337&gt;0),(VLOOKUP(入力データと計算結果!$F$6,バックデータ一覧!$V$12:$AA$15,5,FALSE)*BU337+VLOOKUP(入力データと計算結果!$F$6,バックデータ一覧!$V$12:$AA$15,6,FALSE))*10^3/3600,0)</f>
        <v>4.5581407118055556E-2</v>
      </c>
      <c r="J337" s="90">
        <f>IF(OR(計算過程!$CJ$4&lt;=2,計算過程!$CJ$4=8),IF(入力データと計算結果!$F$7=バックデータ一覧!$A$20,BO337/L337+BP337/M337+BQ337/N337+BR337/O337+BT337/Q337,IF(入力データと計算結果!$F$7=バックデータ一覧!$A$21,BO337/L337+BP337/M337+BQ337/N337+BS337/P337+BT337/Q337,BO337/L337+BP337/M337+BQ337/N337+BS337/P337+BU337/R337)),0)</f>
        <v>0</v>
      </c>
      <c r="K337" s="90">
        <f>IF(OR(計算過程!$CJ$4=3,計算過程!$CJ$4=4),IF(入力データと計算結果!$F$7=バックデータ一覧!$A$20,BO337/L337+BP337/M337+BQ337/N337+BR337/O337+BT337/Q337,IF(入力データと計算結果!$F$7=バックデータ一覧!$A$21,BO337/L337+BP337/M337+BQ337/N337+BS337/P337+BT337/Q337,BO337/L337+BP337/M337+BQ337/N337+BS337/P337+BU337/R337)),0)</f>
        <v>37.436215258761706</v>
      </c>
      <c r="L337" s="167">
        <f>IFERROR(MIN(1,$CJ$6*CB337+計算過程!$CJ$13*(BO337+BQ337)+$CJ$20),"-")</f>
        <v>0.70920770863529159</v>
      </c>
      <c r="M337" s="167">
        <f t="shared" si="158"/>
        <v>0.78327883298001288</v>
      </c>
      <c r="N337" s="167">
        <f t="shared" si="159"/>
        <v>0.70920770863529159</v>
      </c>
      <c r="O337" s="134">
        <f t="shared" si="160"/>
        <v>0.90236153670854247</v>
      </c>
      <c r="P337" s="134">
        <f t="shared" si="161"/>
        <v>0.86256492195996315</v>
      </c>
      <c r="Q337" s="134">
        <f t="shared" si="162"/>
        <v>0.90236153670854247</v>
      </c>
      <c r="R337" s="134">
        <f t="shared" si="163"/>
        <v>0.51041722876713114</v>
      </c>
      <c r="S337" s="26">
        <f t="shared" si="164"/>
        <v>0</v>
      </c>
      <c r="T337" s="26">
        <f>'貼り付けシート（日別）'!P336</f>
        <v>2.3874999999999997</v>
      </c>
      <c r="U337" s="26">
        <f t="shared" si="184"/>
        <v>1.0613462499999999</v>
      </c>
      <c r="V337" s="26">
        <f t="shared" si="185"/>
        <v>1.0914375000000001</v>
      </c>
      <c r="W337" s="26">
        <f t="shared" si="177"/>
        <v>28.470605867425</v>
      </c>
      <c r="X337" s="26">
        <f t="shared" si="165"/>
        <v>0</v>
      </c>
      <c r="Y337" s="26">
        <f>IF(AND(入力データと計算結果!$F$6=バックデータ一覧!$A$7,入力データと計算結果!$F$27="種類を選択することで評価する"),MAX((($CJ$44*CB337+$CJ$45*SUM(BO337:BQ337,BS337)+$CJ$46)*Z337+(0.01723*BU337+0.06099))*10^3/3600,0),0)</f>
        <v>0</v>
      </c>
      <c r="Z337" s="26">
        <f t="shared" si="178"/>
        <v>1.0163420833333334</v>
      </c>
      <c r="AA337" s="26">
        <f>IF(AND(入力データと計算結果!$F$6=バックデータ一覧!$A$7,入力データと計算結果!$F$27="種類を選択することで評価する"),MAX(($CJ$47*CB337+$CJ$48*SUM(BO337:BQ337,BS337)+$CJ$49)*AC337+BU337/AB337,0),0)</f>
        <v>0</v>
      </c>
      <c r="AB337" s="26">
        <f t="shared" si="166"/>
        <v>0.78953406249999991</v>
      </c>
      <c r="AC337" s="26">
        <f t="shared" si="179"/>
        <v>1.0368145833333333</v>
      </c>
      <c r="AD337" s="91">
        <f>IF(AND(入力データと計算結果!$F$6=バックデータ一覧!$A$7,入力データと計算結果!$F$27="仕様を入力することで評価する"),AE337+AF337+AG337,0)</f>
        <v>0</v>
      </c>
      <c r="AE337" s="91">
        <f t="shared" si="180"/>
        <v>1.8455226217186795</v>
      </c>
      <c r="AF337" s="91">
        <f t="shared" si="167"/>
        <v>8.1064772813787683E-2</v>
      </c>
      <c r="AG337" s="190">
        <f>IF(AND(入力データと計算結果!$F$7&lt;&gt;バックデータ一覧!$A$22,CA337&gt;0),(0.000393*計算過程!CA337)*10^3/3600,IF(AND(入力データと計算結果!$F$7=バックデータ一覧!$A$22,AX337&gt;0),(0.01723*計算過程!AX337+0.06099)*10^3/3600,0))</f>
        <v>2.5041411892361112E-2</v>
      </c>
      <c r="AH337" s="91">
        <f>IF(OR(入力データと計算結果!$F$6&lt;&gt;バックデータ一覧!$A$7,入力データと計算結果!$F$27&lt;&gt;"仕様を入力することで評価する"),0,IF(入力データと計算結果!$F$7=バックデータ一覧!$A$20,計算過程!AR337/計算過程!AI337+計算過程!AS337/計算過程!AJ337+計算過程!AT337/計算過程!AK337+計算過程!AU337/計算過程!AL337+計算過程!AW337/計算過程!AN337,IF(入力データと計算結果!$F$7=バックデータ一覧!$A$21,計算過程!AR337/計算過程!AI337+計算過程!AS337/計算過程!AJ337+計算過程!AT337/計算過程!AK337+計算過程!AV337/計算過程!AM337+計算過程!AW337/計算過程!AN337,計算過程!AR337/計算過程!AI337+計算過程!AS337/計算過程!AJ337+計算過程!AT337/計算過程!AK337+計算過程!AV337/計算過程!AM337+計算過程!AX337/計算過程!AO337)))</f>
        <v>0</v>
      </c>
      <c r="AI337" s="191" t="str">
        <f>IF(AND(入力データと計算結果!$F$6=バックデータ一覧!$A$7,入力データと計算結果!$F$27="仕様を入力することで評価する"),$CJ$65*CB337+$CJ$72*(AR337+AT337)+$CJ$79,"-")</f>
        <v>-</v>
      </c>
      <c r="AJ337" s="191" t="str">
        <f>IF(AND(入力データと計算結果!$F$6=バックデータ一覧!$A$7,入力データと計算結果!$F$27="仕様を入力することで評価する"),$CJ$66*CB337+$CJ$73*AS337+$CJ$80,"-")</f>
        <v>-</v>
      </c>
      <c r="AK337" s="191" t="str">
        <f>IF(AND(入力データと計算結果!$F$6=バックデータ一覧!$A$7,入力データと計算結果!$F$27="仕様を入力することで評価する"),$CJ$67*CB337+$CJ$74*(AR337+AT337)+$CJ$81,"-")</f>
        <v>-</v>
      </c>
      <c r="AL337" s="191" t="str">
        <f>IF(AND(入力データと計算結果!$F$6=バックデータ一覧!$A$7,入力データと計算結果!$F$27="仕様を入力することで評価する"),$CJ$68*CB337+$CJ$75*AU337+$CJ$82,"-")</f>
        <v>-</v>
      </c>
      <c r="AM337" s="191" t="str">
        <f>IF(AND(入力データと計算結果!$F$6=バックデータ一覧!$A$7,入力データと計算結果!$F$27="仕様を入力することで評価する"),$CJ$69*CB337+$CJ$76*AV337+$CJ$83,"-")</f>
        <v>-</v>
      </c>
      <c r="AN337" s="191" t="str">
        <f>IF(AND(入力データと計算結果!$F$6=バックデータ一覧!$A$7,入力データと計算結果!$F$27="仕様を入力することで評価する"),$CJ$70*CB337+$CJ$77*AW337+$CJ$84,"-")</f>
        <v>-</v>
      </c>
      <c r="AO337" s="191" t="str">
        <f>IF(AND(入力データと計算結果!$F$6=バックデータ一覧!$A$7,入力データと計算結果!$F$27="仕様を入力することで評価する"),$CJ$71*CB337+$CJ$78*AX337+$CJ$85,"-")</f>
        <v>-</v>
      </c>
      <c r="AP337" s="91">
        <f t="shared" si="168"/>
        <v>26.82787079126814</v>
      </c>
      <c r="AQ337" s="91">
        <f t="shared" si="181"/>
        <v>4.0379815685856073</v>
      </c>
      <c r="AR337" s="91">
        <f t="shared" si="169"/>
        <v>0.78147778906135468</v>
      </c>
      <c r="AS337" s="91">
        <f t="shared" si="170"/>
        <v>0.95691157844247599</v>
      </c>
      <c r="AT337" s="91">
        <f t="shared" si="171"/>
        <v>0.41466168399173942</v>
      </c>
      <c r="AU337" s="91">
        <f t="shared" si="172"/>
        <v>0</v>
      </c>
      <c r="AV337" s="91">
        <f t="shared" si="173"/>
        <v>1.4353673676637122</v>
      </c>
      <c r="AW337" s="91">
        <f t="shared" si="174"/>
        <v>0</v>
      </c>
      <c r="AX337" s="91">
        <f t="shared" si="175"/>
        <v>1.69234375</v>
      </c>
      <c r="AY337" s="158">
        <f t="shared" si="176"/>
        <v>23.189843698265719</v>
      </c>
      <c r="AZ337" s="91">
        <f t="shared" si="182"/>
        <v>26.778262117425001</v>
      </c>
      <c r="BA337" s="26">
        <f>IF(計算過程!$CJ$4=9,((BF337*CB337+BG337*(BO337+BP337+BQ337+BS337)+BH337*BN337+BI337)*BB337+(0.01723*BU337+0.06099))*10^3/3600,0)</f>
        <v>0</v>
      </c>
      <c r="BB337" s="26">
        <f>IF(7&lt;='貼り付けシート（日別）'!O336,1,1+(7-'貼り付けシート（日別）'!O336)*0.0091)</f>
        <v>1.0163420833333334</v>
      </c>
      <c r="BC337" s="26">
        <f>IF(計算過程!$CJ$4=9,((BJ337*計算過程!CB337+BK337*(BO337+BP337+BQ337+BS337)+BL337*BN337+BM337)*BE337+BU337/BD337),0)</f>
        <v>0</v>
      </c>
      <c r="BD337" s="26">
        <f>計算過程!$CJ$88*'貼り付けシート（日別）'!O336+計算過程!$CJ$89*BU337+計算過程!$CJ$90</f>
        <v>0.78953406249999991</v>
      </c>
      <c r="BE337" s="26">
        <f>IF(7&lt;='貼り付けシート（日別）'!O336,1,1+(7-'貼り付けシート（日別）'!O336)*0.0205)</f>
        <v>1.0368145833333333</v>
      </c>
      <c r="BF337" s="89">
        <f>IF($BN337&gt;0,バックデータ一覧!$S$4,バックデータ一覧!$T$4)</f>
        <v>-0.51375000000000004</v>
      </c>
      <c r="BG337" s="89">
        <f>IF($BN337&gt;0,バックデータ一覧!$S$5,バックデータ一覧!$T$5)</f>
        <v>-1.7819999999999999E-2</v>
      </c>
      <c r="BH337" s="89">
        <f>IF($BN337&gt;0,バックデータ一覧!$S$6,バックデータ一覧!$T$6)</f>
        <v>0.27639999999999998</v>
      </c>
      <c r="BI337" s="89">
        <f>IF($BN337&gt;0,バックデータ一覧!$S$7,バックデータ一覧!$T$7)</f>
        <v>9.4067100000000003</v>
      </c>
      <c r="BJ337" s="89">
        <f>IF($BN337&gt;0,バックデータ一覧!$S$12,バックデータ一覧!$T$12)</f>
        <v>-0.19841</v>
      </c>
      <c r="BK337" s="89">
        <f>IF($BN337&gt;0,バックデータ一覧!$S$13,バックデータ一覧!$T$13)</f>
        <v>1.10632</v>
      </c>
      <c r="BL337" s="89">
        <f>IF($BN337&gt;0,バックデータ一覧!$S$14,バックデータ一覧!$T$14)</f>
        <v>0.19306999999999999</v>
      </c>
      <c r="BM337" s="132">
        <f>IF($BN337&gt;0,バックデータ一覧!$S$15,バックデータ一覧!$T$15)</f>
        <v>-10.36669</v>
      </c>
      <c r="BN337" s="26">
        <f>SUMIF('貼り付けシート（時刻別）'!$A$6:$A$8765,$A337,'貼り付けシート（時刻別）'!$C$6:$C$8765)</f>
        <v>2400</v>
      </c>
      <c r="BO337" s="91">
        <f>'貼り付けシート（日別）'!B336</f>
        <v>5.8317104166836673</v>
      </c>
      <c r="BP337" s="91">
        <f>'貼り付けシート（日別）'!C336</f>
        <v>7.14086989798</v>
      </c>
      <c r="BQ337" s="91">
        <f>'貼り付けシート（日別）'!D336</f>
        <v>3.0943769557913336</v>
      </c>
      <c r="BR337" s="91">
        <f>'貼り付けシート（日別）'!E336</f>
        <v>0</v>
      </c>
      <c r="BS337" s="91">
        <f>'貼り付けシート（日別）'!F336</f>
        <v>10.71130484697</v>
      </c>
      <c r="BT337" s="91">
        <f>'貼り付けシート（日別）'!G336</f>
        <v>0</v>
      </c>
      <c r="BU337" s="91">
        <f>'貼り付けシート（日別）'!H336</f>
        <v>1.69234375</v>
      </c>
      <c r="BV337" s="91">
        <f>'貼り付けシート（日別）'!I336</f>
        <v>49</v>
      </c>
      <c r="BW337" s="91">
        <f>'貼り付けシート（日別）'!J336</f>
        <v>60</v>
      </c>
      <c r="BX337" s="91">
        <f>'貼り付けシート（日別）'!K336</f>
        <v>26</v>
      </c>
      <c r="BY337" s="91">
        <f>'貼り付けシート（日別）'!L336</f>
        <v>0</v>
      </c>
      <c r="BZ337" s="91">
        <f>'貼り付けシート（日別）'!M336</f>
        <v>90</v>
      </c>
      <c r="CA337" s="91">
        <f>'貼り付けシート（日別）'!N336</f>
        <v>0</v>
      </c>
      <c r="CB337" s="91">
        <f>'貼り付けシート（日別）'!O336</f>
        <v>5.2041666666666666</v>
      </c>
      <c r="CC337" s="91">
        <f>'貼り付けシート（日別）'!Q336</f>
        <v>0</v>
      </c>
      <c r="CD337" s="126"/>
    </row>
    <row r="338" spans="1:82" x14ac:dyDescent="0.15">
      <c r="A338" s="30">
        <v>41971</v>
      </c>
      <c r="B338" s="93">
        <f t="shared" si="156"/>
        <v>0.11976892361111112</v>
      </c>
      <c r="C338" s="93">
        <f t="shared" si="157"/>
        <v>0</v>
      </c>
      <c r="D338" s="93">
        <f t="shared" si="183"/>
        <v>22.408287292365866</v>
      </c>
      <c r="E338" s="96">
        <v>0</v>
      </c>
      <c r="F338" s="90">
        <f>IF(OR(計算過程!$CJ$4&lt;=4,計算過程!$CJ$4=8),G338+H338+I338,0)</f>
        <v>0.11976892361111112</v>
      </c>
      <c r="G338" s="90">
        <f>IF(AND($CJ$4&gt;4,$CJ$4&lt;&gt;8),0,((VLOOKUP(入力データと計算結果!$F$6,バックデータ一覧!$V$12:$AA$15,2)*CB338+VLOOKUP(入力データと計算結果!$F$6,バックデータ一覧!$V$12:$AA$15,3)*(BV338+BW338+BX338+BY338+CA338)+(VLOOKUP(入力データと計算結果!$F$6,バックデータ一覧!$V$12:$AA$15,4)))*10^3/3600))</f>
        <v>0.11976892361111112</v>
      </c>
      <c r="H338" s="90">
        <f>IF(AND(OR($CJ$4&gt;4,$CJ$4&lt;&gt;8),入力データと計算結果!$F$7&lt;&gt;バックデータ一覧!$A$20,BZ338&gt;0),0.07*10^3/3600,0)</f>
        <v>0</v>
      </c>
      <c r="I338" s="90">
        <f>IF(AND(OR($CJ$4&lt;=4),入力データと計算結果!$F$7=バックデータ一覧!$A$22,BU338&gt;0),(VLOOKUP(入力データと計算結果!$F$6,バックデータ一覧!$V$12:$AA$15,5,FALSE)*BU338+VLOOKUP(入力データと計算結果!$F$6,バックデータ一覧!$V$12:$AA$15,6,FALSE))*10^3/3600,0)</f>
        <v>0</v>
      </c>
      <c r="J338" s="90">
        <f>IF(OR(計算過程!$CJ$4&lt;=2,計算過程!$CJ$4=8),IF(入力データと計算結果!$F$7=バックデータ一覧!$A$20,BO338/L338+BP338/M338+BQ338/N338+BR338/O338+BT338/Q338,IF(入力データと計算結果!$F$7=バックデータ一覧!$A$21,BO338/L338+BP338/M338+BQ338/N338+BS338/P338+BT338/Q338,BO338/L338+BP338/M338+BQ338/N338+BS338/P338+BU338/R338)),0)</f>
        <v>0</v>
      </c>
      <c r="K338" s="90">
        <f>IF(OR(計算過程!$CJ$4=3,計算過程!$CJ$4=4),IF(入力データと計算結果!$F$7=バックデータ一覧!$A$20,BO338/L338+BP338/M338+BQ338/N338+BR338/O338+BT338/Q338,IF(入力データと計算結果!$F$7=バックデータ一覧!$A$21,BO338/L338+BP338/M338+BQ338/N338+BS338/P338+BT338/Q338,BO338/L338+BP338/M338+BQ338/N338+BS338/P338+BU338/R338)),0)</f>
        <v>22.408287292365866</v>
      </c>
      <c r="L338" s="167">
        <f>IFERROR(MIN(1,$CJ$6*CB338+計算過程!$CJ$13*(BO338+BQ338)+$CJ$20),"-")</f>
        <v>0.70383685814495356</v>
      </c>
      <c r="M338" s="167">
        <f t="shared" si="158"/>
        <v>0.79458733628555167</v>
      </c>
      <c r="N338" s="167">
        <f t="shared" si="159"/>
        <v>0.70383685814495356</v>
      </c>
      <c r="O338" s="134">
        <f t="shared" si="160"/>
        <v>0.90236153670854247</v>
      </c>
      <c r="P338" s="134">
        <f t="shared" si="161"/>
        <v>0.88826526187185906</v>
      </c>
      <c r="Q338" s="134">
        <f t="shared" si="162"/>
        <v>0.90236153670854247</v>
      </c>
      <c r="R338" s="134">
        <f t="shared" si="163"/>
        <v>0.44439006290546473</v>
      </c>
      <c r="S338" s="26">
        <f t="shared" si="164"/>
        <v>0</v>
      </c>
      <c r="T338" s="26">
        <f>'貼り付けシート（日別）'!P337</f>
        <v>3.35</v>
      </c>
      <c r="U338" s="26">
        <f t="shared" si="184"/>
        <v>1.0485450000000001</v>
      </c>
      <c r="V338" s="26">
        <f t="shared" si="185"/>
        <v>1.05775</v>
      </c>
      <c r="W338" s="26">
        <f t="shared" si="177"/>
        <v>16.946916503486669</v>
      </c>
      <c r="X338" s="26">
        <f t="shared" si="165"/>
        <v>0</v>
      </c>
      <c r="Y338" s="26">
        <f>IF(AND(入力データと計算結果!$F$6=バックデータ一覧!$A$7,入力データと計算結果!$F$27="種類を選択することで評価する"),MAX((($CJ$44*CB338+$CJ$45*SUM(BO338:BQ338,BS338)+$CJ$46)*Z338+(0.01723*BU338+0.06099))*10^3/3600,0),0)</f>
        <v>0</v>
      </c>
      <c r="Z338" s="26">
        <f t="shared" si="178"/>
        <v>1</v>
      </c>
      <c r="AA338" s="26">
        <f>IF(AND(入力データと計算結果!$F$6=バックデータ一覧!$A$7,入力データと計算結果!$F$27="種類を選択することで評価する"),MAX(($CJ$47*CB338+$CJ$48*SUM(BO338:BQ338,BS338)+$CJ$49)*AC338+BU338/AB338,0),0)</f>
        <v>0</v>
      </c>
      <c r="AB338" s="26">
        <f t="shared" si="166"/>
        <v>0.78877999999999993</v>
      </c>
      <c r="AC338" s="26">
        <f t="shared" si="179"/>
        <v>1</v>
      </c>
      <c r="AD338" s="91">
        <f>IF(AND(入力データと計算結果!$F$6=バックデータ一覧!$A$7,入力データと計算結果!$F$27="仕様を入力することで評価する"),AE338+AF338+AG338,0)</f>
        <v>0</v>
      </c>
      <c r="AE338" s="91">
        <f t="shared" si="180"/>
        <v>1.2080292834433415</v>
      </c>
      <c r="AF338" s="91">
        <f t="shared" si="167"/>
        <v>7.2891486546348333E-2</v>
      </c>
      <c r="AG338" s="190">
        <f>IF(AND(入力データと計算結果!$F$7&lt;&gt;バックデータ一覧!$A$22,CA338&gt;0),(0.000393*計算過程!CA338)*10^3/3600,IF(AND(入力データと計算結果!$F$7=バックデータ一覧!$A$22,AX338&gt;0),(0.01723*計算過程!AX338+0.06099)*10^3/3600,0))</f>
        <v>0</v>
      </c>
      <c r="AH338" s="91">
        <f>IF(OR(入力データと計算結果!$F$6&lt;&gt;バックデータ一覧!$A$7,入力データと計算結果!$F$27&lt;&gt;"仕様を入力することで評価する"),0,IF(入力データと計算結果!$F$7=バックデータ一覧!$A$20,計算過程!AR338/計算過程!AI338+計算過程!AS338/計算過程!AJ338+計算過程!AT338/計算過程!AK338+計算過程!AU338/計算過程!AL338+計算過程!AW338/計算過程!AN338,IF(入力データと計算結果!$F$7=バックデータ一覧!$A$21,計算過程!AR338/計算過程!AI338+計算過程!AS338/計算過程!AJ338+計算過程!AT338/計算過程!AK338+計算過程!AV338/計算過程!AM338+計算過程!AW338/計算過程!AN338,計算過程!AR338/計算過程!AI338+計算過程!AS338/計算過程!AJ338+計算過程!AT338/計算過程!AK338+計算過程!AV338/計算過程!AM338+計算過程!AX338/計算過程!AO338)))</f>
        <v>0</v>
      </c>
      <c r="AI338" s="191" t="str">
        <f>IF(AND(入力データと計算結果!$F$6=バックデータ一覧!$A$7,入力データと計算結果!$F$27="仕様を入力することで評価する"),$CJ$65*CB338+$CJ$72*(AR338+AT338)+$CJ$79,"-")</f>
        <v>-</v>
      </c>
      <c r="AJ338" s="191" t="str">
        <f>IF(AND(入力データと計算結果!$F$6=バックデータ一覧!$A$7,入力データと計算結果!$F$27="仕様を入力することで評価する"),$CJ$66*CB338+$CJ$73*AS338+$CJ$80,"-")</f>
        <v>-</v>
      </c>
      <c r="AK338" s="191" t="str">
        <f>IF(AND(入力データと計算結果!$F$6=バックデータ一覧!$A$7,入力データと計算結果!$F$27="仕様を入力することで評価する"),$CJ$67*CB338+$CJ$74*(AR338+AT338)+$CJ$81,"-")</f>
        <v>-</v>
      </c>
      <c r="AL338" s="191" t="str">
        <f>IF(AND(入力データと計算結果!$F$6=バックデータ一覧!$A$7,入力データと計算結果!$F$27="仕様を入力することで評価する"),$CJ$68*CB338+$CJ$75*AU338+$CJ$82,"-")</f>
        <v>-</v>
      </c>
      <c r="AM338" s="191" t="str">
        <f>IF(AND(入力データと計算結果!$F$6=バックデータ一覧!$A$7,入力データと計算結果!$F$27="仕様を入力することで評価する"),$CJ$69*CB338+$CJ$76*AV338+$CJ$83,"-")</f>
        <v>-</v>
      </c>
      <c r="AN338" s="191" t="str">
        <f>IF(AND(入力データと計算結果!$F$6=バックデータ一覧!$A$7,入力データと計算結果!$F$27="仕様を入力することで評価する"),$CJ$70*CB338+$CJ$77*AW338+$CJ$84,"-")</f>
        <v>-</v>
      </c>
      <c r="AO338" s="191" t="str">
        <f>IF(AND(入力データと計算結果!$F$6=バックデータ一覧!$A$7,入力データと計算結果!$F$27="仕様を入力することで評価する"),$CJ$71*CB338+$CJ$78*AX338+$CJ$85,"-")</f>
        <v>-</v>
      </c>
      <c r="AP338" s="91">
        <f t="shared" si="168"/>
        <v>19.60555198998394</v>
      </c>
      <c r="AQ338" s="91">
        <f t="shared" si="181"/>
        <v>4.5081578224339909</v>
      </c>
      <c r="AR338" s="91">
        <f t="shared" si="169"/>
        <v>0</v>
      </c>
      <c r="AS338" s="91">
        <f t="shared" si="170"/>
        <v>0</v>
      </c>
      <c r="AT338" s="91">
        <f t="shared" si="171"/>
        <v>0</v>
      </c>
      <c r="AU338" s="91">
        <f t="shared" si="172"/>
        <v>0</v>
      </c>
      <c r="AV338" s="91">
        <f t="shared" si="173"/>
        <v>0</v>
      </c>
      <c r="AW338" s="91">
        <f t="shared" si="174"/>
        <v>0</v>
      </c>
      <c r="AX338" s="91">
        <f t="shared" si="175"/>
        <v>0</v>
      </c>
      <c r="AY338" s="158">
        <f t="shared" si="176"/>
        <v>16.946916503486669</v>
      </c>
      <c r="AZ338" s="91">
        <f t="shared" si="182"/>
        <v>16.946916503486669</v>
      </c>
      <c r="BA338" s="26">
        <f>IF(計算過程!$CJ$4=9,((BF338*CB338+BG338*(BO338+BP338+BQ338+BS338)+BH338*BN338+BI338)*BB338+(0.01723*BU338+0.06099))*10^3/3600,0)</f>
        <v>0</v>
      </c>
      <c r="BB338" s="26">
        <f>IF(7&lt;='貼り付けシート（日別）'!O337,1,1+(7-'貼り付けシート（日別）'!O337)*0.0091)</f>
        <v>1</v>
      </c>
      <c r="BC338" s="26">
        <f>IF(計算過程!$CJ$4=9,((BJ338*計算過程!CB338+BK338*(BO338+BP338+BQ338+BS338)+BL338*BN338+BM338)*BE338+BU338/BD338),0)</f>
        <v>0</v>
      </c>
      <c r="BD338" s="26">
        <f>計算過程!$CJ$88*'貼り付けシート（日別）'!O337+計算過程!$CJ$89*BU338+計算過程!$CJ$90</f>
        <v>0.78877999999999993</v>
      </c>
      <c r="BE338" s="26">
        <f>IF(7&lt;='貼り付けシート（日別）'!O337,1,1+(7-'貼り付けシート（日別）'!O337)*0.0205)</f>
        <v>1</v>
      </c>
      <c r="BF338" s="89">
        <f>IF($BN338&gt;0,バックデータ一覧!$S$4,バックデータ一覧!$T$4)</f>
        <v>-0.51375000000000004</v>
      </c>
      <c r="BG338" s="89">
        <f>IF($BN338&gt;0,バックデータ一覧!$S$5,バックデータ一覧!$T$5)</f>
        <v>-1.7819999999999999E-2</v>
      </c>
      <c r="BH338" s="89">
        <f>IF($BN338&gt;0,バックデータ一覧!$S$6,バックデータ一覧!$T$6)</f>
        <v>0.27639999999999998</v>
      </c>
      <c r="BI338" s="89">
        <f>IF($BN338&gt;0,バックデータ一覧!$S$7,バックデータ一覧!$T$7)</f>
        <v>9.4067100000000003</v>
      </c>
      <c r="BJ338" s="89">
        <f>IF($BN338&gt;0,バックデータ一覧!$S$12,バックデータ一覧!$T$12)</f>
        <v>-0.19841</v>
      </c>
      <c r="BK338" s="89">
        <f>IF($BN338&gt;0,バックデータ一覧!$S$13,バックデータ一覧!$T$13)</f>
        <v>1.10632</v>
      </c>
      <c r="BL338" s="89">
        <f>IF($BN338&gt;0,バックデータ一覧!$S$14,バックデータ一覧!$T$14)</f>
        <v>0.19306999999999999</v>
      </c>
      <c r="BM338" s="132">
        <f>IF($BN338&gt;0,バックデータ一覧!$S$15,バックデータ一覧!$T$15)</f>
        <v>-10.36669</v>
      </c>
      <c r="BN338" s="26">
        <f>SUMIF('貼り付けシート（時刻別）'!$A$6:$A$8765,$A338,'貼り付けシート（時刻別）'!$C$6:$C$8765)</f>
        <v>2400</v>
      </c>
      <c r="BO338" s="91">
        <f>'貼り付けシート（日別）'!B337</f>
        <v>4.720926740257001</v>
      </c>
      <c r="BP338" s="91">
        <f>'貼り付けシート（日別）'!C337</f>
        <v>10.289199305688335</v>
      </c>
      <c r="BQ338" s="91">
        <f>'貼り付けシート（日別）'!D337</f>
        <v>1.9367904575413335</v>
      </c>
      <c r="BR338" s="91">
        <f>'貼り付けシート（日別）'!E337</f>
        <v>0</v>
      </c>
      <c r="BS338" s="91">
        <f>'貼り付けシート（日別）'!F337</f>
        <v>0</v>
      </c>
      <c r="BT338" s="91">
        <f>'貼り付けシート（日別）'!G337</f>
        <v>0</v>
      </c>
      <c r="BU338" s="91">
        <f>'貼り付けシート（日別）'!H337</f>
        <v>0</v>
      </c>
      <c r="BV338" s="91">
        <f>'貼り付けシート（日別）'!I337</f>
        <v>39</v>
      </c>
      <c r="BW338" s="91">
        <f>'貼り付けシート（日別）'!J337</f>
        <v>85</v>
      </c>
      <c r="BX338" s="91">
        <f>'貼り付けシート（日別）'!K337</f>
        <v>16</v>
      </c>
      <c r="BY338" s="91">
        <f>'貼り付けシート（日別）'!L337</f>
        <v>0</v>
      </c>
      <c r="BZ338" s="91">
        <f>'貼り付けシート（日別）'!M337</f>
        <v>0</v>
      </c>
      <c r="CA338" s="91">
        <f>'貼り付けシート（日別）'!N337</f>
        <v>0</v>
      </c>
      <c r="CB338" s="91">
        <f>'貼り付けシート（日別）'!O337</f>
        <v>7.1624999999999988</v>
      </c>
      <c r="CC338" s="91">
        <f>'貼り付けシート（日別）'!Q337</f>
        <v>0</v>
      </c>
      <c r="CD338" s="126"/>
    </row>
    <row r="339" spans="1:82" x14ac:dyDescent="0.15">
      <c r="A339" s="30">
        <v>41972</v>
      </c>
      <c r="B339" s="93">
        <f t="shared" si="156"/>
        <v>0.18065595717592592</v>
      </c>
      <c r="C339" s="93">
        <f t="shared" si="157"/>
        <v>0</v>
      </c>
      <c r="D339" s="93">
        <f t="shared" si="183"/>
        <v>50.848777563643083</v>
      </c>
      <c r="E339" s="96">
        <v>0</v>
      </c>
      <c r="F339" s="90">
        <f>IF(OR(計算過程!$CJ$4&lt;=4,計算過程!$CJ$4=8),G339+H339+I339,0)</f>
        <v>0.18065595717592592</v>
      </c>
      <c r="G339" s="90">
        <f>IF(AND($CJ$4&gt;4,$CJ$4&lt;&gt;8),0,((VLOOKUP(入力データと計算結果!$F$6,バックデータ一覧!$V$12:$AA$15,2)*CB339+VLOOKUP(入力データと計算結果!$F$6,バックデータ一覧!$V$12:$AA$15,3)*(BV339+BW339+BX339+BY339+CA339)+(VLOOKUP(入力データと計算結果!$F$6,バックデータ一覧!$V$12:$AA$15,4)))*10^3/3600))</f>
        <v>0.11639189814814814</v>
      </c>
      <c r="H339" s="90">
        <f>IF(AND(OR($CJ$4&gt;4,$CJ$4&lt;&gt;8),入力データと計算結果!$F$7&lt;&gt;バックデータ一覧!$A$20,BZ339&gt;0),0.07*10^3/3600,0)</f>
        <v>1.9444444444444445E-2</v>
      </c>
      <c r="I339" s="90">
        <f>IF(AND(OR($CJ$4&lt;=4),入力データと計算結果!$F$7=バックデータ一覧!$A$22,BU339&gt;0),(VLOOKUP(入力データと計算結果!$F$6,バックデータ一覧!$V$12:$AA$15,5,FALSE)*BU339+VLOOKUP(入力データと計算結果!$F$6,バックデータ一覧!$V$12:$AA$15,6,FALSE))*10^3/3600,0)</f>
        <v>4.4819614583333327E-2</v>
      </c>
      <c r="J339" s="90">
        <f>IF(OR(計算過程!$CJ$4&lt;=2,計算過程!$CJ$4=8),IF(入力データと計算結果!$F$7=バックデータ一覧!$A$20,BO339/L339+BP339/M339+BQ339/N339+BR339/O339+BT339/Q339,IF(入力データと計算結果!$F$7=バックデータ一覧!$A$21,BO339/L339+BP339/M339+BQ339/N339+BS339/P339+BT339/Q339,BO339/L339+BP339/M339+BQ339/N339+BS339/P339+BU339/R339)),0)</f>
        <v>0</v>
      </c>
      <c r="K339" s="90">
        <f>IF(OR(計算過程!$CJ$4=3,計算過程!$CJ$4=4),IF(入力データと計算結果!$F$7=バックデータ一覧!$A$20,BO339/L339+BP339/M339+BQ339/N339+BR339/O339+BT339/Q339,IF(入力データと計算結果!$F$7=バックデータ一覧!$A$21,BO339/L339+BP339/M339+BQ339/N339+BS339/P339+BT339/Q339,BO339/L339+BP339/M339+BQ339/N339+BS339/P339+BU339/R339)),0)</f>
        <v>50.848777563643083</v>
      </c>
      <c r="L339" s="167">
        <f>IFERROR(MIN(1,$CJ$6*CB339+計算過程!$CJ$13*(BO339+BQ339)+$CJ$20),"-")</f>
        <v>0.71524511369985055</v>
      </c>
      <c r="M339" s="167">
        <f t="shared" si="158"/>
        <v>0.78899614927447315</v>
      </c>
      <c r="N339" s="167">
        <f t="shared" si="159"/>
        <v>0.71524511369985055</v>
      </c>
      <c r="O339" s="134">
        <f t="shared" si="160"/>
        <v>0.90236153670854247</v>
      </c>
      <c r="P339" s="134">
        <f t="shared" si="161"/>
        <v>0.83541223953456845</v>
      </c>
      <c r="Q339" s="134">
        <f t="shared" si="162"/>
        <v>0.90236153670854247</v>
      </c>
      <c r="R339" s="134">
        <f t="shared" si="163"/>
        <v>0.52802242006720568</v>
      </c>
      <c r="S339" s="26">
        <f t="shared" si="164"/>
        <v>0</v>
      </c>
      <c r="T339" s="26">
        <f>'貼り付けシート（日別）'!P338</f>
        <v>4.2874999999999996</v>
      </c>
      <c r="U339" s="26">
        <f t="shared" si="184"/>
        <v>1.03607625</v>
      </c>
      <c r="V339" s="26">
        <f t="shared" si="185"/>
        <v>1.0249375000000001</v>
      </c>
      <c r="W339" s="26">
        <f t="shared" si="177"/>
        <v>39.498835117723331</v>
      </c>
      <c r="X339" s="26">
        <f t="shared" si="165"/>
        <v>0</v>
      </c>
      <c r="Y339" s="26">
        <f>IF(AND(入力データと計算結果!$F$6=バックデータ一覧!$A$7,入力データと計算結果!$F$27="種類を選択することで評価する"),MAX((($CJ$44*CB339+$CJ$45*SUM(BO339:BQ339,BS339)+$CJ$46)*Z339+(0.01723*BU339+0.06099))*10^3/3600,0),0)</f>
        <v>0</v>
      </c>
      <c r="Z339" s="26">
        <f t="shared" si="178"/>
        <v>1</v>
      </c>
      <c r="AA339" s="26">
        <f>IF(AND(入力データと計算結果!$F$6=バックデータ一覧!$A$7,入力データと計算結果!$F$27="種類を選択することで評価する"),MAX(($CJ$47*CB339+$CJ$48*SUM(BO339:BQ339,BS339)+$CJ$49)*AC339+BU339/AB339,0),0)</f>
        <v>0</v>
      </c>
      <c r="AB339" s="26">
        <f t="shared" si="166"/>
        <v>0.80705125</v>
      </c>
      <c r="AC339" s="26">
        <f t="shared" si="179"/>
        <v>1</v>
      </c>
      <c r="AD339" s="91">
        <f>IF(AND(入力データと計算結果!$F$6=バックデータ一覧!$A$7,入力データと計算結果!$F$27="仕様を入力することで評価する"),AE339+AF339+AG339,0)</f>
        <v>0</v>
      </c>
      <c r="AE339" s="91">
        <f t="shared" si="180"/>
        <v>1.9582858224545074</v>
      </c>
      <c r="AF339" s="91">
        <f t="shared" si="167"/>
        <v>9.0341553094916094E-2</v>
      </c>
      <c r="AG339" s="190">
        <f>IF(AND(入力データと計算結果!$F$7&lt;&gt;バックデータ一覧!$A$22,CA339&gt;0),(0.000393*計算過程!CA339)*10^3/3600,IF(AND(入力データと計算結果!$F$7=バックデータ一覧!$A$22,AX339&gt;0),(0.01723*計算過程!AX339+0.06099)*10^3/3600,0))</f>
        <v>2.4416973958333334E-2</v>
      </c>
      <c r="AH339" s="91">
        <f>IF(OR(入力データと計算結果!$F$6&lt;&gt;バックデータ一覧!$A$7,入力データと計算結果!$F$27&lt;&gt;"仕様を入力することで評価する"),0,IF(入力データと計算結果!$F$7=バックデータ一覧!$A$20,計算過程!AR339/計算過程!AI339+計算過程!AS339/計算過程!AJ339+計算過程!AT339/計算過程!AK339+計算過程!AU339/計算過程!AL339+計算過程!AW339/計算過程!AN339,IF(入力データと計算結果!$F$7=バックデータ一覧!$A$21,計算過程!AR339/計算過程!AI339+計算過程!AS339/計算過程!AJ339+計算過程!AT339/計算過程!AK339+計算過程!AV339/計算過程!AM339+計算過程!AW339/計算過程!AN339,計算過程!AR339/計算過程!AI339+計算過程!AS339/計算過程!AJ339+計算過程!AT339/計算過程!AK339+計算過程!AV339/計算過程!AM339+計算過程!AX339/計算過程!AO339)))</f>
        <v>0</v>
      </c>
      <c r="AI339" s="191" t="str">
        <f>IF(AND(入力データと計算結果!$F$6=バックデータ一覧!$A$7,入力データと計算結果!$F$27="仕様を入力することで評価する"),$CJ$65*CB339+$CJ$72*(AR339+AT339)+$CJ$79,"-")</f>
        <v>-</v>
      </c>
      <c r="AJ339" s="191" t="str">
        <f>IF(AND(入力データと計算結果!$F$6=バックデータ一覧!$A$7,入力データと計算結果!$F$27="仕様を入力することで評価する"),$CJ$66*CB339+$CJ$73*AS339+$CJ$80,"-")</f>
        <v>-</v>
      </c>
      <c r="AK339" s="191" t="str">
        <f>IF(AND(入力データと計算結果!$F$6=バックデータ一覧!$A$7,入力データと計算結果!$F$27="仕様を入力することで評価する"),$CJ$67*CB339+$CJ$74*(AR339+AT339)+$CJ$81,"-")</f>
        <v>-</v>
      </c>
      <c r="AL339" s="191" t="str">
        <f>IF(AND(入力データと計算結果!$F$6=バックデータ一覧!$A$7,入力データと計算結果!$F$27="仕様を入力することで評価する"),$CJ$68*CB339+$CJ$75*AU339+$CJ$82,"-")</f>
        <v>-</v>
      </c>
      <c r="AM339" s="191" t="str">
        <f>IF(AND(入力データと計算結果!$F$6=バックデータ一覧!$A$7,入力データと計算結果!$F$27="仕様を入力することで評価する"),$CJ$69*CB339+$CJ$76*AV339+$CJ$83,"-")</f>
        <v>-</v>
      </c>
      <c r="AN339" s="191" t="str">
        <f>IF(AND(入力データと計算結果!$F$6=バックデータ一覧!$A$7,入力データと計算結果!$F$27="仕様を入力することで評価する"),$CJ$70*CB339+$CJ$77*AW339+$CJ$84,"-")</f>
        <v>-</v>
      </c>
      <c r="AO339" s="191" t="str">
        <f>IF(AND(入力データと計算結果!$F$6=バックデータ一覧!$A$7,入力データと計算結果!$F$27="仕様を入力することで評価する"),$CJ$71*CB339+$CJ$78*AX339+$CJ$85,"-")</f>
        <v>-</v>
      </c>
      <c r="AP339" s="91">
        <f t="shared" si="168"/>
        <v>32.930349194278236</v>
      </c>
      <c r="AQ339" s="91">
        <f t="shared" si="181"/>
        <v>4.671084841521056</v>
      </c>
      <c r="AR339" s="91">
        <f t="shared" si="169"/>
        <v>1.8638790576366455</v>
      </c>
      <c r="AS339" s="91">
        <f t="shared" si="170"/>
        <v>1.3749927474368695</v>
      </c>
      <c r="AT339" s="91">
        <f t="shared" si="171"/>
        <v>0.73332946529966403</v>
      </c>
      <c r="AU339" s="91">
        <f t="shared" si="172"/>
        <v>0</v>
      </c>
      <c r="AV339" s="91">
        <f t="shared" si="173"/>
        <v>5.499970989747478</v>
      </c>
      <c r="AW339" s="91">
        <f t="shared" si="174"/>
        <v>0</v>
      </c>
      <c r="AX339" s="91">
        <f t="shared" si="175"/>
        <v>1.5618750000000001</v>
      </c>
      <c r="AY339" s="158">
        <f t="shared" si="176"/>
        <v>28.464787857602673</v>
      </c>
      <c r="AZ339" s="91">
        <f t="shared" si="182"/>
        <v>37.936960117723331</v>
      </c>
      <c r="BA339" s="26">
        <f>IF(計算過程!$CJ$4=9,((BF339*CB339+BG339*(BO339+BP339+BQ339+BS339)+BH339*BN339+BI339)*BB339+(0.01723*BU339+0.06099))*10^3/3600,0)</f>
        <v>0</v>
      </c>
      <c r="BB339" s="26">
        <f>IF(7&lt;='貼り付けシート（日別）'!O338,1,1+(7-'貼り付けシート（日別）'!O338)*0.0091)</f>
        <v>1</v>
      </c>
      <c r="BC339" s="26">
        <f>IF(計算過程!$CJ$4=9,((BJ339*計算過程!CB339+BK339*(BO339+BP339+BQ339+BS339)+BL339*BN339+BM339)*BE339+BU339/BD339),0)</f>
        <v>0</v>
      </c>
      <c r="BD339" s="26">
        <f>計算過程!$CJ$88*'貼り付けシート（日別）'!O338+計算過程!$CJ$89*BU339+計算過程!$CJ$90</f>
        <v>0.80705125</v>
      </c>
      <c r="BE339" s="26">
        <f>IF(7&lt;='貼り付けシート（日別）'!O338,1,1+(7-'貼り付けシート（日別）'!O338)*0.0205)</f>
        <v>1</v>
      </c>
      <c r="BF339" s="89">
        <f>IF($BN339&gt;0,バックデータ一覧!$S$4,バックデータ一覧!$T$4)</f>
        <v>-0.51375000000000004</v>
      </c>
      <c r="BG339" s="89">
        <f>IF($BN339&gt;0,バックデータ一覧!$S$5,バックデータ一覧!$T$5)</f>
        <v>-1.7819999999999999E-2</v>
      </c>
      <c r="BH339" s="89">
        <f>IF($BN339&gt;0,バックデータ一覧!$S$6,バックデータ一覧!$T$6)</f>
        <v>0.27639999999999998</v>
      </c>
      <c r="BI339" s="89">
        <f>IF($BN339&gt;0,バックデータ一覧!$S$7,バックデータ一覧!$T$7)</f>
        <v>9.4067100000000003</v>
      </c>
      <c r="BJ339" s="89">
        <f>IF($BN339&gt;0,バックデータ一覧!$S$12,バックデータ一覧!$T$12)</f>
        <v>-0.19841</v>
      </c>
      <c r="BK339" s="89">
        <f>IF($BN339&gt;0,バックデータ一覧!$S$13,バックデータ一覧!$T$13)</f>
        <v>1.10632</v>
      </c>
      <c r="BL339" s="89">
        <f>IF($BN339&gt;0,バックデータ一覧!$S$14,バックデータ一覧!$T$14)</f>
        <v>0.19306999999999999</v>
      </c>
      <c r="BM339" s="132">
        <f>IF($BN339&gt;0,バックデータ一覧!$S$15,バックデータ一覧!$T$15)</f>
        <v>-10.36669</v>
      </c>
      <c r="BN339" s="26">
        <f>SUMIF('貼り付けシート（時刻別）'!$A$6:$A$8765,$A339,'貼り付けシート（時刻別）'!$C$6:$C$8765)</f>
        <v>2400</v>
      </c>
      <c r="BO339" s="91">
        <f>'貼り付けシート（日別）'!B338</f>
        <v>7.4650147328423326</v>
      </c>
      <c r="BP339" s="91">
        <f>'貼り付けシート（日別）'!C338</f>
        <v>5.5069780816049994</v>
      </c>
      <c r="BQ339" s="91">
        <f>'貼り付けシート（日別）'!D338</f>
        <v>2.9370549768559999</v>
      </c>
      <c r="BR339" s="91">
        <f>'貼り付けシート（日別）'!E338</f>
        <v>0</v>
      </c>
      <c r="BS339" s="91">
        <f>'貼り付けシート（日別）'!F338</f>
        <v>22.027912326420001</v>
      </c>
      <c r="BT339" s="91">
        <f>'貼り付けシート（日別）'!G338</f>
        <v>0</v>
      </c>
      <c r="BU339" s="91">
        <f>'貼り付けシート（日別）'!H338</f>
        <v>1.5618750000000001</v>
      </c>
      <c r="BV339" s="91">
        <f>'貼り付けシート（日別）'!I338</f>
        <v>61</v>
      </c>
      <c r="BW339" s="91">
        <f>'貼り付けシート（日別）'!J338</f>
        <v>45</v>
      </c>
      <c r="BX339" s="91">
        <f>'貼り付けシート（日別）'!K338</f>
        <v>24</v>
      </c>
      <c r="BY339" s="91">
        <f>'貼り付けシート（日別）'!L338</f>
        <v>0</v>
      </c>
      <c r="BZ339" s="91">
        <f>'貼り付けシート（日別）'!M338</f>
        <v>180</v>
      </c>
      <c r="CA339" s="91">
        <f>'貼り付けシート（日別）'!N338</f>
        <v>0</v>
      </c>
      <c r="CB339" s="91">
        <f>'貼り付けシート（日別）'!O338</f>
        <v>9.0166666666666675</v>
      </c>
      <c r="CC339" s="91">
        <f>'貼り付けシート（日別）'!Q338</f>
        <v>0</v>
      </c>
      <c r="CD339" s="126"/>
    </row>
    <row r="340" spans="1:82" x14ac:dyDescent="0.15">
      <c r="A340" s="30">
        <v>41973</v>
      </c>
      <c r="B340" s="93">
        <f t="shared" si="156"/>
        <v>0.11775891203703703</v>
      </c>
      <c r="C340" s="93">
        <f t="shared" si="157"/>
        <v>0</v>
      </c>
      <c r="D340" s="93">
        <f t="shared" si="183"/>
        <v>22.79219010038786</v>
      </c>
      <c r="E340" s="96">
        <v>0</v>
      </c>
      <c r="F340" s="90">
        <f>IF(OR(計算過程!$CJ$4&lt;=4,計算過程!$CJ$4=8),G340+H340+I340,0)</f>
        <v>0.11775891203703703</v>
      </c>
      <c r="G340" s="90">
        <f>IF(AND($CJ$4&gt;4,$CJ$4&lt;&gt;8),0,((VLOOKUP(入力データと計算結果!$F$6,バックデータ一覧!$V$12:$AA$15,2)*CB340+VLOOKUP(入力データと計算結果!$F$6,バックデータ一覧!$V$12:$AA$15,3)*(BV340+BW340+BX340+BY340+CA340)+(VLOOKUP(入力データと計算結果!$F$6,バックデータ一覧!$V$12:$AA$15,4)))*10^3/3600))</f>
        <v>0.11775891203703703</v>
      </c>
      <c r="H340" s="90">
        <f>IF(AND(OR($CJ$4&gt;4,$CJ$4&lt;&gt;8),入力データと計算結果!$F$7&lt;&gt;バックデータ一覧!$A$20,BZ340&gt;0),0.07*10^3/3600,0)</f>
        <v>0</v>
      </c>
      <c r="I340" s="90">
        <f>IF(AND(OR($CJ$4&lt;=4),入力データと計算結果!$F$7=バックデータ一覧!$A$22,BU340&gt;0),(VLOOKUP(入力データと計算結果!$F$6,バックデータ一覧!$V$12:$AA$15,5,FALSE)*BU340+VLOOKUP(入力データと計算結果!$F$6,バックデータ一覧!$V$12:$AA$15,6,FALSE))*10^3/3600,0)</f>
        <v>0</v>
      </c>
      <c r="J340" s="90">
        <f>IF(OR(計算過程!$CJ$4&lt;=2,計算過程!$CJ$4=8),IF(入力データと計算結果!$F$7=バックデータ一覧!$A$20,BO340/L340+BP340/M340+BQ340/N340+BR340/O340+BT340/Q340,IF(入力データと計算結果!$F$7=バックデータ一覧!$A$21,BO340/L340+BP340/M340+BQ340/N340+BS340/P340+BT340/Q340,BO340/L340+BP340/M340+BQ340/N340+BS340/P340+BU340/R340)),0)</f>
        <v>0</v>
      </c>
      <c r="K340" s="90">
        <f>IF(OR(計算過程!$CJ$4=3,計算過程!$CJ$4=4),IF(入力データと計算結果!$F$7=バックデータ一覧!$A$20,BO340/L340+BP340/M340+BQ340/N340+BR340/O340+BT340/Q340,IF(入力データと計算結果!$F$7=バックデータ一覧!$A$21,BO340/L340+BP340/M340+BQ340/N340+BS340/P340+BT340/Q340,BO340/L340+BP340/M340+BQ340/N340+BS340/P340+BU340/R340)),0)</f>
        <v>22.79219010038786</v>
      </c>
      <c r="L340" s="167">
        <f>IFERROR(MIN(1,$CJ$6*CB340+計算過程!$CJ$13*(BO340+BQ340)+$CJ$20),"-")</f>
        <v>0.70582676447856796</v>
      </c>
      <c r="M340" s="167">
        <f t="shared" si="158"/>
        <v>0.80249782063526998</v>
      </c>
      <c r="N340" s="167">
        <f t="shared" si="159"/>
        <v>0.70582676447856796</v>
      </c>
      <c r="O340" s="134">
        <f t="shared" si="160"/>
        <v>0.90236153670854247</v>
      </c>
      <c r="P340" s="134">
        <f t="shared" si="161"/>
        <v>0.88826526187185906</v>
      </c>
      <c r="Q340" s="134">
        <f t="shared" si="162"/>
        <v>0.90236153670854247</v>
      </c>
      <c r="R340" s="134">
        <f t="shared" si="163"/>
        <v>0.46347585251737849</v>
      </c>
      <c r="S340" s="26">
        <f t="shared" si="164"/>
        <v>0</v>
      </c>
      <c r="T340" s="26">
        <f>'貼り付けシート（日別）'!P339</f>
        <v>6.5125000000000002</v>
      </c>
      <c r="U340" s="26">
        <f t="shared" si="184"/>
        <v>1.0064837499999999</v>
      </c>
      <c r="V340" s="26">
        <f t="shared" si="185"/>
        <v>1</v>
      </c>
      <c r="W340" s="26">
        <f t="shared" si="177"/>
        <v>17.356779107546668</v>
      </c>
      <c r="X340" s="26">
        <f t="shared" si="165"/>
        <v>0</v>
      </c>
      <c r="Y340" s="26">
        <f>IF(AND(入力データと計算結果!$F$6=バックデータ一覧!$A$7,入力データと計算結果!$F$27="種類を選択することで評価する"),MAX((($CJ$44*CB340+$CJ$45*SUM(BO340:BQ340,BS340)+$CJ$46)*Z340+(0.01723*BU340+0.06099))*10^3/3600,0),0)</f>
        <v>0</v>
      </c>
      <c r="Z340" s="26">
        <f t="shared" si="178"/>
        <v>1</v>
      </c>
      <c r="AA340" s="26">
        <f>IF(AND(入力データと計算結果!$F$6=バックデータ一覧!$A$7,入力データと計算結果!$F$27="種類を選択することで評価する"),MAX(($CJ$47*CB340+$CJ$48*SUM(BO340:BQ340,BS340)+$CJ$49)*AC340+BU340/AB340,0),0)</f>
        <v>0</v>
      </c>
      <c r="AB340" s="26">
        <f t="shared" si="166"/>
        <v>0.80355999999999994</v>
      </c>
      <c r="AC340" s="26">
        <f t="shared" si="179"/>
        <v>1</v>
      </c>
      <c r="AD340" s="91">
        <f>IF(AND(入力データと計算結果!$F$6=バックデータ一覧!$A$7,入力データと計算結果!$F$27="仕様を入力することで評価する"),AE340+AF340+AG340,0)</f>
        <v>0</v>
      </c>
      <c r="AE340" s="91">
        <f t="shared" si="180"/>
        <v>1.1671934553534804</v>
      </c>
      <c r="AF340" s="91">
        <f t="shared" si="167"/>
        <v>7.3232225700971404E-2</v>
      </c>
      <c r="AG340" s="190">
        <f>IF(AND(入力データと計算結果!$F$7&lt;&gt;バックデータ一覧!$A$22,CA340&gt;0),(0.000393*計算過程!CA340)*10^3/3600,IF(AND(入力データと計算結果!$F$7=バックデータ一覧!$A$22,AX340&gt;0),(0.01723*計算過程!AX340+0.06099)*10^3/3600,0))</f>
        <v>0</v>
      </c>
      <c r="AH340" s="91">
        <f>IF(OR(入力データと計算結果!$F$6&lt;&gt;バックデータ一覧!$A$7,入力データと計算結果!$F$27&lt;&gt;"仕様を入力することで評価する"),0,IF(入力データと計算結果!$F$7=バックデータ一覧!$A$20,計算過程!AR340/計算過程!AI340+計算過程!AS340/計算過程!AJ340+計算過程!AT340/計算過程!AK340+計算過程!AU340/計算過程!AL340+計算過程!AW340/計算過程!AN340,IF(入力データと計算結果!$F$7=バックデータ一覧!$A$21,計算過程!AR340/計算過程!AI340+計算過程!AS340/計算過程!AJ340+計算過程!AT340/計算過程!AK340+計算過程!AV340/計算過程!AM340+計算過程!AW340/計算過程!AN340,計算過程!AR340/計算過程!AI340+計算過程!AS340/計算過程!AJ340+計算過程!AT340/計算過程!AK340+計算過程!AV340/計算過程!AM340+計算過程!AX340/計算過程!AO340)))</f>
        <v>0</v>
      </c>
      <c r="AI340" s="191" t="str">
        <f>IF(AND(入力データと計算結果!$F$6=バックデータ一覧!$A$7,入力データと計算結果!$F$27="仕様を入力することで評価する"),$CJ$65*CB340+$CJ$72*(AR340+AT340)+$CJ$79,"-")</f>
        <v>-</v>
      </c>
      <c r="AJ340" s="191" t="str">
        <f>IF(AND(入力データと計算結果!$F$6=バックデータ一覧!$A$7,入力データと計算結果!$F$27="仕様を入力することで評価する"),$CJ$66*CB340+$CJ$73*AS340+$CJ$80,"-")</f>
        <v>-</v>
      </c>
      <c r="AK340" s="191" t="str">
        <f>IF(AND(入力データと計算結果!$F$6=バックデータ一覧!$A$7,入力データと計算結果!$F$27="仕様を入力することで評価する"),$CJ$67*CB340+$CJ$74*(AR340+AT340)+$CJ$81,"-")</f>
        <v>-</v>
      </c>
      <c r="AL340" s="191" t="str">
        <f>IF(AND(入力データと計算結果!$F$6=バックデータ一覧!$A$7,入力データと計算結果!$F$27="仕様を入力することで評価する"),$CJ$68*CB340+$CJ$75*AU340+$CJ$82,"-")</f>
        <v>-</v>
      </c>
      <c r="AM340" s="191" t="str">
        <f>IF(AND(入力データと計算結果!$F$6=バックデータ一覧!$A$7,入力データと計算結果!$F$27="仕様を入力することで評価する"),$CJ$69*CB340+$CJ$76*AV340+$CJ$83,"-")</f>
        <v>-</v>
      </c>
      <c r="AN340" s="191" t="str">
        <f>IF(AND(入力データと計算結果!$F$6=バックデータ一覧!$A$7,入力データと計算結果!$F$27="仕様を入力することで評価する"),$CJ$70*CB340+$CJ$77*AW340+$CJ$84,"-")</f>
        <v>-</v>
      </c>
      <c r="AO340" s="191" t="str">
        <f>IF(AND(入力データと計算結果!$F$6=バックデータ一覧!$A$7,入力データと計算結果!$F$27="仕様を入力することで評価する"),$CJ$71*CB340+$CJ$78*AX340+$CJ$85,"-")</f>
        <v>-</v>
      </c>
      <c r="AP340" s="91">
        <f t="shared" si="168"/>
        <v>20.079713917376175</v>
      </c>
      <c r="AQ340" s="91">
        <f t="shared" si="181"/>
        <v>4.778726512558352</v>
      </c>
      <c r="AR340" s="91">
        <f t="shared" si="169"/>
        <v>0</v>
      </c>
      <c r="AS340" s="91">
        <f t="shared" si="170"/>
        <v>0</v>
      </c>
      <c r="AT340" s="91">
        <f t="shared" si="171"/>
        <v>0</v>
      </c>
      <c r="AU340" s="91">
        <f t="shared" si="172"/>
        <v>0</v>
      </c>
      <c r="AV340" s="91">
        <f t="shared" si="173"/>
        <v>0</v>
      </c>
      <c r="AW340" s="91">
        <f t="shared" si="174"/>
        <v>0</v>
      </c>
      <c r="AX340" s="91">
        <f t="shared" si="175"/>
        <v>0</v>
      </c>
      <c r="AY340" s="158">
        <f t="shared" si="176"/>
        <v>17.356779107546668</v>
      </c>
      <c r="AZ340" s="91">
        <f t="shared" si="182"/>
        <v>17.356779107546668</v>
      </c>
      <c r="BA340" s="26">
        <f>IF(計算過程!$CJ$4=9,((BF340*CB340+BG340*(BO340+BP340+BQ340+BS340)+BH340*BN340+BI340)*BB340+(0.01723*BU340+0.06099))*10^3/3600,0)</f>
        <v>0</v>
      </c>
      <c r="BB340" s="26">
        <f>IF(7&lt;='貼り付けシート（日別）'!O339,1,1+(7-'貼り付けシート（日別）'!O339)*0.0091)</f>
        <v>1</v>
      </c>
      <c r="BC340" s="26">
        <f>IF(計算過程!$CJ$4=9,((BJ340*計算過程!CB340+BK340*(BO340+BP340+BQ340+BS340)+BL340*BN340+BM340)*BE340+BU340/BD340),0)</f>
        <v>0</v>
      </c>
      <c r="BD340" s="26">
        <f>計算過程!$CJ$88*'貼り付けシート（日別）'!O339+計算過程!$CJ$89*BU340+計算過程!$CJ$90</f>
        <v>0.80355999999999994</v>
      </c>
      <c r="BE340" s="26">
        <f>IF(7&lt;='貼り付けシート（日別）'!O339,1,1+(7-'貼り付けシート（日別）'!O339)*0.0205)</f>
        <v>1</v>
      </c>
      <c r="BF340" s="89">
        <f>IF($BN340&gt;0,バックデータ一覧!$S$4,バックデータ一覧!$T$4)</f>
        <v>-0.51375000000000004</v>
      </c>
      <c r="BG340" s="89">
        <f>IF($BN340&gt;0,バックデータ一覧!$S$5,バックデータ一覧!$T$5)</f>
        <v>-1.7819999999999999E-2</v>
      </c>
      <c r="BH340" s="89">
        <f>IF($BN340&gt;0,バックデータ一覧!$S$6,バックデータ一覧!$T$6)</f>
        <v>0.27639999999999998</v>
      </c>
      <c r="BI340" s="89">
        <f>IF($BN340&gt;0,バックデータ一覧!$S$7,バックデータ一覧!$T$7)</f>
        <v>9.4067100000000003</v>
      </c>
      <c r="BJ340" s="89">
        <f>IF($BN340&gt;0,バックデータ一覧!$S$12,バックデータ一覧!$T$12)</f>
        <v>-0.19841</v>
      </c>
      <c r="BK340" s="89">
        <f>IF($BN340&gt;0,バックデータ一覧!$S$13,バックデータ一覧!$T$13)</f>
        <v>1.10632</v>
      </c>
      <c r="BL340" s="89">
        <f>IF($BN340&gt;0,バックデータ一覧!$S$14,バックデータ一覧!$T$14)</f>
        <v>0.19306999999999999</v>
      </c>
      <c r="BM340" s="132">
        <f>IF($BN340&gt;0,バックデータ一覧!$S$15,バックデータ一覧!$T$15)</f>
        <v>-10.36669</v>
      </c>
      <c r="BN340" s="26">
        <f>SUMIF('貼り付けシート（時刻別）'!$A$6:$A$8765,$A340,'貼り付けシート（時刻別）'!$C$6:$C$8765)</f>
        <v>2400</v>
      </c>
      <c r="BO340" s="91">
        <f>'貼り付けシート（日別）'!B339</f>
        <v>4.8351027513879998</v>
      </c>
      <c r="BP340" s="91">
        <f>'貼り付けシート（日別）'!C339</f>
        <v>10.538044458153333</v>
      </c>
      <c r="BQ340" s="91">
        <f>'貼り付けシート（日別）'!D339</f>
        <v>1.9836318980053333</v>
      </c>
      <c r="BR340" s="91">
        <f>'貼り付けシート（日別）'!E339</f>
        <v>0</v>
      </c>
      <c r="BS340" s="91">
        <f>'貼り付けシート（日別）'!F339</f>
        <v>0</v>
      </c>
      <c r="BT340" s="91">
        <f>'貼り付けシート（日別）'!G339</f>
        <v>0</v>
      </c>
      <c r="BU340" s="91">
        <f>'貼り付けシート（日別）'!H339</f>
        <v>0</v>
      </c>
      <c r="BV340" s="91">
        <f>'貼り付けシート（日別）'!I339</f>
        <v>39</v>
      </c>
      <c r="BW340" s="91">
        <f>'貼り付けシート（日別）'!J339</f>
        <v>85</v>
      </c>
      <c r="BX340" s="91">
        <f>'貼り付けシート（日別）'!K339</f>
        <v>16</v>
      </c>
      <c r="BY340" s="91">
        <f>'貼り付けシート（日別）'!L339</f>
        <v>0</v>
      </c>
      <c r="BZ340" s="91">
        <f>'貼り付けシート（日別）'!M339</f>
        <v>0</v>
      </c>
      <c r="CA340" s="91">
        <f>'貼り付けシート（日別）'!N339</f>
        <v>0</v>
      </c>
      <c r="CB340" s="91">
        <f>'貼り付けシート（日別）'!O339</f>
        <v>10.241666666666667</v>
      </c>
      <c r="CC340" s="91">
        <f>'貼り付けシート（日別）'!Q339</f>
        <v>0</v>
      </c>
      <c r="CD340" s="126"/>
    </row>
    <row r="341" spans="1:82" x14ac:dyDescent="0.15">
      <c r="A341" s="30">
        <v>41974</v>
      </c>
      <c r="B341" s="93">
        <f t="shared" si="156"/>
        <v>0.18123077777777777</v>
      </c>
      <c r="C341" s="93">
        <f t="shared" si="157"/>
        <v>0</v>
      </c>
      <c r="D341" s="93">
        <f t="shared" si="183"/>
        <v>38.668027979010951</v>
      </c>
      <c r="E341" s="96">
        <v>0</v>
      </c>
      <c r="F341" s="90">
        <f>IF(OR(計算過程!$CJ$4&lt;=4,計算過程!$CJ$4=8),G341+H341+I341,0)</f>
        <v>0.18123077777777777</v>
      </c>
      <c r="G341" s="90">
        <f>IF(AND($CJ$4&gt;4,$CJ$4&lt;&gt;8),0,((VLOOKUP(入力データと計算結果!$F$6,バックデータ一覧!$V$12:$AA$15,2)*CB341+VLOOKUP(入力データと計算結果!$F$6,バックデータ一覧!$V$12:$AA$15,3)*(BV341+BW341+BX341+BY341+CA341)+(VLOOKUP(入力データと計算結果!$F$6,バックデータ一覧!$V$12:$AA$15,4)))*10^3/3600))</f>
        <v>0.11709444444444445</v>
      </c>
      <c r="H341" s="90">
        <f>IF(AND(OR($CJ$4&gt;4,$CJ$4&lt;&gt;8),入力データと計算結果!$F$7&lt;&gt;バックデータ一覧!$A$20,BZ341&gt;0),0.07*10^3/3600,0)</f>
        <v>1.9444444444444445E-2</v>
      </c>
      <c r="I341" s="90">
        <f>IF(AND(OR($CJ$4&lt;=4),入力データと計算結果!$F$7=バックデータ一覧!$A$22,BU341&gt;0),(VLOOKUP(入力データと計算結果!$F$6,バックデータ一覧!$V$12:$AA$15,5,FALSE)*BU341+VLOOKUP(入力データと計算結果!$F$6,バックデータ一覧!$V$12:$AA$15,6,FALSE))*10^3/3600,0)</f>
        <v>4.4691888888888892E-2</v>
      </c>
      <c r="J341" s="90">
        <f>IF(OR(計算過程!$CJ$4&lt;=2,計算過程!$CJ$4=8),IF(入力データと計算結果!$F$7=バックデータ一覧!$A$20,BO341/L341+BP341/M341+BQ341/N341+BR341/O341+BT341/Q341,IF(入力データと計算結果!$F$7=バックデータ一覧!$A$21,BO341/L341+BP341/M341+BQ341/N341+BS341/P341+BT341/Q341,BO341/L341+BP341/M341+BQ341/N341+BS341/P341+BU341/R341)),0)</f>
        <v>0</v>
      </c>
      <c r="K341" s="90">
        <f>IF(OR(計算過程!$CJ$4=3,計算過程!$CJ$4=4),IF(入力データと計算結果!$F$7=バックデータ一覧!$A$20,BO341/L341+BP341/M341+BQ341/N341+BR341/O341+BT341/Q341,IF(入力データと計算結果!$F$7=バックデータ一覧!$A$21,BO341/L341+BP341/M341+BQ341/N341+BS341/P341+BT341/Q341,BO341/L341+BP341/M341+BQ341/N341+BS341/P341+BU341/R341)),0)</f>
        <v>38.668027979010951</v>
      </c>
      <c r="L341" s="167">
        <f>IFERROR(MIN(1,$CJ$6*CB341+計算過程!$CJ$13*(BO341+BQ341)+$CJ$20),"-")</f>
        <v>0.71274313882756768</v>
      </c>
      <c r="M341" s="167">
        <f t="shared" si="158"/>
        <v>0.79462890223623905</v>
      </c>
      <c r="N341" s="167">
        <f t="shared" si="159"/>
        <v>0.71274313882756768</v>
      </c>
      <c r="O341" s="134">
        <f t="shared" si="160"/>
        <v>0.90236153670854247</v>
      </c>
      <c r="P341" s="134">
        <f t="shared" si="161"/>
        <v>0.86118859649056745</v>
      </c>
      <c r="Q341" s="134">
        <f t="shared" si="162"/>
        <v>0.90236153670854247</v>
      </c>
      <c r="R341" s="134">
        <f t="shared" si="163"/>
        <v>0.53062777322814059</v>
      </c>
      <c r="S341" s="26">
        <f t="shared" si="164"/>
        <v>0</v>
      </c>
      <c r="T341" s="26">
        <f>'貼り付けシート（日別）'!P340</f>
        <v>6.2875000000000005</v>
      </c>
      <c r="U341" s="26">
        <f t="shared" si="184"/>
        <v>1.0094762500000001</v>
      </c>
      <c r="V341" s="26">
        <f t="shared" si="185"/>
        <v>1</v>
      </c>
      <c r="W341" s="26">
        <f t="shared" si="177"/>
        <v>29.752313351949997</v>
      </c>
      <c r="X341" s="26">
        <f t="shared" si="165"/>
        <v>0</v>
      </c>
      <c r="Y341" s="26">
        <f>IF(AND(入力データと計算結果!$F$6=バックデータ一覧!$A$7,入力データと計算結果!$F$27="種類を選択することで評価する"),MAX((($CJ$44*CB341+$CJ$45*SUM(BO341:BQ341,BS341)+$CJ$46)*Z341+(0.01723*BU341+0.06099))*10^3/3600,0),0)</f>
        <v>0</v>
      </c>
      <c r="Z341" s="26">
        <f t="shared" si="178"/>
        <v>1</v>
      </c>
      <c r="AA341" s="26">
        <f>IF(AND(入力データと計算結果!$F$6=バックデータ一覧!$A$7,入力データと計算結果!$F$27="種類を選択することで評価する"),MAX(($CJ$47*CB341+$CJ$48*SUM(BO341:BQ341,BS341)+$CJ$49)*AC341+BU341/AB341,0),0)</f>
        <v>0</v>
      </c>
      <c r="AB341" s="26">
        <f t="shared" si="166"/>
        <v>0.80972</v>
      </c>
      <c r="AC341" s="26">
        <f t="shared" si="179"/>
        <v>1</v>
      </c>
      <c r="AD341" s="91">
        <f>IF(AND(入力データと計算結果!$F$6=バックデータ一覧!$A$7,入力データと計算結果!$F$27="仕様を入力することで評価する"),AE341+AF341+AG341,0)</f>
        <v>0</v>
      </c>
      <c r="AE341" s="91">
        <f t="shared" si="180"/>
        <v>1.6242012383755564</v>
      </c>
      <c r="AF341" s="91">
        <f t="shared" si="167"/>
        <v>8.2256970883330713E-2</v>
      </c>
      <c r="AG341" s="190">
        <f>IF(AND(入力データと計算結果!$F$7&lt;&gt;バックデータ一覧!$A$22,CA341&gt;0),(0.000393*計算過程!CA341)*10^3/3600,IF(AND(入力データと計算結果!$F$7=バックデータ一覧!$A$22,AX341&gt;0),(0.01723*計算過程!AX341+0.06099)*10^3/3600,0))</f>
        <v>2.4312277777777776E-2</v>
      </c>
      <c r="AH341" s="91">
        <f>IF(OR(入力データと計算結果!$F$6&lt;&gt;バックデータ一覧!$A$7,入力データと計算結果!$F$27&lt;&gt;"仕様を入力することで評価する"),0,IF(入力データと計算結果!$F$7=バックデータ一覧!$A$20,計算過程!AR341/計算過程!AI341+計算過程!AS341/計算過程!AJ341+計算過程!AT341/計算過程!AK341+計算過程!AU341/計算過程!AL341+計算過程!AW341/計算過程!AN341,IF(入力データと計算結果!$F$7=バックデータ一覧!$A$21,計算過程!AR341/計算過程!AI341+計算過程!AS341/計算過程!AJ341+計算過程!AT341/計算過程!AK341+計算過程!AV341/計算過程!AM341+計算過程!AW341/計算過程!AN341,計算過程!AR341/計算過程!AI341+計算過程!AS341/計算過程!AJ341+計算過程!AT341/計算過程!AK341+計算過程!AV341/計算過程!AM341+計算過程!AX341/計算過程!AO341)))</f>
        <v>0</v>
      </c>
      <c r="AI341" s="191" t="str">
        <f>IF(AND(入力データと計算結果!$F$6=バックデータ一覧!$A$7,入力データと計算結果!$F$27="仕様を入力することで評価する"),$CJ$65*CB341+$CJ$72*(AR341+AT341)+$CJ$79,"-")</f>
        <v>-</v>
      </c>
      <c r="AJ341" s="191" t="str">
        <f>IF(AND(入力データと計算結果!$F$6=バックデータ一覧!$A$7,入力データと計算結果!$F$27="仕様を入力することで評価する"),$CJ$66*CB341+$CJ$73*AS341+$CJ$80,"-")</f>
        <v>-</v>
      </c>
      <c r="AK341" s="191" t="str">
        <f>IF(AND(入力データと計算結果!$F$6=バックデータ一覧!$A$7,入力データと計算結果!$F$27="仕様を入力することで評価する"),$CJ$67*CB341+$CJ$74*(AR341+AT341)+$CJ$81,"-")</f>
        <v>-</v>
      </c>
      <c r="AL341" s="191" t="str">
        <f>IF(AND(入力データと計算結果!$F$6=バックデータ一覧!$A$7,入力データと計算結果!$F$27="仕様を入力することで評価する"),$CJ$68*CB341+$CJ$75*AU341+$CJ$82,"-")</f>
        <v>-</v>
      </c>
      <c r="AM341" s="191" t="str">
        <f>IF(AND(入力データと計算結果!$F$6=バックデータ一覧!$A$7,入力データと計算結果!$F$27="仕様を入力することで評価する"),$CJ$69*CB341+$CJ$76*AV341+$CJ$83,"-")</f>
        <v>-</v>
      </c>
      <c r="AN341" s="191" t="str">
        <f>IF(AND(入力データと計算結果!$F$6=バックデータ一覧!$A$7,入力データと計算結果!$F$27="仕様を入力することで評価する"),$CJ$70*CB341+$CJ$77*AW341+$CJ$84,"-")</f>
        <v>-</v>
      </c>
      <c r="AO341" s="191" t="str">
        <f>IF(AND(入力データと計算結果!$F$6=バックデータ一覧!$A$7,入力データと計算結果!$F$27="仕様を入力することで評価する"),$CJ$71*CB341+$CJ$78*AX341+$CJ$85,"-")</f>
        <v>-</v>
      </c>
      <c r="AP341" s="91">
        <f t="shared" si="168"/>
        <v>27.612125969360136</v>
      </c>
      <c r="AQ341" s="91">
        <f t="shared" si="181"/>
        <v>4.7223427801102442</v>
      </c>
      <c r="AR341" s="91">
        <f t="shared" si="169"/>
        <v>0.94614957683255962</v>
      </c>
      <c r="AS341" s="91">
        <f t="shared" si="170"/>
        <v>1.1585505022439504</v>
      </c>
      <c r="AT341" s="91">
        <f t="shared" si="171"/>
        <v>0.50203855097237859</v>
      </c>
      <c r="AU341" s="91">
        <f t="shared" si="172"/>
        <v>0</v>
      </c>
      <c r="AV341" s="91">
        <f t="shared" si="173"/>
        <v>1.7378257533659252</v>
      </c>
      <c r="AW341" s="91">
        <f t="shared" si="174"/>
        <v>0</v>
      </c>
      <c r="AX341" s="91">
        <f t="shared" si="175"/>
        <v>1.54</v>
      </c>
      <c r="AY341" s="158">
        <f t="shared" si="176"/>
        <v>23.867748968535185</v>
      </c>
      <c r="AZ341" s="91">
        <f t="shared" si="182"/>
        <v>28.212313351949998</v>
      </c>
      <c r="BA341" s="26">
        <f>IF(計算過程!$CJ$4=9,((BF341*CB341+BG341*(BO341+BP341+BQ341+BS341)+BH341*BN341+BI341)*BB341+(0.01723*BU341+0.06099))*10^3/3600,0)</f>
        <v>0</v>
      </c>
      <c r="BB341" s="26">
        <f>IF(7&lt;='貼り付けシート（日別）'!O340,1,1+(7-'貼り付けシート（日別）'!O340)*0.0091)</f>
        <v>1</v>
      </c>
      <c r="BC341" s="26">
        <f>IF(計算過程!$CJ$4=9,((BJ341*計算過程!CB341+BK341*(BO341+BP341+BQ341+BS341)+BL341*BN341+BM341)*BE341+BU341/BD341),0)</f>
        <v>0</v>
      </c>
      <c r="BD341" s="26">
        <f>計算過程!$CJ$88*'貼り付けシート（日別）'!O340+計算過程!$CJ$89*BU341+計算過程!$CJ$90</f>
        <v>0.80972</v>
      </c>
      <c r="BE341" s="26">
        <f>IF(7&lt;='貼り付けシート（日別）'!O340,1,1+(7-'貼り付けシート（日別）'!O340)*0.0205)</f>
        <v>1</v>
      </c>
      <c r="BF341" s="89">
        <f>IF($BN341&gt;0,バックデータ一覧!$S$4,バックデータ一覧!$T$4)</f>
        <v>-0.51375000000000004</v>
      </c>
      <c r="BG341" s="89">
        <f>IF($BN341&gt;0,バックデータ一覧!$S$5,バックデータ一覧!$T$5)</f>
        <v>-1.7819999999999999E-2</v>
      </c>
      <c r="BH341" s="89">
        <f>IF($BN341&gt;0,バックデータ一覧!$S$6,バックデータ一覧!$T$6)</f>
        <v>0.27639999999999998</v>
      </c>
      <c r="BI341" s="89">
        <f>IF($BN341&gt;0,バックデータ一覧!$S$7,バックデータ一覧!$T$7)</f>
        <v>9.4067100000000003</v>
      </c>
      <c r="BJ341" s="89">
        <f>IF($BN341&gt;0,バックデータ一覧!$S$12,バックデータ一覧!$T$12)</f>
        <v>-0.19841</v>
      </c>
      <c r="BK341" s="89">
        <f>IF($BN341&gt;0,バックデータ一覧!$S$13,バックデータ一覧!$T$13)</f>
        <v>1.10632</v>
      </c>
      <c r="BL341" s="89">
        <f>IF($BN341&gt;0,バックデータ一覧!$S$14,バックデータ一覧!$T$14)</f>
        <v>0.19306999999999999</v>
      </c>
      <c r="BM341" s="132">
        <f>IF($BN341&gt;0,バックデータ一覧!$S$15,バックデータ一覧!$T$15)</f>
        <v>-10.36669</v>
      </c>
      <c r="BN341" s="26">
        <f>SUMIF('貼り付けシート（時刻別）'!$A$6:$A$8765,$A341,'貼り付けシート（時刻別）'!$C$6:$C$8765)</f>
        <v>2400</v>
      </c>
      <c r="BO341" s="91">
        <f>'貼り付けシート（日別）'!B340</f>
        <v>6.1440149077580006</v>
      </c>
      <c r="BP341" s="91">
        <f>'貼り付けシート（日別）'!C340</f>
        <v>7.5232835605199995</v>
      </c>
      <c r="BQ341" s="91">
        <f>'貼り付けシート（日別）'!D340</f>
        <v>3.2600895428919996</v>
      </c>
      <c r="BR341" s="91">
        <f>'貼り付けシート（日別）'!E340</f>
        <v>0</v>
      </c>
      <c r="BS341" s="91">
        <f>'貼り付けシート（日別）'!F340</f>
        <v>11.284925340779999</v>
      </c>
      <c r="BT341" s="91">
        <f>'貼り付けシート（日別）'!G340</f>
        <v>0</v>
      </c>
      <c r="BU341" s="91">
        <f>'貼り付けシート（日別）'!H340</f>
        <v>1.54</v>
      </c>
      <c r="BV341" s="91">
        <f>'貼り付けシート（日別）'!I340</f>
        <v>49</v>
      </c>
      <c r="BW341" s="91">
        <f>'貼り付けシート（日別）'!J340</f>
        <v>60</v>
      </c>
      <c r="BX341" s="91">
        <f>'貼り付けシート（日別）'!K340</f>
        <v>26</v>
      </c>
      <c r="BY341" s="91">
        <f>'貼り付けシート（日別）'!L340</f>
        <v>0</v>
      </c>
      <c r="BZ341" s="91">
        <f>'貼り付けシート（日別）'!M340</f>
        <v>90</v>
      </c>
      <c r="CA341" s="91">
        <f>'貼り付けシート（日別）'!N340</f>
        <v>0</v>
      </c>
      <c r="CB341" s="91">
        <f>'貼り付けシート（日別）'!O340</f>
        <v>9.6</v>
      </c>
      <c r="CC341" s="91">
        <f>'貼り付けシート（日別）'!Q340</f>
        <v>0</v>
      </c>
      <c r="CD341" s="126"/>
    </row>
    <row r="342" spans="1:82" x14ac:dyDescent="0.15">
      <c r="A342" s="30">
        <v>41975</v>
      </c>
      <c r="B342" s="93">
        <f t="shared" si="156"/>
        <v>0.18120442447916668</v>
      </c>
      <c r="C342" s="93">
        <f t="shared" si="157"/>
        <v>0</v>
      </c>
      <c r="D342" s="93">
        <f t="shared" si="183"/>
        <v>52.026900108001342</v>
      </c>
      <c r="E342" s="96">
        <v>0</v>
      </c>
      <c r="F342" s="90">
        <f>IF(OR(計算過程!$CJ$4&lt;=4,計算過程!$CJ$4=8),G342+H342+I342,0)</f>
        <v>0.18120442447916668</v>
      </c>
      <c r="G342" s="90">
        <f>IF(AND($CJ$4&gt;4,$CJ$4&lt;&gt;8),0,((VLOOKUP(入力データと計算結果!$F$6,バックデータ一覧!$V$12:$AA$15,2)*CB342+VLOOKUP(入力データと計算結果!$F$6,バックデータ一覧!$V$12:$AA$15,3)*(BV342+BW342+BX342+BY342+CA342)+(VLOOKUP(入力データと計算結果!$F$6,バックデータ一覧!$V$12:$AA$15,4)))*10^3/3600))</f>
        <v>0.11680260416666667</v>
      </c>
      <c r="H342" s="90">
        <f>IF(AND(OR($CJ$4&gt;4,$CJ$4&lt;&gt;8),入力データと計算結果!$F$7&lt;&gt;バックデータ一覧!$A$20,BZ342&gt;0),0.07*10^3/3600,0)</f>
        <v>1.9444444444444445E-2</v>
      </c>
      <c r="I342" s="90">
        <f>IF(AND(OR($CJ$4&lt;=4),入力データと計算結果!$F$7=バックデータ一覧!$A$22,BU342&gt;0),(VLOOKUP(入力データと計算結果!$F$6,バックデータ一覧!$V$12:$AA$15,5,FALSE)*BU342+VLOOKUP(入力データと計算結果!$F$6,バックデータ一覧!$V$12:$AA$15,6,FALSE))*10^3/3600,0)</f>
        <v>4.4957375868055552E-2</v>
      </c>
      <c r="J342" s="90">
        <f>IF(OR(計算過程!$CJ$4&lt;=2,計算過程!$CJ$4=8),IF(入力データと計算結果!$F$7=バックデータ一覧!$A$20,BO342/L342+BP342/M342+BQ342/N342+BR342/O342+BT342/Q342,IF(入力データと計算結果!$F$7=バックデータ一覧!$A$21,BO342/L342+BP342/M342+BQ342/N342+BS342/P342+BT342/Q342,BO342/L342+BP342/M342+BQ342/N342+BS342/P342+BU342/R342)),0)</f>
        <v>0</v>
      </c>
      <c r="K342" s="90">
        <f>IF(OR(計算過程!$CJ$4=3,計算過程!$CJ$4=4),IF(入力データと計算結果!$F$7=バックデータ一覧!$A$20,BO342/L342+BP342/M342+BQ342/N342+BR342/O342+BT342/Q342,IF(入力データと計算結果!$F$7=バックデータ一覧!$A$21,BO342/L342+BP342/M342+BQ342/N342+BS342/P342+BT342/Q342,BO342/L342+BP342/M342+BQ342/N342+BS342/P342+BU342/R342)),0)</f>
        <v>52.026900108001342</v>
      </c>
      <c r="L342" s="167">
        <f>IFERROR(MIN(1,$CJ$6*CB342+計算過程!$CJ$13*(BO342+BQ342)+$CJ$20),"-")</f>
        <v>0.71558407910682476</v>
      </c>
      <c r="M342" s="167">
        <f t="shared" si="158"/>
        <v>0.78774601250413367</v>
      </c>
      <c r="N342" s="167">
        <f t="shared" si="159"/>
        <v>0.71558407910682476</v>
      </c>
      <c r="O342" s="134">
        <f t="shared" si="160"/>
        <v>0.90236153670854247</v>
      </c>
      <c r="P342" s="134">
        <f t="shared" si="161"/>
        <v>0.83422611704894145</v>
      </c>
      <c r="Q342" s="134">
        <f t="shared" si="162"/>
        <v>0.90236153670854247</v>
      </c>
      <c r="R342" s="134">
        <f t="shared" si="163"/>
        <v>0.52521236058648313</v>
      </c>
      <c r="S342" s="26">
        <f t="shared" si="164"/>
        <v>0</v>
      </c>
      <c r="T342" s="26">
        <f>'貼り付けシート（日別）'!P341</f>
        <v>7.375</v>
      </c>
      <c r="U342" s="26">
        <f t="shared" si="184"/>
        <v>1</v>
      </c>
      <c r="V342" s="26">
        <f t="shared" si="185"/>
        <v>1</v>
      </c>
      <c r="W342" s="26">
        <f t="shared" si="177"/>
        <v>40.373806507866668</v>
      </c>
      <c r="X342" s="26">
        <f t="shared" si="165"/>
        <v>0</v>
      </c>
      <c r="Y342" s="26">
        <f>IF(AND(入力データと計算結果!$F$6=バックデータ一覧!$A$7,入力データと計算結果!$F$27="種類を選択することで評価する"),MAX((($CJ$44*CB342+$CJ$45*SUM(BO342:BQ342,BS342)+$CJ$46)*Z342+(0.01723*BU342+0.06099))*10^3/3600,0),0)</f>
        <v>0</v>
      </c>
      <c r="Z342" s="26">
        <f t="shared" si="178"/>
        <v>1</v>
      </c>
      <c r="AA342" s="26">
        <f>IF(AND(入力データと計算結果!$F$6=バックデータ一覧!$A$7,入力データと計算結果!$F$27="種類を選択することで評価する"),MAX(($CJ$47*CB342+$CJ$48*SUM(BO342:BQ342,BS342)+$CJ$49)*AC342+BU342/AB342,0),0)</f>
        <v>0</v>
      </c>
      <c r="AB342" s="26">
        <f t="shared" si="166"/>
        <v>0.80417281249999994</v>
      </c>
      <c r="AC342" s="26">
        <f t="shared" si="179"/>
        <v>1</v>
      </c>
      <c r="AD342" s="91">
        <f>IF(AND(入力データと計算結果!$F$6=バックデータ一覧!$A$7,入力データと計算結果!$F$27="仕様を入力することで評価する"),AE342+AF342+AG342,0)</f>
        <v>0</v>
      </c>
      <c r="AE342" s="91">
        <f t="shared" si="180"/>
        <v>2.0097608575422719</v>
      </c>
      <c r="AF342" s="91">
        <f t="shared" si="167"/>
        <v>9.1049345644160118E-2</v>
      </c>
      <c r="AG342" s="190">
        <f>IF(AND(入力データと計算結果!$F$7&lt;&gt;バックデータ一覧!$A$22,CA342&gt;0),(0.000393*計算過程!CA342)*10^3/3600,IF(AND(入力データと計算結果!$F$7=バックデータ一覧!$A$22,AX342&gt;0),(0.01723*計算過程!AX342+0.06099)*10^3/3600,0))</f>
        <v>2.4529896267361111E-2</v>
      </c>
      <c r="AH342" s="91">
        <f>IF(OR(入力データと計算結果!$F$6&lt;&gt;バックデータ一覧!$A$7,入力データと計算結果!$F$27&lt;&gt;"仕様を入力することで評価する"),0,IF(入力データと計算結果!$F$7=バックデータ一覧!$A$20,計算過程!AR342/計算過程!AI342+計算過程!AS342/計算過程!AJ342+計算過程!AT342/計算過程!AK342+計算過程!AU342/計算過程!AL342+計算過程!AW342/計算過程!AN342,IF(入力データと計算結果!$F$7=バックデータ一覧!$A$21,計算過程!AR342/計算過程!AI342+計算過程!AS342/計算過程!AJ342+計算過程!AT342/計算過程!AK342+計算過程!AV342/計算過程!AM342+計算過程!AW342/計算過程!AN342,計算過程!AR342/計算過程!AI342+計算過程!AS342/計算過程!AJ342+計算過程!AT342/計算過程!AK342+計算過程!AV342/計算過程!AM342+計算過程!AX342/計算過程!AO342)))</f>
        <v>0</v>
      </c>
      <c r="AI342" s="191" t="str">
        <f>IF(AND(入力データと計算結果!$F$6=バックデータ一覧!$A$7,入力データと計算結果!$F$27="仕様を入力することで評価する"),$CJ$65*CB342+$CJ$72*(AR342+AT342)+$CJ$79,"-")</f>
        <v>-</v>
      </c>
      <c r="AJ342" s="191" t="str">
        <f>IF(AND(入力データと計算結果!$F$6=バックデータ一覧!$A$7,入力データと計算結果!$F$27="仕様を入力することで評価する"),$CJ$66*CB342+$CJ$73*AS342+$CJ$80,"-")</f>
        <v>-</v>
      </c>
      <c r="AK342" s="191" t="str">
        <f>IF(AND(入力データと計算結果!$F$6=バックデータ一覧!$A$7,入力データと計算結果!$F$27="仕様を入力することで評価する"),$CJ$67*CB342+$CJ$74*(AR342+AT342)+$CJ$81,"-")</f>
        <v>-</v>
      </c>
      <c r="AL342" s="191" t="str">
        <f>IF(AND(入力データと計算結果!$F$6=バックデータ一覧!$A$7,入力データと計算結果!$F$27="仕様を入力することで評価する"),$CJ$68*CB342+$CJ$75*AU342+$CJ$82,"-")</f>
        <v>-</v>
      </c>
      <c r="AM342" s="191" t="str">
        <f>IF(AND(入力データと計算結果!$F$6=バックデータ一覧!$A$7,入力データと計算結果!$F$27="仕様を入力することで評価する"),$CJ$69*CB342+$CJ$76*AV342+$CJ$83,"-")</f>
        <v>-</v>
      </c>
      <c r="AN342" s="191" t="str">
        <f>IF(AND(入力データと計算結果!$F$6=バックデータ一覧!$A$7,入力データと計算結果!$F$27="仕様を入力することで評価する"),$CJ$70*CB342+$CJ$77*AW342+$CJ$84,"-")</f>
        <v>-</v>
      </c>
      <c r="AO342" s="191" t="str">
        <f>IF(AND(入力データと計算結果!$F$6=バックデータ一覧!$A$7,入力データと計算結果!$F$27="仕様を入力することで評価する"),$CJ$71*CB342+$CJ$78*AX342+$CJ$85,"-")</f>
        <v>-</v>
      </c>
      <c r="AP342" s="91">
        <f t="shared" si="168"/>
        <v>33.395951333671341</v>
      </c>
      <c r="AQ342" s="91">
        <f t="shared" si="181"/>
        <v>4.6157994934712878</v>
      </c>
      <c r="AR342" s="91">
        <f t="shared" si="169"/>
        <v>1.9522137604123957</v>
      </c>
      <c r="AS342" s="91">
        <f t="shared" si="170"/>
        <v>1.4401576921075057</v>
      </c>
      <c r="AT342" s="91">
        <f t="shared" si="171"/>
        <v>0.76808410245733638</v>
      </c>
      <c r="AU342" s="91">
        <f t="shared" si="172"/>
        <v>0</v>
      </c>
      <c r="AV342" s="91">
        <f t="shared" si="173"/>
        <v>5.7606307684300226</v>
      </c>
      <c r="AW342" s="91">
        <f t="shared" si="174"/>
        <v>0</v>
      </c>
      <c r="AX342" s="91">
        <f t="shared" si="175"/>
        <v>1.58546875</v>
      </c>
      <c r="AY342" s="158">
        <f t="shared" si="176"/>
        <v>28.867251434459412</v>
      </c>
      <c r="AZ342" s="91">
        <f t="shared" si="182"/>
        <v>38.788337757866671</v>
      </c>
      <c r="BA342" s="26">
        <f>IF(計算過程!$CJ$4=9,((BF342*CB342+BG342*(BO342+BP342+BQ342+BS342)+BH342*BN342+BI342)*BB342+(0.01723*BU342+0.06099))*10^3/3600,0)</f>
        <v>0</v>
      </c>
      <c r="BB342" s="26">
        <f>IF(7&lt;='貼り付けシート（日別）'!O341,1,1+(7-'貼り付けシート（日別）'!O341)*0.0091)</f>
        <v>1</v>
      </c>
      <c r="BC342" s="26">
        <f>IF(計算過程!$CJ$4=9,((BJ342*計算過程!CB342+BK342*(BO342+BP342+BQ342+BS342)+BL342*BN342+BM342)*BE342+BU342/BD342),0)</f>
        <v>0</v>
      </c>
      <c r="BD342" s="26">
        <f>計算過程!$CJ$88*'貼り付けシート（日別）'!O341+計算過程!$CJ$89*BU342+計算過程!$CJ$90</f>
        <v>0.80417281249999994</v>
      </c>
      <c r="BE342" s="26">
        <f>IF(7&lt;='貼り付けシート（日別）'!O341,1,1+(7-'貼り付けシート（日別）'!O341)*0.0205)</f>
        <v>1</v>
      </c>
      <c r="BF342" s="89">
        <f>IF($BN342&gt;0,バックデータ一覧!$S$4,バックデータ一覧!$T$4)</f>
        <v>-0.51375000000000004</v>
      </c>
      <c r="BG342" s="89">
        <f>IF($BN342&gt;0,バックデータ一覧!$S$5,バックデータ一覧!$T$5)</f>
        <v>-1.7819999999999999E-2</v>
      </c>
      <c r="BH342" s="89">
        <f>IF($BN342&gt;0,バックデータ一覧!$S$6,バックデータ一覧!$T$6)</f>
        <v>0.27639999999999998</v>
      </c>
      <c r="BI342" s="89">
        <f>IF($BN342&gt;0,バックデータ一覧!$S$7,バックデータ一覧!$T$7)</f>
        <v>9.4067100000000003</v>
      </c>
      <c r="BJ342" s="89">
        <f>IF($BN342&gt;0,バックデータ一覧!$S$12,バックデータ一覧!$T$12)</f>
        <v>-0.19841</v>
      </c>
      <c r="BK342" s="89">
        <f>IF($BN342&gt;0,バックデータ一覧!$S$13,バックデータ一覧!$T$13)</f>
        <v>1.10632</v>
      </c>
      <c r="BL342" s="89">
        <f>IF($BN342&gt;0,バックデータ一覧!$S$14,バックデータ一覧!$T$14)</f>
        <v>0.19306999999999999</v>
      </c>
      <c r="BM342" s="132">
        <f>IF($BN342&gt;0,バックデータ一覧!$S$15,バックデータ一覧!$T$15)</f>
        <v>-10.36669</v>
      </c>
      <c r="BN342" s="26">
        <f>SUMIF('貼り付けシート（時刻別）'!$A$6:$A$8765,$A342,'貼り付けシート（時刻別）'!$C$6:$C$8765)</f>
        <v>2400</v>
      </c>
      <c r="BO342" s="91">
        <f>'貼り付けシート（日別）'!B341</f>
        <v>7.6325438813866677</v>
      </c>
      <c r="BP342" s="91">
        <f>'貼り付けシート（日別）'!C341</f>
        <v>5.6305651584000005</v>
      </c>
      <c r="BQ342" s="91">
        <f>'貼り付けシート（日別）'!D341</f>
        <v>3.0029680844800004</v>
      </c>
      <c r="BR342" s="91">
        <f>'貼り付けシート（日別）'!E341</f>
        <v>0</v>
      </c>
      <c r="BS342" s="91">
        <f>'貼り付けシート（日別）'!F341</f>
        <v>22.522260633600002</v>
      </c>
      <c r="BT342" s="91">
        <f>'貼り付けシート（日別）'!G341</f>
        <v>0</v>
      </c>
      <c r="BU342" s="91">
        <f>'貼り付けシート（日別）'!H341</f>
        <v>1.58546875</v>
      </c>
      <c r="BV342" s="91">
        <f>'貼り付けシート（日別）'!I341</f>
        <v>61</v>
      </c>
      <c r="BW342" s="91">
        <f>'貼り付けシート（日別）'!J341</f>
        <v>45</v>
      </c>
      <c r="BX342" s="91">
        <f>'貼り付けシート（日別）'!K341</f>
        <v>24</v>
      </c>
      <c r="BY342" s="91">
        <f>'貼り付けシート（日別）'!L341</f>
        <v>0</v>
      </c>
      <c r="BZ342" s="91">
        <f>'貼り付けシート（日別）'!M341</f>
        <v>180</v>
      </c>
      <c r="CA342" s="91">
        <f>'貼り付けシート（日別）'!N341</f>
        <v>0</v>
      </c>
      <c r="CB342" s="91">
        <f>'貼り付けシート（日別）'!O341</f>
        <v>8.3875000000000011</v>
      </c>
      <c r="CC342" s="91">
        <f>'貼り付けシート（日別）'!Q341</f>
        <v>0</v>
      </c>
      <c r="CD342" s="126"/>
    </row>
    <row r="343" spans="1:82" x14ac:dyDescent="0.15">
      <c r="A343" s="30">
        <v>41976</v>
      </c>
      <c r="B343" s="93">
        <f t="shared" si="156"/>
        <v>0.19994435995370369</v>
      </c>
      <c r="C343" s="93">
        <f t="shared" si="157"/>
        <v>0</v>
      </c>
      <c r="D343" s="93">
        <f t="shared" si="183"/>
        <v>65.266108685788879</v>
      </c>
      <c r="E343" s="96">
        <v>0</v>
      </c>
      <c r="F343" s="90">
        <f>IF(OR(計算過程!$CJ$4&lt;=4,計算過程!$CJ$4=8),G343+H343+I343,0)</f>
        <v>0.19994435995370369</v>
      </c>
      <c r="G343" s="90">
        <f>IF(AND($CJ$4&gt;4,$CJ$4&lt;&gt;8),0,((VLOOKUP(入力データと計算結果!$F$6,バックデータ一覧!$V$12:$AA$15,2)*CB343+VLOOKUP(入力データと計算結果!$F$6,バックデータ一覧!$V$12:$AA$15,3)*(BV343+BW343+BX343+BY343+CA343)+(VLOOKUP(入力データと計算結果!$F$6,バックデータ一覧!$V$12:$AA$15,4)))*10^3/3600))</f>
        <v>0.13546134259259257</v>
      </c>
      <c r="H343" s="90">
        <f>IF(AND(OR($CJ$4&gt;4,$CJ$4&lt;&gt;8),入力データと計算結果!$F$7&lt;&gt;バックデータ一覧!$A$20,BZ343&gt;0),0.07*10^3/3600,0)</f>
        <v>1.9444444444444445E-2</v>
      </c>
      <c r="I343" s="90">
        <f>IF(AND(OR($CJ$4&lt;=4),入力データと計算結果!$F$7=バックデータ一覧!$A$22,BU343&gt;0),(VLOOKUP(入力データと計算結果!$F$6,バックデータ一覧!$V$12:$AA$15,5,FALSE)*BU343+VLOOKUP(入力データと計算結果!$F$6,バックデータ一覧!$V$12:$AA$15,6,FALSE))*10^3/3600,0)</f>
        <v>4.5038572916666672E-2</v>
      </c>
      <c r="J343" s="90">
        <f>IF(OR(計算過程!$CJ$4&lt;=2,計算過程!$CJ$4=8),IF(入力データと計算結果!$F$7=バックデータ一覧!$A$20,BO343/L343+BP343/M343+BQ343/N343+BR343/O343+BT343/Q343,IF(入力データと計算結果!$F$7=バックデータ一覧!$A$21,BO343/L343+BP343/M343+BQ343/N343+BS343/P343+BT343/Q343,BO343/L343+BP343/M343+BQ343/N343+BS343/P343+BU343/R343)),0)</f>
        <v>0</v>
      </c>
      <c r="K343" s="90">
        <f>IF(OR(計算過程!$CJ$4=3,計算過程!$CJ$4=4),IF(入力データと計算結果!$F$7=バックデータ一覧!$A$20,BO343/L343+BP343/M343+BQ343/N343+BR343/O343+BT343/Q343,IF(入力データと計算結果!$F$7=バックデータ一覧!$A$21,BO343/L343+BP343/M343+BQ343/N343+BS343/P343+BT343/Q343,BO343/L343+BP343/M343+BQ343/N343+BS343/P343+BU343/R343)),0)</f>
        <v>65.266108685788879</v>
      </c>
      <c r="L343" s="167">
        <f>IFERROR(MIN(1,$CJ$6*CB343+計算過程!$CJ$13*(BO343+BQ343)+$CJ$20),"-")</f>
        <v>0.72405534953199768</v>
      </c>
      <c r="M343" s="167">
        <f t="shared" si="158"/>
        <v>0.80254628530182326</v>
      </c>
      <c r="N343" s="167">
        <f t="shared" si="159"/>
        <v>0.72405534953199768</v>
      </c>
      <c r="O343" s="134">
        <f t="shared" si="160"/>
        <v>0.90236153670854247</v>
      </c>
      <c r="P343" s="134">
        <f t="shared" si="161"/>
        <v>0.83436596275032959</v>
      </c>
      <c r="Q343" s="134">
        <f t="shared" si="162"/>
        <v>0.90236153670854247</v>
      </c>
      <c r="R343" s="134">
        <f t="shared" si="163"/>
        <v>0.52355610036274591</v>
      </c>
      <c r="S343" s="26">
        <f t="shared" si="164"/>
        <v>0</v>
      </c>
      <c r="T343" s="26">
        <f>'貼り付けシート（日別）'!P342</f>
        <v>4.0125000000000002</v>
      </c>
      <c r="U343" s="26">
        <f t="shared" si="184"/>
        <v>1.0397337499999999</v>
      </c>
      <c r="V343" s="26">
        <f t="shared" si="185"/>
        <v>1.0345625000000001</v>
      </c>
      <c r="W343" s="26">
        <f t="shared" si="177"/>
        <v>50.895322756509998</v>
      </c>
      <c r="X343" s="26">
        <f t="shared" si="165"/>
        <v>0</v>
      </c>
      <c r="Y343" s="26">
        <f>IF(AND(入力データと計算結果!$F$6=バックデータ一覧!$A$7,入力データと計算結果!$F$27="種類を選択することで評価する"),MAX((($CJ$44*CB343+$CJ$45*SUM(BO343:BQ343,BS343)+$CJ$46)*Z343+(0.01723*BU343+0.06099))*10^3/3600,0),0)</f>
        <v>0</v>
      </c>
      <c r="Z343" s="26">
        <f t="shared" si="178"/>
        <v>1</v>
      </c>
      <c r="AA343" s="26">
        <f>IF(AND(入力データと計算結果!$F$6=バックデータ一覧!$A$7,入力データと計算結果!$F$27="種類を選択することで評価する"),MAX(($CJ$47*CB343+$CJ$48*SUM(BO343:BQ343,BS343)+$CJ$49)*AC343+BU343/AB343,0),0)</f>
        <v>0</v>
      </c>
      <c r="AB343" s="26">
        <f t="shared" si="166"/>
        <v>0.80247625</v>
      </c>
      <c r="AC343" s="26">
        <f t="shared" si="179"/>
        <v>1</v>
      </c>
      <c r="AD343" s="91">
        <f>IF(AND(入力データと計算結果!$F$6=バックデータ一覧!$A$7,入力データと計算結果!$F$27="仕様を入力することで評価する"),AE343+AF343+AG343,0)</f>
        <v>0</v>
      </c>
      <c r="AE343" s="91">
        <f t="shared" si="180"/>
        <v>2.3723260941477813</v>
      </c>
      <c r="AF343" s="91">
        <f t="shared" si="167"/>
        <v>9.9784844107743936E-2</v>
      </c>
      <c r="AG343" s="190">
        <f>IF(AND(入力データと計算結果!$F$7&lt;&gt;バックデータ一覧!$A$22,CA343&gt;0),(0.000393*計算過程!CA343)*10^3/3600,IF(AND(入力データと計算結果!$F$7=バックデータ一覧!$A$22,AX343&gt;0),(0.01723*計算過程!AX343+0.06099)*10^3/3600,0))</f>
        <v>2.4596453124999997E-2</v>
      </c>
      <c r="AH343" s="91">
        <f>IF(OR(入力データと計算結果!$F$6&lt;&gt;バックデータ一覧!$A$7,入力データと計算結果!$F$27&lt;&gt;"仕様を入力することで評価する"),0,IF(入力データと計算結果!$F$7=バックデータ一覧!$A$20,計算過程!AR343/計算過程!AI343+計算過程!AS343/計算過程!AJ343+計算過程!AT343/計算過程!AK343+計算過程!AU343/計算過程!AL343+計算過程!AW343/計算過程!AN343,IF(入力データと計算結果!$F$7=バックデータ一覧!$A$21,計算過程!AR343/計算過程!AI343+計算過程!AS343/計算過程!AJ343+計算過程!AT343/計算過程!AK343+計算過程!AV343/計算過程!AM343+計算過程!AW343/計算過程!AN343,計算過程!AR343/計算過程!AI343+計算過程!AS343/計算過程!AJ343+計算過程!AT343/計算過程!AK343+計算過程!AV343/計算過程!AM343+計算過程!AX343/計算過程!AO343)))</f>
        <v>0</v>
      </c>
      <c r="AI343" s="191" t="str">
        <f>IF(AND(入力データと計算結果!$F$6=バックデータ一覧!$A$7,入力データと計算結果!$F$27="仕様を入力することで評価する"),$CJ$65*CB343+$CJ$72*(AR343+AT343)+$CJ$79,"-")</f>
        <v>-</v>
      </c>
      <c r="AJ343" s="191" t="str">
        <f>IF(AND(入力データと計算結果!$F$6=バックデータ一覧!$A$7,入力データと計算結果!$F$27="仕様を入力することで評価する"),$CJ$66*CB343+$CJ$73*AS343+$CJ$80,"-")</f>
        <v>-</v>
      </c>
      <c r="AK343" s="191" t="str">
        <f>IF(AND(入力データと計算結果!$F$6=バックデータ一覧!$A$7,入力データと計算結果!$F$27="仕様を入力することで評価する"),$CJ$67*CB343+$CJ$74*(AR343+AT343)+$CJ$81,"-")</f>
        <v>-</v>
      </c>
      <c r="AL343" s="191" t="str">
        <f>IF(AND(入力データと計算結果!$F$6=バックデータ一覧!$A$7,入力データと計算結果!$F$27="仕様を入力することで評価する"),$CJ$68*CB343+$CJ$75*AU343+$CJ$82,"-")</f>
        <v>-</v>
      </c>
      <c r="AM343" s="191" t="str">
        <f>IF(AND(入力データと計算結果!$F$6=バックデータ一覧!$A$7,入力データと計算結果!$F$27="仕様を入力することで評価する"),$CJ$69*CB343+$CJ$76*AV343+$CJ$83,"-")</f>
        <v>-</v>
      </c>
      <c r="AN343" s="191" t="str">
        <f>IF(AND(入力データと計算結果!$F$6=バックデータ一覧!$A$7,入力データと計算結果!$F$27="仕様を入力することで評価する"),$CJ$70*CB343+$CJ$77*AW343+$CJ$84,"-")</f>
        <v>-</v>
      </c>
      <c r="AO343" s="191" t="str">
        <f>IF(AND(入力データと計算結果!$F$6=バックデータ一覧!$A$7,入力データと計算結果!$F$27="仕様を入力することで評価する"),$CJ$71*CB343+$CJ$78*AX343+$CJ$85,"-")</f>
        <v>-</v>
      </c>
      <c r="AP343" s="91">
        <f t="shared" si="168"/>
        <v>39.142362167825965</v>
      </c>
      <c r="AQ343" s="91">
        <f t="shared" si="181"/>
        <v>4.5832140896538753</v>
      </c>
      <c r="AR343" s="91">
        <f t="shared" si="169"/>
        <v>3.0531638224626558</v>
      </c>
      <c r="AS343" s="91">
        <f t="shared" si="170"/>
        <v>4.1100282225458837</v>
      </c>
      <c r="AT343" s="91">
        <f t="shared" si="171"/>
        <v>1.2525800297282697</v>
      </c>
      <c r="AU343" s="91">
        <f t="shared" si="172"/>
        <v>0</v>
      </c>
      <c r="AV343" s="91">
        <f t="shared" si="173"/>
        <v>7.045762667221517</v>
      </c>
      <c r="AW343" s="91">
        <f t="shared" si="174"/>
        <v>0</v>
      </c>
      <c r="AX343" s="91">
        <f t="shared" si="175"/>
        <v>1.5993750000000002</v>
      </c>
      <c r="AY343" s="158">
        <f t="shared" si="176"/>
        <v>33.834413014551671</v>
      </c>
      <c r="AZ343" s="91">
        <f t="shared" si="182"/>
        <v>49.295947756509996</v>
      </c>
      <c r="BA343" s="26">
        <f>IF(計算過程!$CJ$4=9,((BF343*CB343+BG343*(BO343+BP343+BQ343+BS343)+BH343*BN343+BI343)*BB343+(0.01723*BU343+0.06099))*10^3/3600,0)</f>
        <v>0</v>
      </c>
      <c r="BB343" s="26">
        <f>IF(7&lt;='貼り付けシート（日別）'!O342,1,1+(7-'貼り付けシート（日別）'!O342)*0.0091)</f>
        <v>1</v>
      </c>
      <c r="BC343" s="26">
        <f>IF(計算過程!$CJ$4=9,((BJ343*計算過程!CB343+BK343*(BO343+BP343+BQ343+BS343)+BL343*BN343+BM343)*BE343+BU343/BD343),0)</f>
        <v>0</v>
      </c>
      <c r="BD343" s="26">
        <f>計算過程!$CJ$88*'貼り付けシート（日別）'!O342+計算過程!$CJ$89*BU343+計算過程!$CJ$90</f>
        <v>0.80247625</v>
      </c>
      <c r="BE343" s="26">
        <f>IF(7&lt;='貼り付けシート（日別）'!O342,1,1+(7-'貼り付けシート（日別）'!O342)*0.0205)</f>
        <v>1</v>
      </c>
      <c r="BF343" s="89">
        <f>IF($BN343&gt;0,バックデータ一覧!$S$4,バックデータ一覧!$T$4)</f>
        <v>-0.51375000000000004</v>
      </c>
      <c r="BG343" s="89">
        <f>IF($BN343&gt;0,バックデータ一覧!$S$5,バックデータ一覧!$T$5)</f>
        <v>-1.7819999999999999E-2</v>
      </c>
      <c r="BH343" s="89">
        <f>IF($BN343&gt;0,バックデータ一覧!$S$6,バックデータ一覧!$T$6)</f>
        <v>0.27639999999999998</v>
      </c>
      <c r="BI343" s="89">
        <f>IF($BN343&gt;0,バックデータ一覧!$S$7,バックデータ一覧!$T$7)</f>
        <v>9.4067100000000003</v>
      </c>
      <c r="BJ343" s="89">
        <f>IF($BN343&gt;0,バックデータ一覧!$S$12,バックデータ一覧!$T$12)</f>
        <v>-0.19841</v>
      </c>
      <c r="BK343" s="89">
        <f>IF($BN343&gt;0,バックデータ一覧!$S$13,バックデータ一覧!$T$13)</f>
        <v>1.10632</v>
      </c>
      <c r="BL343" s="89">
        <f>IF($BN343&gt;0,バックデータ一覧!$S$14,バックデータ一覧!$T$14)</f>
        <v>0.19306999999999999</v>
      </c>
      <c r="BM343" s="132">
        <f>IF($BN343&gt;0,バックデータ一覧!$S$15,バックデータ一覧!$T$15)</f>
        <v>-10.36669</v>
      </c>
      <c r="BN343" s="26">
        <f>SUMIF('貼り付けシート（時刻別）'!$A$6:$A$8765,$A343,'貼り付けシート（時刻別）'!$C$6:$C$8765)</f>
        <v>2400</v>
      </c>
      <c r="BO343" s="91">
        <f>'貼り付けシート（日別）'!B342</f>
        <v>9.7343896835639985</v>
      </c>
      <c r="BP343" s="91">
        <f>'貼り付けシート（日別）'!C342</f>
        <v>13.103986112489999</v>
      </c>
      <c r="BQ343" s="91">
        <f>'貼り付けシート（日別）'!D342</f>
        <v>3.9935957676159997</v>
      </c>
      <c r="BR343" s="91">
        <f>'貼り付けシート（日別）'!E342</f>
        <v>0</v>
      </c>
      <c r="BS343" s="91">
        <f>'貼り付けシート（日別）'!F342</f>
        <v>22.463976192840001</v>
      </c>
      <c r="BT343" s="91">
        <f>'貼り付けシート（日別）'!G342</f>
        <v>0</v>
      </c>
      <c r="BU343" s="91">
        <f>'貼り付けシート（日別）'!H342</f>
        <v>1.5993750000000002</v>
      </c>
      <c r="BV343" s="91">
        <f>'貼り付けシート（日別）'!I342</f>
        <v>78</v>
      </c>
      <c r="BW343" s="91">
        <f>'貼り付けシート（日別）'!J342</f>
        <v>105</v>
      </c>
      <c r="BX343" s="91">
        <f>'貼り付けシート（日別）'!K342</f>
        <v>32</v>
      </c>
      <c r="BY343" s="91">
        <f>'貼り付けシート（日別）'!L342</f>
        <v>0</v>
      </c>
      <c r="BZ343" s="91">
        <f>'貼り付けシート（日別）'!M342</f>
        <v>180</v>
      </c>
      <c r="CA343" s="91">
        <f>'貼り付けシート（日別）'!N342</f>
        <v>0</v>
      </c>
      <c r="CB343" s="91">
        <f>'貼り付けシート（日別）'!O342</f>
        <v>8.0166666666666657</v>
      </c>
      <c r="CC343" s="91">
        <f>'貼り付けシート（日別）'!Q342</f>
        <v>0</v>
      </c>
      <c r="CD343" s="126"/>
    </row>
    <row r="344" spans="1:82" x14ac:dyDescent="0.15">
      <c r="A344" s="30">
        <v>41977</v>
      </c>
      <c r="B344" s="93">
        <f t="shared" si="156"/>
        <v>0.18292703096064816</v>
      </c>
      <c r="C344" s="93">
        <f t="shared" si="157"/>
        <v>0</v>
      </c>
      <c r="D344" s="93">
        <f t="shared" si="183"/>
        <v>39.024531629467191</v>
      </c>
      <c r="E344" s="96">
        <v>0</v>
      </c>
      <c r="F344" s="90">
        <f>IF(OR(計算過程!$CJ$4&lt;=4,計算過程!$CJ$4=8),G344+H344+I344,0)</f>
        <v>0.18292703096064816</v>
      </c>
      <c r="G344" s="90">
        <f>IF(AND($CJ$4&gt;4,$CJ$4&lt;&gt;8),0,((VLOOKUP(入力データと計算結果!$F$6,バックデータ一覧!$V$12:$AA$15,2)*CB344+VLOOKUP(入力データと計算結果!$F$6,バックデータ一覧!$V$12:$AA$15,3)*(BV344+BW344+BX344+BY344+CA344)+(VLOOKUP(入力データと計算結果!$F$6,バックデータ一覧!$V$12:$AA$15,4)))*10^3/3600))</f>
        <v>0.1183646412037037</v>
      </c>
      <c r="H344" s="90">
        <f>IF(AND(OR($CJ$4&gt;4,$CJ$4&lt;&gt;8),入力データと計算結果!$F$7&lt;&gt;バックデータ一覧!$A$20,BZ344&gt;0),0.07*10^3/3600,0)</f>
        <v>1.9444444444444445E-2</v>
      </c>
      <c r="I344" s="90">
        <f>IF(AND(OR($CJ$4&lt;=4),入力データと計算結果!$F$7=バックデータ一覧!$A$22,BU344&gt;0),(VLOOKUP(入力データと計算結果!$F$6,バックデータ一覧!$V$12:$AA$15,5,FALSE)*BU344+VLOOKUP(入力データと計算結果!$F$6,バックデータ一覧!$V$12:$AA$15,6,FALSE))*10^3/3600,0)</f>
        <v>4.5117945312500005E-2</v>
      </c>
      <c r="J344" s="90">
        <f>IF(OR(計算過程!$CJ$4&lt;=2,計算過程!$CJ$4=8),IF(入力データと計算結果!$F$7=バックデータ一覧!$A$20,BO344/L344+BP344/M344+BQ344/N344+BR344/O344+BT344/Q344,IF(入力データと計算結果!$F$7=バックデータ一覧!$A$21,BO344/L344+BP344/M344+BQ344/N344+BS344/P344+BT344/Q344,BO344/L344+BP344/M344+BQ344/N344+BS344/P344+BU344/R344)),0)</f>
        <v>0</v>
      </c>
      <c r="K344" s="90">
        <f>IF(OR(計算過程!$CJ$4=3,計算過程!$CJ$4=4),IF(入力データと計算結果!$F$7=バックデータ一覧!$A$20,BO344/L344+BP344/M344+BQ344/N344+BR344/O344+BT344/Q344,IF(入力データと計算結果!$F$7=バックデータ一覧!$A$21,BO344/L344+BP344/M344+BQ344/N344+BS344/P344+BT344/Q344,BO344/L344+BP344/M344+BQ344/N344+BS344/P344+BU344/R344)),0)</f>
        <v>39.024531629467191</v>
      </c>
      <c r="L344" s="167">
        <f>IFERROR(MIN(1,$CJ$6*CB344+計算過程!$CJ$13*(BO344+BQ344)+$CJ$20),"-")</f>
        <v>0.7118403307751513</v>
      </c>
      <c r="M344" s="167">
        <f t="shared" si="158"/>
        <v>0.79000204697561205</v>
      </c>
      <c r="N344" s="167">
        <f t="shared" si="159"/>
        <v>0.7118403307751513</v>
      </c>
      <c r="O344" s="134">
        <f t="shared" si="160"/>
        <v>0.90236153670854247</v>
      </c>
      <c r="P344" s="134">
        <f t="shared" si="161"/>
        <v>0.86111674915774417</v>
      </c>
      <c r="Q344" s="134">
        <f t="shared" si="162"/>
        <v>0.90236153670854247</v>
      </c>
      <c r="R344" s="134">
        <f t="shared" si="163"/>
        <v>0.52193705946987923</v>
      </c>
      <c r="S344" s="26">
        <f t="shared" si="164"/>
        <v>0</v>
      </c>
      <c r="T344" s="26">
        <f>'貼り付けシート（日別）'!P343</f>
        <v>3.9750000000000001</v>
      </c>
      <c r="U344" s="26">
        <f t="shared" si="184"/>
        <v>1.0402324999999999</v>
      </c>
      <c r="V344" s="26">
        <f t="shared" si="185"/>
        <v>1.0358750000000001</v>
      </c>
      <c r="W344" s="26">
        <f t="shared" si="177"/>
        <v>29.900142851549994</v>
      </c>
      <c r="X344" s="26">
        <f t="shared" si="165"/>
        <v>0</v>
      </c>
      <c r="Y344" s="26">
        <f>IF(AND(入力データと計算結果!$F$6=バックデータ一覧!$A$7,入力データと計算結果!$F$27="種類を選択することで評価する"),MAX((($CJ$44*CB344+$CJ$45*SUM(BO344:BQ344,BS344)+$CJ$46)*Z344+(0.01723*BU344+0.06099))*10^3/3600,0),0)</f>
        <v>0</v>
      </c>
      <c r="Z344" s="26">
        <f t="shared" si="178"/>
        <v>1</v>
      </c>
      <c r="AA344" s="26">
        <f>IF(AND(入力データと計算結果!$F$6=バックデータ一覧!$A$7,入力データと計算結果!$F$27="種類を選択することで評価する"),MAX(($CJ$47*CB344+$CJ$48*SUM(BO344:BQ344,BS344)+$CJ$49)*AC344+BU344/AB344,0),0)</f>
        <v>0</v>
      </c>
      <c r="AB344" s="26">
        <f t="shared" si="166"/>
        <v>0.80081781249999995</v>
      </c>
      <c r="AC344" s="26">
        <f t="shared" si="179"/>
        <v>1</v>
      </c>
      <c r="AD344" s="91">
        <f>IF(AND(入力データと計算結果!$F$6=バックデータ一覧!$A$7,入力データと計算結果!$F$27="仕様を入力することで評価する"),AE344+AF344+AG344,0)</f>
        <v>0</v>
      </c>
      <c r="AE344" s="91">
        <f t="shared" si="180"/>
        <v>1.6877165504604623</v>
      </c>
      <c r="AF344" s="91">
        <f t="shared" si="167"/>
        <v>8.2319206345362328E-2</v>
      </c>
      <c r="AG344" s="190">
        <f>IF(AND(入力データと計算結果!$F$7&lt;&gt;バックデータ一覧!$A$22,CA344&gt;0),(0.000393*計算過程!CA344)*10^3/3600,IF(AND(入力データと計算結果!$F$7=バックデータ一覧!$A$22,AX344&gt;0),(0.01723*計算過程!AX344+0.06099)*10^3/3600,0))</f>
        <v>2.4661514322916665E-2</v>
      </c>
      <c r="AH344" s="91">
        <f>IF(OR(入力データと計算結果!$F$6&lt;&gt;バックデータ一覧!$A$7,入力データと計算結果!$F$27&lt;&gt;"仕様を入力することで評価する"),0,IF(入力データと計算結果!$F$7=バックデータ一覧!$A$20,計算過程!AR344/計算過程!AI344+計算過程!AS344/計算過程!AJ344+計算過程!AT344/計算過程!AK344+計算過程!AU344/計算過程!AL344+計算過程!AW344/計算過程!AN344,IF(入力データと計算結果!$F$7=バックデータ一覧!$A$21,計算過程!AR344/計算過程!AI344+計算過程!AS344/計算過程!AJ344+計算過程!AT344/計算過程!AK344+計算過程!AV344/計算過程!AM344+計算過程!AW344/計算過程!AN344,計算過程!AR344/計算過程!AI344+計算過程!AS344/計算過程!AJ344+計算過程!AT344/計算過程!AK344+計算過程!AV344/計算過程!AM344+計算過程!AX344/計算過程!AO344)))</f>
        <v>0</v>
      </c>
      <c r="AI344" s="191" t="str">
        <f>IF(AND(入力データと計算結果!$F$6=バックデータ一覧!$A$7,入力データと計算結果!$F$27="仕様を入力することで評価する"),$CJ$65*CB344+$CJ$72*(AR344+AT344)+$CJ$79,"-")</f>
        <v>-</v>
      </c>
      <c r="AJ344" s="191" t="str">
        <f>IF(AND(入力データと計算結果!$F$6=バックデータ一覧!$A$7,入力データと計算結果!$F$27="仕様を入力することで評価する"),$CJ$66*CB344+$CJ$73*AS344+$CJ$80,"-")</f>
        <v>-</v>
      </c>
      <c r="AK344" s="191" t="str">
        <f>IF(AND(入力データと計算結果!$F$6=バックデータ一覧!$A$7,入力データと計算結果!$F$27="仕様を入力することで評価する"),$CJ$67*CB344+$CJ$74*(AR344+AT344)+$CJ$81,"-")</f>
        <v>-</v>
      </c>
      <c r="AL344" s="191" t="str">
        <f>IF(AND(入力データと計算結果!$F$6=バックデータ一覧!$A$7,入力データと計算結果!$F$27="仕様を入力することで評価する"),$CJ$68*CB344+$CJ$75*AU344+$CJ$82,"-")</f>
        <v>-</v>
      </c>
      <c r="AM344" s="191" t="str">
        <f>IF(AND(入力データと計算結果!$F$6=バックデータ一覧!$A$7,入力データと計算結果!$F$27="仕様を入力することで評価する"),$CJ$69*CB344+$CJ$76*AV344+$CJ$83,"-")</f>
        <v>-</v>
      </c>
      <c r="AN344" s="191" t="str">
        <f>IF(AND(入力データと計算結果!$F$6=バックデータ一覧!$A$7,入力データと計算結果!$F$27="仕様を入力することで評価する"),$CJ$70*CB344+$CJ$77*AW344+$CJ$84,"-")</f>
        <v>-</v>
      </c>
      <c r="AO344" s="191" t="str">
        <f>IF(AND(入力データと計算結果!$F$6=バックデータ一覧!$A$7,入力データと計算結果!$F$27="仕様を入力することで評価する"),$CJ$71*CB344+$CJ$78*AX344+$CJ$85,"-")</f>
        <v>-</v>
      </c>
      <c r="AP344" s="91">
        <f t="shared" si="168"/>
        <v>27.65306588077766</v>
      </c>
      <c r="AQ344" s="91">
        <f t="shared" si="181"/>
        <v>4.551360942102022</v>
      </c>
      <c r="AR344" s="91">
        <f t="shared" si="169"/>
        <v>0.95474582023986532</v>
      </c>
      <c r="AS344" s="91">
        <f t="shared" si="170"/>
        <v>1.1690765145794266</v>
      </c>
      <c r="AT344" s="91">
        <f t="shared" si="171"/>
        <v>0.50659982298441841</v>
      </c>
      <c r="AU344" s="91">
        <f t="shared" si="172"/>
        <v>0</v>
      </c>
      <c r="AV344" s="91">
        <f t="shared" si="173"/>
        <v>1.7536147718691399</v>
      </c>
      <c r="AW344" s="91">
        <f t="shared" si="174"/>
        <v>0</v>
      </c>
      <c r="AX344" s="91">
        <f t="shared" si="175"/>
        <v>1.6129687500000001</v>
      </c>
      <c r="AY344" s="158">
        <f t="shared" si="176"/>
        <v>23.903137171877145</v>
      </c>
      <c r="AZ344" s="91">
        <f t="shared" si="182"/>
        <v>28.287174101549994</v>
      </c>
      <c r="BA344" s="26">
        <f>IF(計算過程!$CJ$4=9,((BF344*CB344+BG344*(BO344+BP344+BQ344+BS344)+BH344*BN344+BI344)*BB344+(0.01723*BU344+0.06099))*10^3/3600,0)</f>
        <v>0</v>
      </c>
      <c r="BB344" s="26">
        <f>IF(7&lt;='貼り付けシート（日別）'!O343,1,1+(7-'貼り付けシート（日別）'!O343)*0.0091)</f>
        <v>1</v>
      </c>
      <c r="BC344" s="26">
        <f>IF(計算過程!$CJ$4=9,((BJ344*計算過程!CB344+BK344*(BO344+BP344+BQ344+BS344)+BL344*BN344+BM344)*BE344+BU344/BD344),0)</f>
        <v>0</v>
      </c>
      <c r="BD344" s="26">
        <f>計算過程!$CJ$88*'貼り付けシート（日別）'!O343+計算過程!$CJ$89*BU344+計算過程!$CJ$90</f>
        <v>0.80081781249999995</v>
      </c>
      <c r="BE344" s="26">
        <f>IF(7&lt;='貼り付けシート（日別）'!O343,1,1+(7-'貼り付けシート（日別）'!O343)*0.0205)</f>
        <v>1</v>
      </c>
      <c r="BF344" s="89">
        <f>IF($BN344&gt;0,バックデータ一覧!$S$4,バックデータ一覧!$T$4)</f>
        <v>-0.51375000000000004</v>
      </c>
      <c r="BG344" s="89">
        <f>IF($BN344&gt;0,バックデータ一覧!$S$5,バックデータ一覧!$T$5)</f>
        <v>-1.7819999999999999E-2</v>
      </c>
      <c r="BH344" s="89">
        <f>IF($BN344&gt;0,バックデータ一覧!$S$6,バックデータ一覧!$T$6)</f>
        <v>0.27639999999999998</v>
      </c>
      <c r="BI344" s="89">
        <f>IF($BN344&gt;0,バックデータ一覧!$S$7,バックデータ一覧!$T$7)</f>
        <v>9.4067100000000003</v>
      </c>
      <c r="BJ344" s="89">
        <f>IF($BN344&gt;0,バックデータ一覧!$S$12,バックデータ一覧!$T$12)</f>
        <v>-0.19841</v>
      </c>
      <c r="BK344" s="89">
        <f>IF($BN344&gt;0,バックデータ一覧!$S$13,バックデータ一覧!$T$13)</f>
        <v>1.10632</v>
      </c>
      <c r="BL344" s="89">
        <f>IF($BN344&gt;0,バックデータ一覧!$S$14,バックデータ一覧!$T$14)</f>
        <v>0.19306999999999999</v>
      </c>
      <c r="BM344" s="132">
        <f>IF($BN344&gt;0,バックデータ一覧!$S$15,バックデータ一覧!$T$15)</f>
        <v>-10.36669</v>
      </c>
      <c r="BN344" s="26">
        <f>SUMIF('貼り付けシート（時刻別）'!$A$6:$A$8765,$A344,'貼り付けシート（時刻別）'!$C$6:$C$8765)</f>
        <v>2400</v>
      </c>
      <c r="BO344" s="91">
        <f>'貼り付けシート（日別）'!B343</f>
        <v>6.1603179154486671</v>
      </c>
      <c r="BP344" s="91">
        <f>'貼り付けシート（日別）'!C343</f>
        <v>7.5432464270799988</v>
      </c>
      <c r="BQ344" s="91">
        <f>'貼り付けシート（日別）'!D343</f>
        <v>3.2687401184013334</v>
      </c>
      <c r="BR344" s="91">
        <f>'貼り付けシート（日別）'!E343</f>
        <v>0</v>
      </c>
      <c r="BS344" s="91">
        <f>'貼り付けシート（日別）'!F343</f>
        <v>11.314869640619998</v>
      </c>
      <c r="BT344" s="91">
        <f>'貼り付けシート（日別）'!G343</f>
        <v>0</v>
      </c>
      <c r="BU344" s="91">
        <f>'貼り付けシート（日別）'!H343</f>
        <v>1.6129687500000001</v>
      </c>
      <c r="BV344" s="91">
        <f>'貼り付けシート（日別）'!I343</f>
        <v>49</v>
      </c>
      <c r="BW344" s="91">
        <f>'貼り付けシート（日別）'!J343</f>
        <v>60</v>
      </c>
      <c r="BX344" s="91">
        <f>'貼り付けシート（日別）'!K343</f>
        <v>26</v>
      </c>
      <c r="BY344" s="91">
        <f>'貼り付けシート（日別）'!L343</f>
        <v>0</v>
      </c>
      <c r="BZ344" s="91">
        <f>'貼り付けシート（日別）'!M343</f>
        <v>90</v>
      </c>
      <c r="CA344" s="91">
        <f>'貼り付けシート（日別）'!N343</f>
        <v>0</v>
      </c>
      <c r="CB344" s="91">
        <f>'貼り付けシート（日別）'!O343</f>
        <v>7.6541666666666677</v>
      </c>
      <c r="CC344" s="91">
        <f>'貼り付けシート（日別）'!Q343</f>
        <v>0</v>
      </c>
      <c r="CD344" s="126"/>
    </row>
    <row r="345" spans="1:82" x14ac:dyDescent="0.15">
      <c r="A345" s="30">
        <v>41978</v>
      </c>
      <c r="B345" s="93">
        <f t="shared" si="156"/>
        <v>0.11777523148148149</v>
      </c>
      <c r="C345" s="93">
        <f t="shared" si="157"/>
        <v>0</v>
      </c>
      <c r="D345" s="93">
        <f t="shared" si="183"/>
        <v>23.298753499759712</v>
      </c>
      <c r="E345" s="96">
        <v>0</v>
      </c>
      <c r="F345" s="90">
        <f>IF(OR(計算過程!$CJ$4&lt;=4,計算過程!$CJ$4=8),G345+H345+I345,0)</f>
        <v>0.11777523148148149</v>
      </c>
      <c r="G345" s="90">
        <f>IF(AND($CJ$4&gt;4,$CJ$4&lt;&gt;8),0,((VLOOKUP(入力データと計算結果!$F$6,バックデータ一覧!$V$12:$AA$15,2)*CB345+VLOOKUP(入力データと計算結果!$F$6,バックデータ一覧!$V$12:$AA$15,3)*(BV345+BW345+BX345+BY345+CA345)+(VLOOKUP(入力データと計算結果!$F$6,バックデータ一覧!$V$12:$AA$15,4)))*10^3/3600))</f>
        <v>0.11777523148148149</v>
      </c>
      <c r="H345" s="90">
        <f>IF(AND(OR($CJ$4&gt;4,$CJ$4&lt;&gt;8),入力データと計算結果!$F$7&lt;&gt;バックデータ一覧!$A$20,BZ345&gt;0),0.07*10^3/3600,0)</f>
        <v>0</v>
      </c>
      <c r="I345" s="90">
        <f>IF(AND(OR($CJ$4&lt;=4),入力データと計算結果!$F$7=バックデータ一覧!$A$22,BU345&gt;0),(VLOOKUP(入力データと計算結果!$F$6,バックデータ一覧!$V$12:$AA$15,5,FALSE)*BU345+VLOOKUP(入力データと計算結果!$F$6,バックデータ一覧!$V$12:$AA$15,6,FALSE))*10^3/3600,0)</f>
        <v>0</v>
      </c>
      <c r="J345" s="90">
        <f>IF(OR(計算過程!$CJ$4&lt;=2,計算過程!$CJ$4=8),IF(入力データと計算結果!$F$7=バックデータ一覧!$A$20,BO345/L345+BP345/M345+BQ345/N345+BR345/O345+BT345/Q345,IF(入力データと計算結果!$F$7=バックデータ一覧!$A$21,BO345/L345+BP345/M345+BQ345/N345+BS345/P345+BT345/Q345,BO345/L345+BP345/M345+BQ345/N345+BS345/P345+BU345/R345)),0)</f>
        <v>0</v>
      </c>
      <c r="K345" s="90">
        <f>IF(OR(計算過程!$CJ$4=3,計算過程!$CJ$4=4),IF(入力データと計算結果!$F$7=バックデータ一覧!$A$20,BO345/L345+BP345/M345+BQ345/N345+BR345/O345+BT345/Q345,IF(入力データと計算結果!$F$7=バックデータ一覧!$A$21,BO345/L345+BP345/M345+BQ345/N345+BS345/P345+BT345/Q345,BO345/L345+BP345/M345+BQ345/N345+BS345/P345+BU345/R345)),0)</f>
        <v>23.298753499759712</v>
      </c>
      <c r="L345" s="167">
        <f>IFERROR(MIN(1,$CJ$6*CB345+計算過程!$CJ$13*(BO345+BQ345)+$CJ$20),"-")</f>
        <v>0.70624967592298837</v>
      </c>
      <c r="M345" s="167">
        <f t="shared" si="158"/>
        <v>0.80294251410613116</v>
      </c>
      <c r="N345" s="167">
        <f t="shared" si="159"/>
        <v>0.70624967592298837</v>
      </c>
      <c r="O345" s="134">
        <f t="shared" si="160"/>
        <v>0.90236153670854247</v>
      </c>
      <c r="P345" s="134">
        <f t="shared" si="161"/>
        <v>0.88826526187185906</v>
      </c>
      <c r="Q345" s="134">
        <f t="shared" si="162"/>
        <v>0.90236153670854247</v>
      </c>
      <c r="R345" s="134">
        <f t="shared" si="163"/>
        <v>0.46332089346775535</v>
      </c>
      <c r="S345" s="26">
        <f t="shared" si="164"/>
        <v>0</v>
      </c>
      <c r="T345" s="26">
        <f>'貼り付けシート（日別）'!P344</f>
        <v>4.6750000000000007</v>
      </c>
      <c r="U345" s="26">
        <f t="shared" si="184"/>
        <v>1.0309225</v>
      </c>
      <c r="V345" s="26">
        <f t="shared" si="185"/>
        <v>1.0113749999999999</v>
      </c>
      <c r="W345" s="26">
        <f t="shared" si="177"/>
        <v>17.752709294319999</v>
      </c>
      <c r="X345" s="26">
        <f t="shared" si="165"/>
        <v>0</v>
      </c>
      <c r="Y345" s="26">
        <f>IF(AND(入力データと計算結果!$F$6=バックデータ一覧!$A$7,入力データと計算結果!$F$27="種類を選択することで評価する"),MAX((($CJ$44*CB345+$CJ$45*SUM(BO345:BQ345,BS345)+$CJ$46)*Z345+(0.01723*BU345+0.06099))*10^3/3600,0),0)</f>
        <v>0</v>
      </c>
      <c r="Z345" s="26">
        <f t="shared" si="178"/>
        <v>1</v>
      </c>
      <c r="AA345" s="26">
        <f>IF(AND(入力データと計算結果!$F$6=バックデータ一覧!$A$7,入力データと計算結果!$F$27="種類を選択することで評価する"),MAX(($CJ$47*CB345+$CJ$48*SUM(BO345:BQ345,BS345)+$CJ$49)*AC345+BU345/AB345,0),0)</f>
        <v>0</v>
      </c>
      <c r="AB345" s="26">
        <f t="shared" si="166"/>
        <v>0.80343999999999993</v>
      </c>
      <c r="AC345" s="26">
        <f t="shared" si="179"/>
        <v>1</v>
      </c>
      <c r="AD345" s="91">
        <f>IF(AND(入力データと計算結果!$F$6=バックデータ一覧!$A$7,入力データと計算結果!$F$27="仕様を入力することで評価する"),AE345+AF345+AG345,0)</f>
        <v>0</v>
      </c>
      <c r="AE345" s="91">
        <f t="shared" si="180"/>
        <v>1.1943676691005642</v>
      </c>
      <c r="AF345" s="91">
        <f t="shared" si="167"/>
        <v>7.3561382144605253E-2</v>
      </c>
      <c r="AG345" s="190">
        <f>IF(AND(入力データと計算結果!$F$7&lt;&gt;バックデータ一覧!$A$22,CA345&gt;0),(0.000393*計算過程!CA345)*10^3/3600,IF(AND(入力データと計算結果!$F$7=バックデータ一覧!$A$22,AX345&gt;0),(0.01723*計算過程!AX345+0.06099)*10^3/3600,0))</f>
        <v>0</v>
      </c>
      <c r="AH345" s="91">
        <f>IF(OR(入力データと計算結果!$F$6&lt;&gt;バックデータ一覧!$A$7,入力データと計算結果!$F$27&lt;&gt;"仕様を入力することで評価する"),0,IF(入力データと計算結果!$F$7=バックデータ一覧!$A$20,計算過程!AR345/計算過程!AI345+計算過程!AS345/計算過程!AJ345+計算過程!AT345/計算過程!AK345+計算過程!AU345/計算過程!AL345+計算過程!AW345/計算過程!AN345,IF(入力データと計算結果!$F$7=バックデータ一覧!$A$21,計算過程!AR345/計算過程!AI345+計算過程!AS345/計算過程!AJ345+計算過程!AT345/計算過程!AK345+計算過程!AV345/計算過程!AM345+計算過程!AW345/計算過程!AN345,計算過程!AR345/計算過程!AI345+計算過程!AS345/計算過程!AJ345+計算過程!AT345/計算過程!AK345+計算過程!AV345/計算過程!AM345+計算過程!AX345/計算過程!AO345)))</f>
        <v>0</v>
      </c>
      <c r="AI345" s="191" t="str">
        <f>IF(AND(入力データと計算結果!$F$6=バックデータ一覧!$A$7,入力データと計算結果!$F$27="仕様を入力することで評価する"),$CJ$65*CB345+$CJ$72*(AR345+AT345)+$CJ$79,"-")</f>
        <v>-</v>
      </c>
      <c r="AJ345" s="191" t="str">
        <f>IF(AND(入力データと計算結果!$F$6=バックデータ一覧!$A$7,入力データと計算結果!$F$27="仕様を入力することで評価する"),$CJ$66*CB345+$CJ$73*AS345+$CJ$80,"-")</f>
        <v>-</v>
      </c>
      <c r="AK345" s="191" t="str">
        <f>IF(AND(入力データと計算結果!$F$6=バックデータ一覧!$A$7,入力データと計算結果!$F$27="仕様を入力することで評価する"),$CJ$67*CB345+$CJ$74*(AR345+AT345)+$CJ$81,"-")</f>
        <v>-</v>
      </c>
      <c r="AL345" s="191" t="str">
        <f>IF(AND(入力データと計算結果!$F$6=バックデータ一覧!$A$7,入力データと計算結果!$F$27="仕様を入力することで評価する"),$CJ$68*CB345+$CJ$75*AU345+$CJ$82,"-")</f>
        <v>-</v>
      </c>
      <c r="AM345" s="191" t="str">
        <f>IF(AND(入力データと計算結果!$F$6=バックデータ一覧!$A$7,入力データと計算結果!$F$27="仕様を入力することで評価する"),$CJ$69*CB345+$CJ$76*AV345+$CJ$83,"-")</f>
        <v>-</v>
      </c>
      <c r="AN345" s="191" t="str">
        <f>IF(AND(入力データと計算結果!$F$6=バックデータ一覧!$A$7,入力データと計算結果!$F$27="仕様を入力することで評価する"),$CJ$70*CB345+$CJ$77*AW345+$CJ$84,"-")</f>
        <v>-</v>
      </c>
      <c r="AO345" s="191" t="str">
        <f>IF(AND(入力データと計算結果!$F$6=バックデータ一覧!$A$7,入力データと計算結果!$F$27="仕様を入力することで評価する"),$CJ$71*CB345+$CJ$78*AX345+$CJ$85,"-")</f>
        <v>-</v>
      </c>
      <c r="AP345" s="91">
        <f t="shared" si="168"/>
        <v>20.537757707206115</v>
      </c>
      <c r="AQ345" s="91">
        <f t="shared" si="181"/>
        <v>4.7765297437616718</v>
      </c>
      <c r="AR345" s="91">
        <f t="shared" si="169"/>
        <v>0</v>
      </c>
      <c r="AS345" s="91">
        <f t="shared" si="170"/>
        <v>0</v>
      </c>
      <c r="AT345" s="91">
        <f t="shared" si="171"/>
        <v>0</v>
      </c>
      <c r="AU345" s="91">
        <f t="shared" si="172"/>
        <v>0</v>
      </c>
      <c r="AV345" s="91">
        <f t="shared" si="173"/>
        <v>0</v>
      </c>
      <c r="AW345" s="91">
        <f t="shared" si="174"/>
        <v>0</v>
      </c>
      <c r="AX345" s="91">
        <f t="shared" si="175"/>
        <v>0</v>
      </c>
      <c r="AY345" s="158">
        <f t="shared" si="176"/>
        <v>17.752709294319999</v>
      </c>
      <c r="AZ345" s="91">
        <f t="shared" si="182"/>
        <v>17.752709294319999</v>
      </c>
      <c r="BA345" s="26">
        <f>IF(計算過程!$CJ$4=9,((BF345*CB345+BG345*(BO345+BP345+BQ345+BS345)+BH345*BN345+BI345)*BB345+(0.01723*BU345+0.06099))*10^3/3600,0)</f>
        <v>0</v>
      </c>
      <c r="BB345" s="26">
        <f>IF(7&lt;='貼り付けシート（日別）'!O344,1,1+(7-'貼り付けシート（日別）'!O344)*0.0091)</f>
        <v>1</v>
      </c>
      <c r="BC345" s="26">
        <f>IF(計算過程!$CJ$4=9,((BJ345*計算過程!CB345+BK345*(BO345+BP345+BQ345+BS345)+BL345*BN345+BM345)*BE345+BU345/BD345),0)</f>
        <v>0</v>
      </c>
      <c r="BD345" s="26">
        <f>計算過程!$CJ$88*'貼り付けシート（日別）'!O344+計算過程!$CJ$89*BU345+計算過程!$CJ$90</f>
        <v>0.80343999999999993</v>
      </c>
      <c r="BE345" s="26">
        <f>IF(7&lt;='貼り付けシート（日別）'!O344,1,1+(7-'貼り付けシート（日別）'!O344)*0.0205)</f>
        <v>1</v>
      </c>
      <c r="BF345" s="89">
        <f>IF($BN345&gt;0,バックデータ一覧!$S$4,バックデータ一覧!$T$4)</f>
        <v>-0.51375000000000004</v>
      </c>
      <c r="BG345" s="89">
        <f>IF($BN345&gt;0,バックデータ一覧!$S$5,バックデータ一覧!$T$5)</f>
        <v>-1.7819999999999999E-2</v>
      </c>
      <c r="BH345" s="89">
        <f>IF($BN345&gt;0,バックデータ一覧!$S$6,バックデータ一覧!$T$6)</f>
        <v>0.27639999999999998</v>
      </c>
      <c r="BI345" s="89">
        <f>IF($BN345&gt;0,バックデータ一覧!$S$7,バックデータ一覧!$T$7)</f>
        <v>9.4067100000000003</v>
      </c>
      <c r="BJ345" s="89">
        <f>IF($BN345&gt;0,バックデータ一覧!$S$12,バックデータ一覧!$T$12)</f>
        <v>-0.19841</v>
      </c>
      <c r="BK345" s="89">
        <f>IF($BN345&gt;0,バックデータ一覧!$S$13,バックデータ一覧!$T$13)</f>
        <v>1.10632</v>
      </c>
      <c r="BL345" s="89">
        <f>IF($BN345&gt;0,バックデータ一覧!$S$14,バックデータ一覧!$T$14)</f>
        <v>0.19306999999999999</v>
      </c>
      <c r="BM345" s="132">
        <f>IF($BN345&gt;0,バックデータ一覧!$S$15,バックデータ一覧!$T$15)</f>
        <v>-10.36669</v>
      </c>
      <c r="BN345" s="26">
        <f>SUMIF('貼り付けシート（時刻別）'!$A$6:$A$8765,$A345,'貼り付けシート（時刻別）'!$C$6:$C$8765)</f>
        <v>2400</v>
      </c>
      <c r="BO345" s="91">
        <f>'貼り付けシート（日別）'!B344</f>
        <v>4.9453975891319999</v>
      </c>
      <c r="BP345" s="91">
        <f>'貼り付けシート（日別）'!C344</f>
        <v>10.77843064298</v>
      </c>
      <c r="BQ345" s="91">
        <f>'貼り付けシート（日別）'!D344</f>
        <v>2.0288810622080002</v>
      </c>
      <c r="BR345" s="91">
        <f>'貼り付けシート（日別）'!E344</f>
        <v>0</v>
      </c>
      <c r="BS345" s="91">
        <f>'貼り付けシート（日別）'!F344</f>
        <v>0</v>
      </c>
      <c r="BT345" s="91">
        <f>'貼り付けシート（日別）'!G344</f>
        <v>0</v>
      </c>
      <c r="BU345" s="91">
        <f>'貼り付けシート（日別）'!H344</f>
        <v>0</v>
      </c>
      <c r="BV345" s="91">
        <f>'貼り付けシート（日別）'!I344</f>
        <v>39</v>
      </c>
      <c r="BW345" s="91">
        <f>'貼り付けシート（日別）'!J344</f>
        <v>85</v>
      </c>
      <c r="BX345" s="91">
        <f>'貼り付けシート（日別）'!K344</f>
        <v>16</v>
      </c>
      <c r="BY345" s="91">
        <f>'貼り付けシート（日別）'!L344</f>
        <v>0</v>
      </c>
      <c r="BZ345" s="91">
        <f>'貼り付けシート（日別）'!M344</f>
        <v>0</v>
      </c>
      <c r="CA345" s="91">
        <f>'貼り付けシート（日別）'!N344</f>
        <v>0</v>
      </c>
      <c r="CB345" s="91">
        <f>'貼り付けシート（日別）'!O344</f>
        <v>10.216666666666667</v>
      </c>
      <c r="CC345" s="91">
        <f>'貼り付けシート（日別）'!Q344</f>
        <v>0</v>
      </c>
      <c r="CD345" s="126"/>
    </row>
    <row r="346" spans="1:82" x14ac:dyDescent="0.15">
      <c r="A346" s="30">
        <v>41979</v>
      </c>
      <c r="B346" s="93">
        <f t="shared" si="156"/>
        <v>0.18093656684027778</v>
      </c>
      <c r="C346" s="93">
        <f t="shared" si="157"/>
        <v>0</v>
      </c>
      <c r="D346" s="93">
        <f t="shared" si="183"/>
        <v>39.154612162757573</v>
      </c>
      <c r="E346" s="96">
        <v>0</v>
      </c>
      <c r="F346" s="90">
        <f>IF(OR(計算過程!$CJ$4&lt;=4,計算過程!$CJ$4=8),G346+H346+I346,0)</f>
        <v>0.18093656684027778</v>
      </c>
      <c r="G346" s="90">
        <f>IF(AND($CJ$4&gt;4,$CJ$4&lt;&gt;8),0,((VLOOKUP(入力データと計算結果!$F$6,バックデータ一覧!$V$12:$AA$15,2)*CB346+VLOOKUP(入力データと計算結果!$F$6,バックデータ一覧!$V$12:$AA$15,3)*(BV346+BW346+BX346+BY346+CA346)+(VLOOKUP(入力データと計算結果!$F$6,バックデータ一覧!$V$12:$AA$15,4)))*10^3/3600))</f>
        <v>0.11687413194444445</v>
      </c>
      <c r="H346" s="90">
        <f>IF(AND(OR($CJ$4&gt;4,$CJ$4&lt;&gt;8),入力データと計算結果!$F$7&lt;&gt;バックデータ一覧!$A$20,BZ346&gt;0),0.07*10^3/3600,0)</f>
        <v>1.9444444444444445E-2</v>
      </c>
      <c r="I346" s="90">
        <f>IF(AND(OR($CJ$4&lt;=4),入力データと計算結果!$F$7=バックデータ一覧!$A$22,BU346&gt;0),(VLOOKUP(入力データと計算結果!$F$6,バックデータ一覧!$V$12:$AA$15,5,FALSE)*BU346+VLOOKUP(入力データと計算結果!$F$6,バックデータ一覧!$V$12:$AA$15,6,FALSE))*10^3/3600,0)</f>
        <v>4.4617990451388895E-2</v>
      </c>
      <c r="J346" s="90">
        <f>IF(OR(計算過程!$CJ$4&lt;=2,計算過程!$CJ$4=8),IF(入力データと計算結果!$F$7=バックデータ一覧!$A$20,BO346/L346+BP346/M346+BQ346/N346+BR346/O346+BT346/Q346,IF(入力データと計算結果!$F$7=バックデータ一覧!$A$21,BO346/L346+BP346/M346+BQ346/N346+BS346/P346+BT346/Q346,BO346/L346+BP346/M346+BQ346/N346+BS346/P346+BU346/R346)),0)</f>
        <v>0</v>
      </c>
      <c r="K346" s="90">
        <f>IF(OR(計算過程!$CJ$4=3,計算過程!$CJ$4=4),IF(入力データと計算結果!$F$7=バックデータ一覧!$A$20,BO346/L346+BP346/M346+BQ346/N346+BR346/O346+BT346/Q346,IF(入力データと計算結果!$F$7=バックデータ一覧!$A$21,BO346/L346+BP346/M346+BQ346/N346+BS346/P346+BT346/Q346,BO346/L346+BP346/M346+BQ346/N346+BS346/P346+BU346/R346)),0)</f>
        <v>39.154612162757573</v>
      </c>
      <c r="L346" s="167">
        <f>IFERROR(MIN(1,$CJ$6*CB346+計算過程!$CJ$13*(BO346+BQ346)+$CJ$20),"-")</f>
        <v>0.71330600669540156</v>
      </c>
      <c r="M346" s="167">
        <f t="shared" si="158"/>
        <v>0.79567518570803863</v>
      </c>
      <c r="N346" s="167">
        <f t="shared" si="159"/>
        <v>0.71330600669540156</v>
      </c>
      <c r="O346" s="134">
        <f t="shared" si="160"/>
        <v>0.90236153670854247</v>
      </c>
      <c r="P346" s="134">
        <f t="shared" si="161"/>
        <v>0.8607831722553505</v>
      </c>
      <c r="Q346" s="134">
        <f t="shared" si="162"/>
        <v>0.90236153670854247</v>
      </c>
      <c r="R346" s="134">
        <f t="shared" si="163"/>
        <v>0.53213515612839579</v>
      </c>
      <c r="S346" s="26">
        <f t="shared" si="164"/>
        <v>0</v>
      </c>
      <c r="T346" s="26">
        <f>'貼り付けシート（日別）'!P345</f>
        <v>11.762500000000001</v>
      </c>
      <c r="U346" s="26">
        <f t="shared" si="184"/>
        <v>1</v>
      </c>
      <c r="V346" s="26">
        <f t="shared" si="185"/>
        <v>1</v>
      </c>
      <c r="W346" s="26">
        <f t="shared" si="177"/>
        <v>30.162085617549998</v>
      </c>
      <c r="X346" s="26">
        <f t="shared" si="165"/>
        <v>0</v>
      </c>
      <c r="Y346" s="26">
        <f>IF(AND(入力データと計算結果!$F$6=バックデータ一覧!$A$7,入力データと計算結果!$F$27="種類を選択することで評価する"),MAX((($CJ$44*CB346+$CJ$45*SUM(BO346:BQ346,BS346)+$CJ$46)*Z346+(0.01723*BU346+0.06099))*10^3/3600,0),0)</f>
        <v>0</v>
      </c>
      <c r="Z346" s="26">
        <f t="shared" si="178"/>
        <v>1</v>
      </c>
      <c r="AA346" s="26">
        <f>IF(AND(入力データと計算結果!$F$6=バックデータ一覧!$A$7,入力データと計算結果!$F$27="種類を選択することで評価する"),MAX(($CJ$47*CB346+$CJ$48*SUM(BO346:BQ346,BS346)+$CJ$49)*AC346+BU346/AB346,0),0)</f>
        <v>0</v>
      </c>
      <c r="AB346" s="26">
        <f t="shared" si="166"/>
        <v>0.81126406249999994</v>
      </c>
      <c r="AC346" s="26">
        <f t="shared" si="179"/>
        <v>1</v>
      </c>
      <c r="AD346" s="91">
        <f>IF(AND(入力データと計算結果!$F$6=バックデータ一覧!$A$7,入力データと計算結果!$F$27="仕様を入力することで評価する"),AE346+AF346+AG346,0)</f>
        <v>0</v>
      </c>
      <c r="AE346" s="91">
        <f t="shared" si="180"/>
        <v>1.6275690334681903</v>
      </c>
      <c r="AF346" s="91">
        <f t="shared" si="167"/>
        <v>8.2608156704794808E-2</v>
      </c>
      <c r="AG346" s="190">
        <f>IF(AND(入力データと計算結果!$F$7&lt;&gt;バックデータ一覧!$A$22,CA346&gt;0),(0.000393*計算過程!CA346)*10^3/3600,IF(AND(入力データと計算結果!$F$7=バックデータ一覧!$A$22,AX346&gt;0),(0.01723*計算過程!AX346+0.06099)*10^3/3600,0))</f>
        <v>2.4251703559027778E-2</v>
      </c>
      <c r="AH346" s="91">
        <f>IF(OR(入力データと計算結果!$F$6&lt;&gt;バックデータ一覧!$A$7,入力データと計算結果!$F$27&lt;&gt;"仕様を入力することで評価する"),0,IF(入力データと計算結果!$F$7=バックデータ一覧!$A$20,計算過程!AR346/計算過程!AI346+計算過程!AS346/計算過程!AJ346+計算過程!AT346/計算過程!AK346+計算過程!AU346/計算過程!AL346+計算過程!AW346/計算過程!AN346,IF(入力データと計算結果!$F$7=バックデータ一覧!$A$21,計算過程!AR346/計算過程!AI346+計算過程!AS346/計算過程!AJ346+計算過程!AT346/計算過程!AK346+計算過程!AV346/計算過程!AM346+計算過程!AW346/計算過程!AN346,計算過程!AR346/計算過程!AI346+計算過程!AS346/計算過程!AJ346+計算過程!AT346/計算過程!AK346+計算過程!AV346/計算過程!AM346+計算過程!AX346/計算過程!AO346)))</f>
        <v>0</v>
      </c>
      <c r="AI346" s="191" t="str">
        <f>IF(AND(入力データと計算結果!$F$6=バックデータ一覧!$A$7,入力データと計算結果!$F$27="仕様を入力することで評価する"),$CJ$65*CB346+$CJ$72*(AR346+AT346)+$CJ$79,"-")</f>
        <v>-</v>
      </c>
      <c r="AJ346" s="191" t="str">
        <f>IF(AND(入力データと計算結果!$F$6=バックデータ一覧!$A$7,入力データと計算結果!$F$27="仕様を入力することで評価する"),$CJ$66*CB346+$CJ$73*AS346+$CJ$80,"-")</f>
        <v>-</v>
      </c>
      <c r="AK346" s="191" t="str">
        <f>IF(AND(入力データと計算結果!$F$6=バックデータ一覧!$A$7,入力データと計算結果!$F$27="仕様を入力することで評価する"),$CJ$67*CB346+$CJ$74*(AR346+AT346)+$CJ$81,"-")</f>
        <v>-</v>
      </c>
      <c r="AL346" s="191" t="str">
        <f>IF(AND(入力データと計算結果!$F$6=バックデータ一覧!$A$7,入力データと計算結果!$F$27="仕様を入力することで評価する"),$CJ$68*CB346+$CJ$75*AU346+$CJ$82,"-")</f>
        <v>-</v>
      </c>
      <c r="AM346" s="191" t="str">
        <f>IF(AND(入力データと計算結果!$F$6=バックデータ一覧!$A$7,入力データと計算結果!$F$27="仕様を入力することで評価する"),$CJ$69*CB346+$CJ$76*AV346+$CJ$83,"-")</f>
        <v>-</v>
      </c>
      <c r="AN346" s="191" t="str">
        <f>IF(AND(入力データと計算結果!$F$6=バックデータ一覧!$A$7,入力データと計算結果!$F$27="仕様を入力することで評価する"),$CJ$70*CB346+$CJ$77*AW346+$CJ$84,"-")</f>
        <v>-</v>
      </c>
      <c r="AO346" s="191" t="str">
        <f>IF(AND(入力データと計算結果!$F$6=バックデータ一覧!$A$7,入力データと計算結果!$F$27="仕様を入力することで評価する"),$CJ$71*CB346+$CJ$78*AX346+$CJ$85,"-")</f>
        <v>-</v>
      </c>
      <c r="AP346" s="91">
        <f t="shared" si="168"/>
        <v>27.843144040930465</v>
      </c>
      <c r="AQ346" s="91">
        <f t="shared" si="181"/>
        <v>4.7519991588654173</v>
      </c>
      <c r="AR346" s="91">
        <f t="shared" si="169"/>
        <v>0.99465695034521495</v>
      </c>
      <c r="AS346" s="91">
        <f t="shared" si="170"/>
        <v>1.2179472861369982</v>
      </c>
      <c r="AT346" s="91">
        <f t="shared" si="171"/>
        <v>0.52777715732603214</v>
      </c>
      <c r="AU346" s="91">
        <f t="shared" si="172"/>
        <v>0</v>
      </c>
      <c r="AV346" s="91">
        <f t="shared" si="173"/>
        <v>1.8269209292054978</v>
      </c>
      <c r="AW346" s="91">
        <f t="shared" si="174"/>
        <v>0</v>
      </c>
      <c r="AX346" s="91">
        <f t="shared" si="175"/>
        <v>1.52734375</v>
      </c>
      <c r="AY346" s="158">
        <f t="shared" si="176"/>
        <v>24.067439544536256</v>
      </c>
      <c r="AZ346" s="91">
        <f t="shared" si="182"/>
        <v>28.634741867549998</v>
      </c>
      <c r="BA346" s="26">
        <f>IF(計算過程!$CJ$4=9,((BF346*CB346+BG346*(BO346+BP346+BQ346+BS346)+BH346*BN346+BI346)*BB346+(0.01723*BU346+0.06099))*10^3/3600,0)</f>
        <v>0</v>
      </c>
      <c r="BB346" s="26">
        <f>IF(7&lt;='貼り付けシート（日別）'!O345,1,1+(7-'貼り付けシート（日別）'!O345)*0.0091)</f>
        <v>1</v>
      </c>
      <c r="BC346" s="26">
        <f>IF(計算過程!$CJ$4=9,((BJ346*計算過程!CB346+BK346*(BO346+BP346+BQ346+BS346)+BL346*BN346+BM346)*BE346+BU346/BD346),0)</f>
        <v>0</v>
      </c>
      <c r="BD346" s="26">
        <f>計算過程!$CJ$88*'貼り付けシート（日別）'!O345+計算過程!$CJ$89*BU346+計算過程!$CJ$90</f>
        <v>0.81126406249999994</v>
      </c>
      <c r="BE346" s="26">
        <f>IF(7&lt;='貼り付けシート（日別）'!O345,1,1+(7-'貼り付けシート（日別）'!O345)*0.0205)</f>
        <v>1</v>
      </c>
      <c r="BF346" s="89">
        <f>IF($BN346&gt;0,バックデータ一覧!$S$4,バックデータ一覧!$T$4)</f>
        <v>-0.51375000000000004</v>
      </c>
      <c r="BG346" s="89">
        <f>IF($BN346&gt;0,バックデータ一覧!$S$5,バックデータ一覧!$T$5)</f>
        <v>-1.7819999999999999E-2</v>
      </c>
      <c r="BH346" s="89">
        <f>IF($BN346&gt;0,バックデータ一覧!$S$6,バックデータ一覧!$T$6)</f>
        <v>0.27639999999999998</v>
      </c>
      <c r="BI346" s="89">
        <f>IF($BN346&gt;0,バックデータ一覧!$S$7,バックデータ一覧!$T$7)</f>
        <v>9.4067100000000003</v>
      </c>
      <c r="BJ346" s="89">
        <f>IF($BN346&gt;0,バックデータ一覧!$S$12,バックデータ一覧!$T$12)</f>
        <v>-0.19841</v>
      </c>
      <c r="BK346" s="89">
        <f>IF($BN346&gt;0,バックデータ一覧!$S$13,バックデータ一覧!$T$13)</f>
        <v>1.10632</v>
      </c>
      <c r="BL346" s="89">
        <f>IF($BN346&gt;0,バックデータ一覧!$S$14,バックデータ一覧!$T$14)</f>
        <v>0.19306999999999999</v>
      </c>
      <c r="BM346" s="132">
        <f>IF($BN346&gt;0,バックデータ一覧!$S$15,バックデータ一覧!$T$15)</f>
        <v>-10.36669</v>
      </c>
      <c r="BN346" s="26">
        <f>SUMIF('貼り付けシート（時刻別）'!$A$6:$A$8765,$A346,'貼り付けシート（時刻別）'!$C$6:$C$8765)</f>
        <v>2400</v>
      </c>
      <c r="BO346" s="91">
        <f>'貼り付けシート（日別）'!B345</f>
        <v>6.2360104511553338</v>
      </c>
      <c r="BP346" s="91">
        <f>'貼り付けシート（日別）'!C345</f>
        <v>7.6359311646799997</v>
      </c>
      <c r="BQ346" s="91">
        <f>'貼り付けシート（日別）'!D345</f>
        <v>3.3089035046946664</v>
      </c>
      <c r="BR346" s="91">
        <f>'貼り付けシート（日別）'!E345</f>
        <v>0</v>
      </c>
      <c r="BS346" s="91">
        <f>'貼り付けシート（日別）'!F345</f>
        <v>11.45389674702</v>
      </c>
      <c r="BT346" s="91">
        <f>'貼り付けシート（日別）'!G345</f>
        <v>0</v>
      </c>
      <c r="BU346" s="91">
        <f>'貼り付けシート（日別）'!H345</f>
        <v>1.52734375</v>
      </c>
      <c r="BV346" s="91">
        <f>'貼り付けシート（日別）'!I345</f>
        <v>49</v>
      </c>
      <c r="BW346" s="91">
        <f>'貼り付けシート（日別）'!J345</f>
        <v>60</v>
      </c>
      <c r="BX346" s="91">
        <f>'貼り付けシート（日別）'!K345</f>
        <v>26</v>
      </c>
      <c r="BY346" s="91">
        <f>'貼り付けシート（日別）'!L345</f>
        <v>0</v>
      </c>
      <c r="BZ346" s="91">
        <f>'貼り付けシート（日別）'!M345</f>
        <v>90</v>
      </c>
      <c r="CA346" s="91">
        <f>'貼り付けシート（日別）'!N345</f>
        <v>0</v>
      </c>
      <c r="CB346" s="91">
        <f>'貼り付けシート（日別）'!O345</f>
        <v>9.9375000000000018</v>
      </c>
      <c r="CC346" s="91">
        <f>'貼り付けシート（日別）'!Q345</f>
        <v>0</v>
      </c>
      <c r="CD346" s="126"/>
    </row>
    <row r="347" spans="1:82" x14ac:dyDescent="0.15">
      <c r="A347" s="30">
        <v>41980</v>
      </c>
      <c r="B347" s="93">
        <f t="shared" si="156"/>
        <v>0.18387470254629629</v>
      </c>
      <c r="C347" s="93">
        <f t="shared" si="157"/>
        <v>0</v>
      </c>
      <c r="D347" s="93">
        <f t="shared" si="183"/>
        <v>39.423724621010365</v>
      </c>
      <c r="E347" s="96">
        <v>0</v>
      </c>
      <c r="F347" s="90">
        <f>IF(OR(計算過程!$CJ$4&lt;=4,計算過程!$CJ$4=8),G347+H347+I347,0)</f>
        <v>0.18387470254629629</v>
      </c>
      <c r="G347" s="90">
        <f>IF(AND($CJ$4&gt;4,$CJ$4&lt;&gt;8),0,((VLOOKUP(入力データと計算結果!$F$6,バックデータ一覧!$V$12:$AA$15,2)*CB347+VLOOKUP(入力データと計算結果!$F$6,バックデータ一覧!$V$12:$AA$15,3)*(BV347+BW347+BX347+BY347+CA347)+(VLOOKUP(入力データと計算結果!$F$6,バックデータ一覧!$V$12:$AA$15,4)))*10^3/3600))</f>
        <v>0.11912893518518519</v>
      </c>
      <c r="H347" s="90">
        <f>IF(AND(OR($CJ$4&gt;4,$CJ$4&lt;&gt;8),入力データと計算結果!$F$7&lt;&gt;バックデータ一覧!$A$20,BZ347&gt;0),0.07*10^3/3600,0)</f>
        <v>1.9444444444444445E-2</v>
      </c>
      <c r="I347" s="90">
        <f>IF(AND(OR($CJ$4&lt;=4),入力データと計算結果!$F$7=バックデータ一覧!$A$22,BU347&gt;0),(VLOOKUP(入力データと計算結果!$F$6,バックデータ一覧!$V$12:$AA$15,5,FALSE)*BU347+VLOOKUP(入力データと計算結果!$F$6,バックデータ一覧!$V$12:$AA$15,6,FALSE))*10^3/3600,0)</f>
        <v>4.5301322916666671E-2</v>
      </c>
      <c r="J347" s="90">
        <f>IF(OR(計算過程!$CJ$4&lt;=2,計算過程!$CJ$4=8),IF(入力データと計算結果!$F$7=バックデータ一覧!$A$20,BO347/L347+BP347/M347+BQ347/N347+BR347/O347+BT347/Q347,IF(入力データと計算結果!$F$7=バックデータ一覧!$A$21,BO347/L347+BP347/M347+BQ347/N347+BS347/P347+BT347/Q347,BO347/L347+BP347/M347+BQ347/N347+BS347/P347+BU347/R347)),0)</f>
        <v>0</v>
      </c>
      <c r="K347" s="90">
        <f>IF(OR(計算過程!$CJ$4=3,計算過程!$CJ$4=4),IF(入力データと計算結果!$F$7=バックデータ一覧!$A$20,BO347/L347+BP347/M347+BQ347/N347+BR347/O347+BT347/Q347,IF(入力データと計算結果!$F$7=バックデータ一覧!$A$21,BO347/L347+BP347/M347+BQ347/N347+BS347/P347+BT347/Q347,BO347/L347+BP347/M347+BQ347/N347+BS347/P347+BU347/R347)),0)</f>
        <v>39.423724621010365</v>
      </c>
      <c r="L347" s="167">
        <f>IFERROR(MIN(1,$CJ$6*CB347+計算過程!$CJ$13*(BO347+BQ347)+$CJ$20),"-")</f>
        <v>0.71144622508840838</v>
      </c>
      <c r="M347" s="167">
        <f t="shared" si="158"/>
        <v>0.78730748315543186</v>
      </c>
      <c r="N347" s="167">
        <f t="shared" si="159"/>
        <v>0.71144622508840838</v>
      </c>
      <c r="O347" s="134">
        <f t="shared" si="160"/>
        <v>0.90236153670854247</v>
      </c>
      <c r="P347" s="134">
        <f t="shared" si="161"/>
        <v>0.86092013123354483</v>
      </c>
      <c r="Q347" s="134">
        <f t="shared" si="162"/>
        <v>0.90236153670854247</v>
      </c>
      <c r="R347" s="134">
        <f t="shared" si="163"/>
        <v>0.51613039605575262</v>
      </c>
      <c r="S347" s="26">
        <f t="shared" si="164"/>
        <v>0</v>
      </c>
      <c r="T347" s="26">
        <f>'貼り付けシート（日別）'!P346</f>
        <v>2.95</v>
      </c>
      <c r="U347" s="26">
        <f t="shared" si="184"/>
        <v>1.0538650000000001</v>
      </c>
      <c r="V347" s="26">
        <f t="shared" si="185"/>
        <v>1.07175</v>
      </c>
      <c r="W347" s="26">
        <f t="shared" si="177"/>
        <v>30.136413563625002</v>
      </c>
      <c r="X347" s="26">
        <f t="shared" si="165"/>
        <v>0</v>
      </c>
      <c r="Y347" s="26">
        <f>IF(AND(入力データと計算結果!$F$6=バックデータ一覧!$A$7,入力データと計算結果!$F$27="種類を選択することで評価する"),MAX((($CJ$44*CB347+$CJ$45*SUM(BO347:BQ347,BS347)+$CJ$46)*Z347+(0.01723*BU347+0.06099))*10^3/3600,0),0)</f>
        <v>0</v>
      </c>
      <c r="Z347" s="26">
        <f t="shared" si="178"/>
        <v>1.0047016666666666</v>
      </c>
      <c r="AA347" s="26">
        <f>IF(AND(入力データと計算結果!$F$6=バックデータ一覧!$A$7,入力データと計算結果!$F$27="種類を選択することで評価する"),MAX(($CJ$47*CB347+$CJ$48*SUM(BO347:BQ347,BS347)+$CJ$49)*AC347+BU347/AB347,0),0)</f>
        <v>0</v>
      </c>
      <c r="AB347" s="26">
        <f t="shared" si="166"/>
        <v>0.79538624999999996</v>
      </c>
      <c r="AC347" s="26">
        <f t="shared" si="179"/>
        <v>1.0105916666666668</v>
      </c>
      <c r="AD347" s="91">
        <f>IF(AND(入力データと計算結果!$F$6=バックデータ一覧!$A$7,入力データと計算結果!$F$27="仕様を入力することで評価する"),AE347+AF347+AG347,0)</f>
        <v>0</v>
      </c>
      <c r="AE347" s="91">
        <f t="shared" si="180"/>
        <v>1.7678273725017379</v>
      </c>
      <c r="AF347" s="91">
        <f t="shared" si="167"/>
        <v>8.2489520355297052E-2</v>
      </c>
      <c r="AG347" s="190">
        <f>IF(AND(入力データと計算結果!$F$7&lt;&gt;バックデータ一覧!$A$22,CA347&gt;0),(0.000393*計算過程!CA347)*10^3/3600,IF(AND(入力データと計算結果!$F$7=バックデータ一覧!$A$22,AX347&gt;0),(0.01723*計算過程!AX347+0.06099)*10^3/3600,0))</f>
        <v>2.4811828125000001E-2</v>
      </c>
      <c r="AH347" s="91">
        <f>IF(OR(入力データと計算結果!$F$6&lt;&gt;バックデータ一覧!$A$7,入力データと計算結果!$F$27&lt;&gt;"仕様を入力することで評価する"),0,IF(入力データと計算結果!$F$7=バックデータ一覧!$A$20,計算過程!AR347/計算過程!AI347+計算過程!AS347/計算過程!AJ347+計算過程!AT347/計算過程!AK347+計算過程!AU347/計算過程!AL347+計算過程!AW347/計算過程!AN347,IF(入力データと計算結果!$F$7=バックデータ一覧!$A$21,計算過程!AR347/計算過程!AI347+計算過程!AS347/計算過程!AJ347+計算過程!AT347/計算過程!AK347+計算過程!AV347/計算過程!AM347+計算過程!AW347/計算過程!AN347,計算過程!AR347/計算過程!AI347+計算過程!AS347/計算過程!AJ347+計算過程!AT347/計算過程!AK347+計算過程!AV347/計算過程!AM347+計算過程!AX347/計算過程!AO347)))</f>
        <v>0</v>
      </c>
      <c r="AI347" s="191" t="str">
        <f>IF(AND(入力データと計算結果!$F$6=バックデータ一覧!$A$7,入力データと計算結果!$F$27="仕様を入力することで評価する"),$CJ$65*CB347+$CJ$72*(AR347+AT347)+$CJ$79,"-")</f>
        <v>-</v>
      </c>
      <c r="AJ347" s="191" t="str">
        <f>IF(AND(入力データと計算結果!$F$6=バックデータ一覧!$A$7,入力データと計算結果!$F$27="仕様を入力することで評価する"),$CJ$66*CB347+$CJ$73*AS347+$CJ$80,"-")</f>
        <v>-</v>
      </c>
      <c r="AK347" s="191" t="str">
        <f>IF(AND(入力データと計算結果!$F$6=バックデータ一覧!$A$7,入力データと計算結果!$F$27="仕様を入力することで評価する"),$CJ$67*CB347+$CJ$74*(AR347+AT347)+$CJ$81,"-")</f>
        <v>-</v>
      </c>
      <c r="AL347" s="191" t="str">
        <f>IF(AND(入力データと計算結果!$F$6=バックデータ一覧!$A$7,入力データと計算結果!$F$27="仕様を入力することで評価する"),$CJ$68*CB347+$CJ$75*AU347+$CJ$82,"-")</f>
        <v>-</v>
      </c>
      <c r="AM347" s="191" t="str">
        <f>IF(AND(入力データと計算結果!$F$6=バックデータ一覧!$A$7,入力データと計算結果!$F$27="仕様を入力することで評価する"),$CJ$69*CB347+$CJ$76*AV347+$CJ$83,"-")</f>
        <v>-</v>
      </c>
      <c r="AN347" s="191" t="str">
        <f>IF(AND(入力データと計算結果!$F$6=バックデータ一覧!$A$7,入力データと計算結果!$F$27="仕様を入力することで評価する"),$CJ$70*CB347+$CJ$77*AW347+$CJ$84,"-")</f>
        <v>-</v>
      </c>
      <c r="AO347" s="191" t="str">
        <f>IF(AND(入力データと計算結果!$F$6=バックデータ一覧!$A$7,入力データと計算結果!$F$27="仕様を入力することで評価する"),$CJ$71*CB347+$CJ$78*AX347+$CJ$85,"-")</f>
        <v>-</v>
      </c>
      <c r="AP347" s="91">
        <f t="shared" si="168"/>
        <v>27.765102334790807</v>
      </c>
      <c r="AQ347" s="91">
        <f t="shared" si="181"/>
        <v>4.3627158094154908</v>
      </c>
      <c r="AR347" s="91">
        <f t="shared" si="169"/>
        <v>0.97827036135003809</v>
      </c>
      <c r="AS347" s="91">
        <f t="shared" si="170"/>
        <v>1.1978820751224957</v>
      </c>
      <c r="AT347" s="91">
        <f t="shared" si="171"/>
        <v>0.51908223255308172</v>
      </c>
      <c r="AU347" s="91">
        <f t="shared" si="172"/>
        <v>0</v>
      </c>
      <c r="AV347" s="91">
        <f t="shared" si="173"/>
        <v>1.7968231126837431</v>
      </c>
      <c r="AW347" s="91">
        <f t="shared" si="174"/>
        <v>0</v>
      </c>
      <c r="AX347" s="91">
        <f t="shared" si="175"/>
        <v>1.6443750000000001</v>
      </c>
      <c r="AY347" s="158">
        <f t="shared" si="176"/>
        <v>23.999980781915642</v>
      </c>
      <c r="AZ347" s="91">
        <f t="shared" si="182"/>
        <v>28.492038563625002</v>
      </c>
      <c r="BA347" s="26">
        <f>IF(計算過程!$CJ$4=9,((BF347*CB347+BG347*(BO347+BP347+BQ347+BS347)+BH347*BN347+BI347)*BB347+(0.01723*BU347+0.06099))*10^3/3600,0)</f>
        <v>0</v>
      </c>
      <c r="BB347" s="26">
        <f>IF(7&lt;='貼り付けシート（日別）'!O346,1,1+(7-'貼り付けシート（日別）'!O346)*0.0091)</f>
        <v>1.0047016666666666</v>
      </c>
      <c r="BC347" s="26">
        <f>IF(計算過程!$CJ$4=9,((BJ347*計算過程!CB347+BK347*(BO347+BP347+BQ347+BS347)+BL347*BN347+BM347)*BE347+BU347/BD347),0)</f>
        <v>0</v>
      </c>
      <c r="BD347" s="26">
        <f>計算過程!$CJ$88*'貼り付けシート（日別）'!O346+計算過程!$CJ$89*BU347+計算過程!$CJ$90</f>
        <v>0.79538624999999996</v>
      </c>
      <c r="BE347" s="26">
        <f>IF(7&lt;='貼り付けシート（日別）'!O346,1,1+(7-'貼り付けシート（日別）'!O346)*0.0205)</f>
        <v>1.0105916666666668</v>
      </c>
      <c r="BF347" s="89">
        <f>IF($BN347&gt;0,バックデータ一覧!$S$4,バックデータ一覧!$T$4)</f>
        <v>-0.51375000000000004</v>
      </c>
      <c r="BG347" s="89">
        <f>IF($BN347&gt;0,バックデータ一覧!$S$5,バックデータ一覧!$T$5)</f>
        <v>-1.7819999999999999E-2</v>
      </c>
      <c r="BH347" s="89">
        <f>IF($BN347&gt;0,バックデータ一覧!$S$6,バックデータ一覧!$T$6)</f>
        <v>0.27639999999999998</v>
      </c>
      <c r="BI347" s="89">
        <f>IF($BN347&gt;0,バックデータ一覧!$S$7,バックデータ一覧!$T$7)</f>
        <v>9.4067100000000003</v>
      </c>
      <c r="BJ347" s="89">
        <f>IF($BN347&gt;0,バックデータ一覧!$S$12,バックデータ一覧!$T$12)</f>
        <v>-0.19841</v>
      </c>
      <c r="BK347" s="89">
        <f>IF($BN347&gt;0,バックデータ一覧!$S$13,バックデータ一覧!$T$13)</f>
        <v>1.10632</v>
      </c>
      <c r="BL347" s="89">
        <f>IF($BN347&gt;0,バックデータ一覧!$S$14,バックデータ一覧!$T$14)</f>
        <v>0.19306999999999999</v>
      </c>
      <c r="BM347" s="132">
        <f>IF($BN347&gt;0,バックデータ一覧!$S$15,バックデータ一覧!$T$15)</f>
        <v>-10.36669</v>
      </c>
      <c r="BN347" s="26">
        <f>SUMIF('貼り付けシート（時刻別）'!$A$6:$A$8765,$A347,'貼り付けシート（時刻別）'!$C$6:$C$8765)</f>
        <v>2400</v>
      </c>
      <c r="BO347" s="91">
        <f>'貼り付けシート（日別）'!B346</f>
        <v>6.2049328427450003</v>
      </c>
      <c r="BP347" s="91">
        <f>'貼り付けシート（日別）'!C346</f>
        <v>7.5978769502999999</v>
      </c>
      <c r="BQ347" s="91">
        <f>'貼り付けシート（日別）'!D346</f>
        <v>3.2924133451299999</v>
      </c>
      <c r="BR347" s="91">
        <f>'貼り付けシート（日別）'!E346</f>
        <v>0</v>
      </c>
      <c r="BS347" s="91">
        <f>'貼り付けシート（日別）'!F346</f>
        <v>11.396815425450001</v>
      </c>
      <c r="BT347" s="91">
        <f>'貼り付けシート（日別）'!G346</f>
        <v>0</v>
      </c>
      <c r="BU347" s="91">
        <f>'貼り付けシート（日別）'!H346</f>
        <v>1.6443750000000001</v>
      </c>
      <c r="BV347" s="91">
        <f>'貼り付けシート（日別）'!I346</f>
        <v>49</v>
      </c>
      <c r="BW347" s="91">
        <f>'貼り付けシート（日別）'!J346</f>
        <v>60</v>
      </c>
      <c r="BX347" s="91">
        <f>'貼り付けシート（日別）'!K346</f>
        <v>26</v>
      </c>
      <c r="BY347" s="91">
        <f>'貼り付けシート（日別）'!L346</f>
        <v>0</v>
      </c>
      <c r="BZ347" s="91">
        <f>'貼り付けシート（日別）'!M346</f>
        <v>90</v>
      </c>
      <c r="CA347" s="91">
        <f>'貼り付けシート（日別）'!N346</f>
        <v>0</v>
      </c>
      <c r="CB347" s="91">
        <f>'貼り付けシート（日別）'!O346</f>
        <v>6.4833333333333316</v>
      </c>
      <c r="CC347" s="91">
        <f>'貼り付けシート（日別）'!Q346</f>
        <v>0</v>
      </c>
      <c r="CD347" s="126"/>
    </row>
    <row r="348" spans="1:82" x14ac:dyDescent="0.15">
      <c r="A348" s="30">
        <v>41981</v>
      </c>
      <c r="B348" s="93">
        <f t="shared" si="156"/>
        <v>0.18406721093749998</v>
      </c>
      <c r="C348" s="93">
        <f t="shared" si="157"/>
        <v>0</v>
      </c>
      <c r="D348" s="93">
        <f t="shared" si="183"/>
        <v>39.324933250457192</v>
      </c>
      <c r="E348" s="96">
        <v>0</v>
      </c>
      <c r="F348" s="90">
        <f>IF(OR(計算過程!$CJ$4&lt;=4,計算過程!$CJ$4=8),G348+H348+I348,0)</f>
        <v>0.18406721093749998</v>
      </c>
      <c r="G348" s="90">
        <f>IF(AND($CJ$4&gt;4,$CJ$4&lt;&gt;8),0,((VLOOKUP(入力データと計算結果!$F$6,バックデータ一覧!$V$12:$AA$15,2)*CB348+VLOOKUP(入力データと計算結果!$F$6,バックデータ一覧!$V$12:$AA$15,3)*(BV348+BW348+BX348+BY348+CA348)+(VLOOKUP(入力データと計算結果!$F$6,バックデータ一覧!$V$12:$AA$15,4)))*10^3/3600))</f>
        <v>0.11927309027777776</v>
      </c>
      <c r="H348" s="90">
        <f>IF(AND(OR($CJ$4&gt;4,$CJ$4&lt;&gt;8),入力データと計算結果!$F$7&lt;&gt;バックデータ一覧!$A$20,BZ348&gt;0),0.07*10^3/3600,0)</f>
        <v>1.9444444444444445E-2</v>
      </c>
      <c r="I348" s="90">
        <f>IF(AND(OR($CJ$4&lt;=4),入力データと計算結果!$F$7=バックデータ一覧!$A$22,BU348&gt;0),(VLOOKUP(入力データと計算結果!$F$6,バックデータ一覧!$V$12:$AA$15,5,FALSE)*BU348+VLOOKUP(入力データと計算結果!$F$6,バックデータ一覧!$V$12:$AA$15,6,FALSE))*10^3/3600,0)</f>
        <v>4.5349676215277773E-2</v>
      </c>
      <c r="J348" s="90">
        <f>IF(OR(計算過程!$CJ$4&lt;=2,計算過程!$CJ$4=8),IF(入力データと計算結果!$F$7=バックデータ一覧!$A$20,BO348/L348+BP348/M348+BQ348/N348+BR348/O348+BT348/Q348,IF(入力データと計算結果!$F$7=バックデータ一覧!$A$21,BO348/L348+BP348/M348+BQ348/N348+BS348/P348+BT348/Q348,BO348/L348+BP348/M348+BQ348/N348+BS348/P348+BU348/R348)),0)</f>
        <v>0</v>
      </c>
      <c r="K348" s="90">
        <f>IF(OR(計算過程!$CJ$4=3,計算過程!$CJ$4=4),IF(入力データと計算結果!$F$7=バックデータ一覧!$A$20,BO348/L348+BP348/M348+BQ348/N348+BR348/O348+BT348/Q348,IF(入力データと計算結果!$F$7=バックデータ一覧!$A$21,BO348/L348+BP348/M348+BQ348/N348+BS348/P348+BT348/Q348,BO348/L348+BP348/M348+BQ348/N348+BS348/P348+BU348/R348)),0)</f>
        <v>39.324933250457192</v>
      </c>
      <c r="L348" s="167">
        <f>IFERROR(MIN(1,$CJ$6*CB348+計算過程!$CJ$13*(BO348+BQ348)+$CJ$20),"-")</f>
        <v>0.71124010351709321</v>
      </c>
      <c r="M348" s="167">
        <f t="shared" si="158"/>
        <v>0.78672018273352851</v>
      </c>
      <c r="N348" s="167">
        <f t="shared" si="159"/>
        <v>0.71124010351709321</v>
      </c>
      <c r="O348" s="134">
        <f t="shared" si="160"/>
        <v>0.90236153670854247</v>
      </c>
      <c r="P348" s="134">
        <f t="shared" si="161"/>
        <v>0.86101860056915525</v>
      </c>
      <c r="Q348" s="134">
        <f t="shared" si="162"/>
        <v>0.90236153670854247</v>
      </c>
      <c r="R348" s="134">
        <f t="shared" si="163"/>
        <v>0.51514408378768439</v>
      </c>
      <c r="S348" s="26">
        <f t="shared" si="164"/>
        <v>0</v>
      </c>
      <c r="T348" s="26">
        <f>'貼り付けシート（日別）'!P347</f>
        <v>2.1875</v>
      </c>
      <c r="U348" s="26">
        <f t="shared" si="184"/>
        <v>1.06400625</v>
      </c>
      <c r="V348" s="26">
        <f t="shared" si="185"/>
        <v>1.0984375</v>
      </c>
      <c r="W348" s="26">
        <f t="shared" si="177"/>
        <v>30.042095482699999</v>
      </c>
      <c r="X348" s="26">
        <f t="shared" si="165"/>
        <v>0</v>
      </c>
      <c r="Y348" s="26">
        <f>IF(AND(入力データと計算結果!$F$6=バックデータ一覧!$A$7,入力データと計算結果!$F$27="種類を選択することで評価する"),MAX((($CJ$44*CB348+$CJ$45*SUM(BO348:BQ348,BS348)+$CJ$46)*Z348+(0.01723*BU348+0.06099))*10^3/3600,0),0)</f>
        <v>0</v>
      </c>
      <c r="Z348" s="26">
        <f t="shared" si="178"/>
        <v>1.0067112499999999</v>
      </c>
      <c r="AA348" s="26">
        <f>IF(AND(入力データと計算結果!$F$6=バックデータ一覧!$A$7,入力データと計算結果!$F$27="種類を選択することで評価する"),MAX(($CJ$47*CB348+$CJ$48*SUM(BO348:BQ348,BS348)+$CJ$49)*AC348+BU348/AB348,0),0)</f>
        <v>0</v>
      </c>
      <c r="AB348" s="26">
        <f t="shared" si="166"/>
        <v>0.79437593749999991</v>
      </c>
      <c r="AC348" s="26">
        <f t="shared" si="179"/>
        <v>1.0151187500000001</v>
      </c>
      <c r="AD348" s="91">
        <f>IF(AND(入力データと計算結果!$F$6=バックデータ一覧!$A$7,入力データと計算結果!$F$27="仕様を入力することで評価する"),AE348+AF348+AG348,0)</f>
        <v>0</v>
      </c>
      <c r="AE348" s="91">
        <f t="shared" si="180"/>
        <v>1.7872209074200964</v>
      </c>
      <c r="AF348" s="91">
        <f t="shared" si="167"/>
        <v>8.2404224431887649E-2</v>
      </c>
      <c r="AG348" s="190">
        <f>IF(AND(入力データと計算結果!$F$7&lt;&gt;バックデータ一覧!$A$22,CA348&gt;0),(0.000393*計算過程!CA348)*10^3/3600,IF(AND(入力データと計算結果!$F$7=バックデータ一覧!$A$22,AX348&gt;0),(0.01723*計算過程!AX348+0.06099)*10^3/3600,0))</f>
        <v>2.4851463107638892E-2</v>
      </c>
      <c r="AH348" s="91">
        <f>IF(OR(入力データと計算結果!$F$6&lt;&gt;バックデータ一覧!$A$7,入力データと計算結果!$F$27&lt;&gt;"仕様を入力することで評価する"),0,IF(入力データと計算結果!$F$7=バックデータ一覧!$A$20,計算過程!AR348/計算過程!AI348+計算過程!AS348/計算過程!AJ348+計算過程!AT348/計算過程!AK348+計算過程!AU348/計算過程!AL348+計算過程!AW348/計算過程!AN348,IF(入力データと計算結果!$F$7=バックデータ一覧!$A$21,計算過程!AR348/計算過程!AI348+計算過程!AS348/計算過程!AJ348+計算過程!AT348/計算過程!AK348+計算過程!AV348/計算過程!AM348+計算過程!AW348/計算過程!AN348,計算過程!AR348/計算過程!AI348+計算過程!AS348/計算過程!AJ348+計算過程!AT348/計算過程!AK348+計算過程!AV348/計算過程!AM348+計算過程!AX348/計算過程!AO348)))</f>
        <v>0</v>
      </c>
      <c r="AI348" s="191" t="str">
        <f>IF(AND(入力データと計算結果!$F$6=バックデータ一覧!$A$7,入力データと計算結果!$F$27="仕様を入力することで評価する"),$CJ$65*CB348+$CJ$72*(AR348+AT348)+$CJ$79,"-")</f>
        <v>-</v>
      </c>
      <c r="AJ348" s="191" t="str">
        <f>IF(AND(入力データと計算結果!$F$6=バックデータ一覧!$A$7,入力データと計算結果!$F$27="仕様を入力することで評価する"),$CJ$66*CB348+$CJ$73*AS348+$CJ$80,"-")</f>
        <v>-</v>
      </c>
      <c r="AK348" s="191" t="str">
        <f>IF(AND(入力データと計算結果!$F$6=バックデータ一覧!$A$7,入力データと計算結果!$F$27="仕様を入力することで評価する"),$CJ$67*CB348+$CJ$74*(AR348+AT348)+$CJ$81,"-")</f>
        <v>-</v>
      </c>
      <c r="AL348" s="191" t="str">
        <f>IF(AND(入力データと計算結果!$F$6=バックデータ一覧!$A$7,入力データと計算結果!$F$27="仕様を入力することで評価する"),$CJ$68*CB348+$CJ$75*AU348+$CJ$82,"-")</f>
        <v>-</v>
      </c>
      <c r="AM348" s="191" t="str">
        <f>IF(AND(入力データと計算結果!$F$6=バックデータ一覧!$A$7,入力データと計算結果!$F$27="仕様を入力することで評価する"),$CJ$69*CB348+$CJ$76*AV348+$CJ$83,"-")</f>
        <v>-</v>
      </c>
      <c r="AN348" s="191" t="str">
        <f>IF(AND(入力データと計算結果!$F$6=バックデータ一覧!$A$7,入力データと計算結果!$F$27="仕様を入力することで評価する"),$CJ$70*CB348+$CJ$77*AW348+$CJ$84,"-")</f>
        <v>-</v>
      </c>
      <c r="AO348" s="191" t="str">
        <f>IF(AND(入力データと計算結果!$F$6=バックデータ一覧!$A$7,入力データと計算結果!$F$27="仕様を入力することで評価する"),$CJ$71*CB348+$CJ$78*AX348+$CJ$85,"-")</f>
        <v>-</v>
      </c>
      <c r="AP348" s="91">
        <f t="shared" si="168"/>
        <v>27.708992724053392</v>
      </c>
      <c r="AQ348" s="91">
        <f t="shared" si="181"/>
        <v>4.3066541978064237</v>
      </c>
      <c r="AR348" s="91">
        <f t="shared" si="169"/>
        <v>0.96648890275163257</v>
      </c>
      <c r="AS348" s="91">
        <f t="shared" si="170"/>
        <v>1.1834557992877128</v>
      </c>
      <c r="AT348" s="91">
        <f t="shared" si="171"/>
        <v>0.51283084635800913</v>
      </c>
      <c r="AU348" s="91">
        <f t="shared" si="172"/>
        <v>0</v>
      </c>
      <c r="AV348" s="91">
        <f t="shared" si="173"/>
        <v>1.7751836989315706</v>
      </c>
      <c r="AW348" s="91">
        <f t="shared" si="174"/>
        <v>0</v>
      </c>
      <c r="AX348" s="91">
        <f t="shared" si="175"/>
        <v>1.6526562499999999</v>
      </c>
      <c r="AY348" s="158">
        <f t="shared" si="176"/>
        <v>23.951479985371076</v>
      </c>
      <c r="AZ348" s="91">
        <f t="shared" si="182"/>
        <v>28.389439232699999</v>
      </c>
      <c r="BA348" s="26">
        <f>IF(計算過程!$CJ$4=9,((BF348*CB348+BG348*(BO348+BP348+BQ348+BS348)+BH348*BN348+BI348)*BB348+(0.01723*BU348+0.06099))*10^3/3600,0)</f>
        <v>0</v>
      </c>
      <c r="BB348" s="26">
        <f>IF(7&lt;='貼り付けシート（日別）'!O347,1,1+(7-'貼り付けシート（日別）'!O347)*0.0091)</f>
        <v>1.0067112499999999</v>
      </c>
      <c r="BC348" s="26">
        <f>IF(計算過程!$CJ$4=9,((BJ348*計算過程!CB348+BK348*(BO348+BP348+BQ348+BS348)+BL348*BN348+BM348)*BE348+BU348/BD348),0)</f>
        <v>0</v>
      </c>
      <c r="BD348" s="26">
        <f>計算過程!$CJ$88*'貼り付けシート（日別）'!O347+計算過程!$CJ$89*BU348+計算過程!$CJ$90</f>
        <v>0.79437593749999991</v>
      </c>
      <c r="BE348" s="26">
        <f>IF(7&lt;='貼り付けシート（日別）'!O347,1,1+(7-'貼り付けシート（日別）'!O347)*0.0205)</f>
        <v>1.0151187500000001</v>
      </c>
      <c r="BF348" s="89">
        <f>IF($BN348&gt;0,バックデータ一覧!$S$4,バックデータ一覧!$T$4)</f>
        <v>-0.51375000000000004</v>
      </c>
      <c r="BG348" s="89">
        <f>IF($BN348&gt;0,バックデータ一覧!$S$5,バックデータ一覧!$T$5)</f>
        <v>-1.7819999999999999E-2</v>
      </c>
      <c r="BH348" s="89">
        <f>IF($BN348&gt;0,バックデータ一覧!$S$6,バックデータ一覧!$T$6)</f>
        <v>0.27639999999999998</v>
      </c>
      <c r="BI348" s="89">
        <f>IF($BN348&gt;0,バックデータ一覧!$S$7,バックデータ一覧!$T$7)</f>
        <v>9.4067100000000003</v>
      </c>
      <c r="BJ348" s="89">
        <f>IF($BN348&gt;0,バックデータ一覧!$S$12,バックデータ一覧!$T$12)</f>
        <v>-0.19841</v>
      </c>
      <c r="BK348" s="89">
        <f>IF($BN348&gt;0,バックデータ一覧!$S$13,バックデータ一覧!$T$13)</f>
        <v>1.10632</v>
      </c>
      <c r="BL348" s="89">
        <f>IF($BN348&gt;0,バックデータ一覧!$S$14,バックデータ一覧!$T$14)</f>
        <v>0.19306999999999999</v>
      </c>
      <c r="BM348" s="132">
        <f>IF($BN348&gt;0,バックデータ一覧!$S$15,バックデータ一覧!$T$15)</f>
        <v>-10.36669</v>
      </c>
      <c r="BN348" s="26">
        <f>SUMIF('貼り付けシート（時刻別）'!$A$6:$A$8765,$A348,'貼り付けシート（時刻別）'!$C$6:$C$8765)</f>
        <v>2400</v>
      </c>
      <c r="BO348" s="91">
        <f>'貼り付けシート（日別）'!B347</f>
        <v>6.1825889884546674</v>
      </c>
      <c r="BP348" s="91">
        <f>'貼り付けシート（日別）'!C347</f>
        <v>7.5705171287200006</v>
      </c>
      <c r="BQ348" s="91">
        <f>'貼り付けシート（日別）'!D347</f>
        <v>3.2805574224453333</v>
      </c>
      <c r="BR348" s="91">
        <f>'貼り付けシート（日別）'!E347</f>
        <v>0</v>
      </c>
      <c r="BS348" s="91">
        <f>'貼り付けシート（日別）'!F347</f>
        <v>11.35577569308</v>
      </c>
      <c r="BT348" s="91">
        <f>'貼り付けシート（日別）'!G347</f>
        <v>0</v>
      </c>
      <c r="BU348" s="91">
        <f>'貼り付けシート（日別）'!H347</f>
        <v>1.6526562499999999</v>
      </c>
      <c r="BV348" s="91">
        <f>'貼り付けシート（日別）'!I347</f>
        <v>49</v>
      </c>
      <c r="BW348" s="91">
        <f>'貼り付けシート（日別）'!J347</f>
        <v>60</v>
      </c>
      <c r="BX348" s="91">
        <f>'貼り付けシート（日別）'!K347</f>
        <v>26</v>
      </c>
      <c r="BY348" s="91">
        <f>'貼り付けシート（日別）'!L347</f>
        <v>0</v>
      </c>
      <c r="BZ348" s="91">
        <f>'貼り付けシート（日別）'!M347</f>
        <v>90</v>
      </c>
      <c r="CA348" s="91">
        <f>'貼り付けシート（日別）'!N347</f>
        <v>0</v>
      </c>
      <c r="CB348" s="91">
        <f>'貼り付けシート（日別）'!O347</f>
        <v>6.2625000000000002</v>
      </c>
      <c r="CC348" s="91">
        <f>'貼り付けシート（日別）'!Q347</f>
        <v>0</v>
      </c>
      <c r="CD348" s="126"/>
    </row>
    <row r="349" spans="1:82" x14ac:dyDescent="0.15">
      <c r="A349" s="30">
        <v>41982</v>
      </c>
      <c r="B349" s="93">
        <f t="shared" si="156"/>
        <v>0.18137150723379628</v>
      </c>
      <c r="C349" s="93">
        <f t="shared" si="157"/>
        <v>0</v>
      </c>
      <c r="D349" s="93">
        <f t="shared" si="183"/>
        <v>52.600686477613671</v>
      </c>
      <c r="E349" s="96">
        <v>0</v>
      </c>
      <c r="F349" s="90">
        <f>IF(OR(計算過程!$CJ$4&lt;=4,計算過程!$CJ$4=8),G349+H349+I349,0)</f>
        <v>0.18137150723379628</v>
      </c>
      <c r="G349" s="90">
        <f>IF(AND($CJ$4&gt;4,$CJ$4&lt;&gt;8),0,((VLOOKUP(入力データと計算結果!$F$6,バックデータ一覧!$V$12:$AA$15,2)*CB349+VLOOKUP(入力データと計算結果!$F$6,バックデータ一覧!$V$12:$AA$15,3)*(BV349+BW349+BX349+BY349+CA349)+(VLOOKUP(入力データと計算結果!$F$6,バックデータ一覧!$V$12:$AA$15,4)))*10^3/3600))</f>
        <v>0.11692771990740741</v>
      </c>
      <c r="H349" s="90">
        <f>IF(AND(OR($CJ$4&gt;4,$CJ$4&lt;&gt;8),入力データと計算結果!$F$7&lt;&gt;バックデータ一覧!$A$20,BZ349&gt;0),0.07*10^3/3600,0)</f>
        <v>1.9444444444444445E-2</v>
      </c>
      <c r="I349" s="90">
        <f>IF(AND(OR($CJ$4&lt;=4),入力データと計算結果!$F$7=バックデータ一覧!$A$22,BU349&gt;0),(VLOOKUP(入力データと計算結果!$F$6,バックデータ一覧!$V$12:$AA$15,5,FALSE)*BU349+VLOOKUP(入力データと計算結果!$F$6,バックデータ一覧!$V$12:$AA$15,6,FALSE))*10^3/3600,0)</f>
        <v>4.4999342881944439E-2</v>
      </c>
      <c r="J349" s="90">
        <f>IF(OR(計算過程!$CJ$4&lt;=2,計算過程!$CJ$4=8),IF(入力データと計算結果!$F$7=バックデータ一覧!$A$20,BO349/L349+BP349/M349+BQ349/N349+BR349/O349+BT349/Q349,IF(入力データと計算結果!$F$7=バックデータ一覧!$A$21,BO349/L349+BP349/M349+BQ349/N349+BS349/P349+BT349/Q349,BO349/L349+BP349/M349+BQ349/N349+BS349/P349+BU349/R349)),0)</f>
        <v>0</v>
      </c>
      <c r="K349" s="90">
        <f>IF(OR(計算過程!$CJ$4=3,計算過程!$CJ$4=4),IF(入力データと計算結果!$F$7=バックデータ一覧!$A$20,BO349/L349+BP349/M349+BQ349/N349+BR349/O349+BT349/Q349,IF(入力データと計算結果!$F$7=バックデータ一覧!$A$21,BO349/L349+BP349/M349+BQ349/N349+BS349/P349+BT349/Q349,BO349/L349+BP349/M349+BQ349/N349+BS349/P349+BU349/R349)),0)</f>
        <v>52.600686477613671</v>
      </c>
      <c r="L349" s="167">
        <f>IFERROR(MIN(1,$CJ$6*CB349+計算過程!$CJ$13*(BO349+BQ349)+$CJ$20),"-")</f>
        <v>0.71581482719875089</v>
      </c>
      <c r="M349" s="167">
        <f t="shared" si="158"/>
        <v>0.78741579601773892</v>
      </c>
      <c r="N349" s="167">
        <f t="shared" si="159"/>
        <v>0.71581482719875089</v>
      </c>
      <c r="O349" s="134">
        <f t="shared" si="160"/>
        <v>0.90236153670854247</v>
      </c>
      <c r="P349" s="134">
        <f t="shared" si="161"/>
        <v>0.83363337655314951</v>
      </c>
      <c r="Q349" s="134">
        <f t="shared" si="162"/>
        <v>0.90236153670854247</v>
      </c>
      <c r="R349" s="134">
        <f t="shared" si="163"/>
        <v>0.5243563159764616</v>
      </c>
      <c r="S349" s="26">
        <f t="shared" si="164"/>
        <v>0</v>
      </c>
      <c r="T349" s="26">
        <f>'貼り付けシート（日別）'!P348</f>
        <v>3.0500000000000003</v>
      </c>
      <c r="U349" s="26">
        <f t="shared" si="184"/>
        <v>1.052535</v>
      </c>
      <c r="V349" s="26">
        <f t="shared" si="185"/>
        <v>1.0682499999999999</v>
      </c>
      <c r="W349" s="26">
        <f t="shared" si="177"/>
        <v>40.806452601426663</v>
      </c>
      <c r="X349" s="26">
        <f t="shared" si="165"/>
        <v>0</v>
      </c>
      <c r="Y349" s="26">
        <f>IF(AND(入力データと計算結果!$F$6=バックデータ一覧!$A$7,入力データと計算結果!$F$27="種類を選択することで評価する"),MAX((($CJ$44*CB349+$CJ$45*SUM(BO349:BQ349,BS349)+$CJ$46)*Z349+(0.01723*BU349+0.06099))*10^3/3600,0),0)</f>
        <v>0</v>
      </c>
      <c r="Z349" s="26">
        <f t="shared" si="178"/>
        <v>1</v>
      </c>
      <c r="AA349" s="26">
        <f>IF(AND(入力データと計算結果!$F$6=バックデータ一覧!$A$7,入力データと計算結果!$F$27="種類を選択することで評価する"),MAX(($CJ$47*CB349+$CJ$48*SUM(BO349:BQ349,BS349)+$CJ$49)*AC349+BU349/AB349,0),0)</f>
        <v>0</v>
      </c>
      <c r="AB349" s="26">
        <f t="shared" si="166"/>
        <v>0.80329593749999995</v>
      </c>
      <c r="AC349" s="26">
        <f t="shared" si="179"/>
        <v>1</v>
      </c>
      <c r="AD349" s="91">
        <f>IF(AND(入力データと計算結果!$F$6=バックデータ一覧!$A$7,入力データと計算結果!$F$27="仕様を入力することで評価する"),AE349+AF349+AG349,0)</f>
        <v>0</v>
      </c>
      <c r="AE349" s="91">
        <f t="shared" si="180"/>
        <v>2.0311744425126279</v>
      </c>
      <c r="AF349" s="91">
        <f t="shared" si="167"/>
        <v>9.1403050520039747E-2</v>
      </c>
      <c r="AG349" s="190">
        <f>IF(AND(入力データと計算結果!$F$7&lt;&gt;バックデータ一覧!$A$22,CA349&gt;0),(0.000393*計算過程!CA349)*10^3/3600,IF(AND(入力データと計算結果!$F$7=バックデータ一覧!$A$22,AX349&gt;0),(0.01723*計算過程!AX349+0.06099)*10^3/3600,0))</f>
        <v>2.4564296440972223E-2</v>
      </c>
      <c r="AH349" s="91">
        <f>IF(OR(入力データと計算結果!$F$6&lt;&gt;バックデータ一覧!$A$7,入力データと計算結果!$F$27&lt;&gt;"仕様を入力することで評価する"),0,IF(入力データと計算結果!$F$7=バックデータ一覧!$A$20,計算過程!AR349/計算過程!AI349+計算過程!AS349/計算過程!AJ349+計算過程!AT349/計算過程!AK349+計算過程!AU349/計算過程!AL349+計算過程!AW349/計算過程!AN349,IF(入力データと計算結果!$F$7=バックデータ一覧!$A$21,計算過程!AR349/計算過程!AI349+計算過程!AS349/計算過程!AJ349+計算過程!AT349/計算過程!AK349+計算過程!AV349/計算過程!AM349+計算過程!AW349/計算過程!AN349,計算過程!AR349/計算過程!AI349+計算過程!AS349/計算過程!AJ349+計算過程!AT349/計算過程!AK349+計算過程!AV349/計算過程!AM349+計算過程!AX349/計算過程!AO349)))</f>
        <v>0</v>
      </c>
      <c r="AI349" s="191" t="str">
        <f>IF(AND(入力データと計算結果!$F$6=バックデータ一覧!$A$7,入力データと計算結果!$F$27="仕様を入力することで評価する"),$CJ$65*CB349+$CJ$72*(AR349+AT349)+$CJ$79,"-")</f>
        <v>-</v>
      </c>
      <c r="AJ349" s="191" t="str">
        <f>IF(AND(入力データと計算結果!$F$6=バックデータ一覧!$A$7,入力データと計算結果!$F$27="仕様を入力することで評価する"),$CJ$66*CB349+$CJ$73*AS349+$CJ$80,"-")</f>
        <v>-</v>
      </c>
      <c r="AK349" s="191" t="str">
        <f>IF(AND(入力データと計算結果!$F$6=バックデータ一覧!$A$7,入力データと計算結果!$F$27="仕様を入力することで評価する"),$CJ$67*CB349+$CJ$74*(AR349+AT349)+$CJ$81,"-")</f>
        <v>-</v>
      </c>
      <c r="AL349" s="191" t="str">
        <f>IF(AND(入力データと計算結果!$F$6=バックデータ一覧!$A$7,入力データと計算結果!$F$27="仕様を入力することで評価する"),$CJ$68*CB349+$CJ$75*AU349+$CJ$82,"-")</f>
        <v>-</v>
      </c>
      <c r="AM349" s="191" t="str">
        <f>IF(AND(入力データと計算結果!$F$6=バックデータ一覧!$A$7,入力データと計算結果!$F$27="仕様を入力することで評価する"),$CJ$69*CB349+$CJ$76*AV349+$CJ$83,"-")</f>
        <v>-</v>
      </c>
      <c r="AN349" s="191" t="str">
        <f>IF(AND(入力データと計算結果!$F$6=バックデータ一覧!$A$7,入力データと計算結果!$F$27="仕様を入力することで評価する"),$CJ$70*CB349+$CJ$77*AW349+$CJ$84,"-")</f>
        <v>-</v>
      </c>
      <c r="AO349" s="191" t="str">
        <f>IF(AND(入力データと計算結果!$F$6=バックデータ一覧!$A$7,入力データと計算結果!$F$27="仕様を入力することで評価する"),$CJ$71*CB349+$CJ$78*AX349+$CJ$85,"-")</f>
        <v>-</v>
      </c>
      <c r="AP349" s="91">
        <f t="shared" si="168"/>
        <v>33.628626496894285</v>
      </c>
      <c r="AQ349" s="91">
        <f t="shared" si="181"/>
        <v>4.5989575993634109</v>
      </c>
      <c r="AR349" s="91">
        <f t="shared" si="169"/>
        <v>1.9963572246443002</v>
      </c>
      <c r="AS349" s="91">
        <f t="shared" si="170"/>
        <v>1.4727225427703852</v>
      </c>
      <c r="AT349" s="91">
        <f t="shared" si="171"/>
        <v>0.78545202281087212</v>
      </c>
      <c r="AU349" s="91">
        <f t="shared" si="172"/>
        <v>0</v>
      </c>
      <c r="AV349" s="91">
        <f t="shared" si="173"/>
        <v>5.8908901710815407</v>
      </c>
      <c r="AW349" s="91">
        <f t="shared" si="174"/>
        <v>0</v>
      </c>
      <c r="AX349" s="91">
        <f t="shared" si="175"/>
        <v>1.5926562499999999</v>
      </c>
      <c r="AY349" s="158">
        <f t="shared" si="176"/>
        <v>29.068374390119565</v>
      </c>
      <c r="AZ349" s="91">
        <f t="shared" si="182"/>
        <v>39.213796351426666</v>
      </c>
      <c r="BA349" s="26">
        <f>IF(計算過程!$CJ$4=9,((BF349*CB349+BG349*(BO349+BP349+BQ349+BS349)+BH349*BN349+BI349)*BB349+(0.01723*BU349+0.06099))*10^3/3600,0)</f>
        <v>0</v>
      </c>
      <c r="BB349" s="26">
        <f>IF(7&lt;='貼り付けシート（日別）'!O348,1,1+(7-'貼り付けシート（日別）'!O348)*0.0091)</f>
        <v>1</v>
      </c>
      <c r="BC349" s="26">
        <f>IF(計算過程!$CJ$4=9,((BJ349*計算過程!CB349+BK349*(BO349+BP349+BQ349+BS349)+BL349*BN349+BM349)*BE349+BU349/BD349),0)</f>
        <v>0</v>
      </c>
      <c r="BD349" s="26">
        <f>計算過程!$CJ$88*'貼り付けシート（日別）'!O348+計算過程!$CJ$89*BU349+計算過程!$CJ$90</f>
        <v>0.80329593749999995</v>
      </c>
      <c r="BE349" s="26">
        <f>IF(7&lt;='貼り付けシート（日別）'!O348,1,1+(7-'貼り付けシート（日別）'!O348)*0.0205)</f>
        <v>1</v>
      </c>
      <c r="BF349" s="89">
        <f>IF($BN349&gt;0,バックデータ一覧!$S$4,バックデータ一覧!$T$4)</f>
        <v>-0.51375000000000004</v>
      </c>
      <c r="BG349" s="89">
        <f>IF($BN349&gt;0,バックデータ一覧!$S$5,バックデータ一覧!$T$5)</f>
        <v>-1.7819999999999999E-2</v>
      </c>
      <c r="BH349" s="89">
        <f>IF($BN349&gt;0,バックデータ一覧!$S$6,バックデータ一覧!$T$6)</f>
        <v>0.27639999999999998</v>
      </c>
      <c r="BI349" s="89">
        <f>IF($BN349&gt;0,バックデータ一覧!$S$7,バックデータ一覧!$T$7)</f>
        <v>9.4067100000000003</v>
      </c>
      <c r="BJ349" s="89">
        <f>IF($BN349&gt;0,バックデータ一覧!$S$12,バックデータ一覧!$T$12)</f>
        <v>-0.19841</v>
      </c>
      <c r="BK349" s="89">
        <f>IF($BN349&gt;0,バックデータ一覧!$S$13,バックデータ一覧!$T$13)</f>
        <v>1.10632</v>
      </c>
      <c r="BL349" s="89">
        <f>IF($BN349&gt;0,バックデータ一覧!$S$14,バックデータ一覧!$T$14)</f>
        <v>0.19306999999999999</v>
      </c>
      <c r="BM349" s="132">
        <f>IF($BN349&gt;0,バックデータ一覧!$S$15,バックデータ一覧!$T$15)</f>
        <v>-10.36669</v>
      </c>
      <c r="BN349" s="26">
        <f>SUMIF('貼り付けシート（時刻別）'!$A$6:$A$8765,$A349,'貼り付けシート（時刻別）'!$C$6:$C$8765)</f>
        <v>2400</v>
      </c>
      <c r="BO349" s="91">
        <f>'貼り付けシート（日別）'!B348</f>
        <v>7.7162631530226662</v>
      </c>
      <c r="BP349" s="91">
        <f>'貼り付けシート（日別）'!C348</f>
        <v>5.6923252768200001</v>
      </c>
      <c r="BQ349" s="91">
        <f>'貼り付けシート（日別）'!D348</f>
        <v>3.035906814304</v>
      </c>
      <c r="BR349" s="91">
        <f>'貼り付けシート（日別）'!E348</f>
        <v>0</v>
      </c>
      <c r="BS349" s="91">
        <f>'貼り付けシート（日別）'!F348</f>
        <v>22.76930110728</v>
      </c>
      <c r="BT349" s="91">
        <f>'貼り付けシート（日別）'!G348</f>
        <v>0</v>
      </c>
      <c r="BU349" s="91">
        <f>'貼り付けシート（日別）'!H348</f>
        <v>1.5926562499999999</v>
      </c>
      <c r="BV349" s="91">
        <f>'貼り付けシート（日別）'!I348</f>
        <v>61</v>
      </c>
      <c r="BW349" s="91">
        <f>'貼り付けシート（日別）'!J348</f>
        <v>45</v>
      </c>
      <c r="BX349" s="91">
        <f>'貼り付けシート（日別）'!K348</f>
        <v>24</v>
      </c>
      <c r="BY349" s="91">
        <f>'貼り付けシート（日別）'!L348</f>
        <v>0</v>
      </c>
      <c r="BZ349" s="91">
        <f>'貼り付けシート（日別）'!M348</f>
        <v>180</v>
      </c>
      <c r="CA349" s="91">
        <f>'貼り付けシート（日別）'!N348</f>
        <v>0</v>
      </c>
      <c r="CB349" s="91">
        <f>'貼り付けシート（日別）'!O348</f>
        <v>8.1958333333333329</v>
      </c>
      <c r="CC349" s="91">
        <f>'貼り付けシート（日別）'!Q348</f>
        <v>0</v>
      </c>
      <c r="CD349" s="126"/>
    </row>
    <row r="350" spans="1:82" x14ac:dyDescent="0.15">
      <c r="A350" s="30">
        <v>41983</v>
      </c>
      <c r="B350" s="93">
        <f t="shared" si="156"/>
        <v>9.69296875E-2</v>
      </c>
      <c r="C350" s="93">
        <f t="shared" si="157"/>
        <v>0</v>
      </c>
      <c r="D350" s="93">
        <f t="shared" si="183"/>
        <v>9.5217127290212424</v>
      </c>
      <c r="E350" s="96">
        <v>0</v>
      </c>
      <c r="F350" s="90">
        <f>IF(OR(計算過程!$CJ$4&lt;=4,計算過程!$CJ$4=8),G350+H350+I350,0)</f>
        <v>9.69296875E-2</v>
      </c>
      <c r="G350" s="90">
        <f>IF(AND($CJ$4&gt;4,$CJ$4&lt;&gt;8),0,((VLOOKUP(入力データと計算結果!$F$6,バックデータ一覧!$V$12:$AA$15,2)*CB350+VLOOKUP(入力データと計算結果!$F$6,バックデータ一覧!$V$12:$AA$15,3)*(BV350+BW350+BX350+BY350+CA350)+(VLOOKUP(入力データと計算結果!$F$6,バックデータ一覧!$V$12:$AA$15,4)))*10^3/3600))</f>
        <v>9.69296875E-2</v>
      </c>
      <c r="H350" s="90">
        <f>IF(AND(OR($CJ$4&gt;4,$CJ$4&lt;&gt;8),入力データと計算結果!$F$7&lt;&gt;バックデータ一覧!$A$20,BZ350&gt;0),0.07*10^3/3600,0)</f>
        <v>0</v>
      </c>
      <c r="I350" s="90">
        <f>IF(AND(OR($CJ$4&lt;=4),入力データと計算結果!$F$7=バックデータ一覧!$A$22,BU350&gt;0),(VLOOKUP(入力データと計算結果!$F$6,バックデータ一覧!$V$12:$AA$15,5,FALSE)*BU350+VLOOKUP(入力データと計算結果!$F$6,バックデータ一覧!$V$12:$AA$15,6,FALSE))*10^3/3600,0)</f>
        <v>0</v>
      </c>
      <c r="J350" s="90">
        <f>IF(OR(計算過程!$CJ$4&lt;=2,計算過程!$CJ$4=8),IF(入力データと計算結果!$F$7=バックデータ一覧!$A$20,BO350/L350+BP350/M350+BQ350/N350+BR350/O350+BT350/Q350,IF(入力データと計算結果!$F$7=バックデータ一覧!$A$21,BO350/L350+BP350/M350+BQ350/N350+BS350/P350+BT350/Q350,BO350/L350+BP350/M350+BQ350/N350+BS350/P350+BU350/R350)),0)</f>
        <v>0</v>
      </c>
      <c r="K350" s="90">
        <f>IF(OR(計算過程!$CJ$4=3,計算過程!$CJ$4=4),IF(入力データと計算結果!$F$7=バックデータ一覧!$A$20,BO350/L350+BP350/M350+BQ350/N350+BR350/O350+BT350/Q350,IF(入力データと計算結果!$F$7=バックデータ一覧!$A$21,BO350/L350+BP350/M350+BQ350/N350+BS350/P350+BT350/Q350,BO350/L350+BP350/M350+BQ350/N350+BS350/P350+BU350/R350)),0)</f>
        <v>9.5217127290212424</v>
      </c>
      <c r="L350" s="167">
        <f>IFERROR(MIN(1,$CJ$6*CB350+計算過程!$CJ$13*(BO350+BQ350)+$CJ$20),"-")</f>
        <v>0.70100879266986615</v>
      </c>
      <c r="M350" s="167">
        <f t="shared" si="158"/>
        <v>0.79456515017139528</v>
      </c>
      <c r="N350" s="167">
        <f t="shared" si="159"/>
        <v>0.70100879266986615</v>
      </c>
      <c r="O350" s="134">
        <f t="shared" si="160"/>
        <v>0.90236153670854247</v>
      </c>
      <c r="P350" s="134">
        <f t="shared" si="161"/>
        <v>0.88826526187185906</v>
      </c>
      <c r="Q350" s="134">
        <f t="shared" si="162"/>
        <v>0.90236153670854247</v>
      </c>
      <c r="R350" s="134">
        <f t="shared" si="163"/>
        <v>0.48638396535332906</v>
      </c>
      <c r="S350" s="26">
        <f t="shared" si="164"/>
        <v>0</v>
      </c>
      <c r="T350" s="26">
        <f>'貼り付けシート（日別）'!P349</f>
        <v>8.9875000000000007</v>
      </c>
      <c r="U350" s="26">
        <f t="shared" si="184"/>
        <v>1</v>
      </c>
      <c r="V350" s="26">
        <f t="shared" si="185"/>
        <v>1</v>
      </c>
      <c r="W350" s="26">
        <f t="shared" si="177"/>
        <v>6.9733800252783329</v>
      </c>
      <c r="X350" s="26">
        <f t="shared" si="165"/>
        <v>0</v>
      </c>
      <c r="Y350" s="26">
        <f>IF(AND(入力データと計算結果!$F$6=バックデータ一覧!$A$7,入力データと計算結果!$F$27="種類を選択することで評価する"),MAX((($CJ$44*CB350+$CJ$45*SUM(BO350:BQ350,BS350)+$CJ$46)*Z350+(0.01723*BU350+0.06099))*10^3/3600,0),0)</f>
        <v>0</v>
      </c>
      <c r="Z350" s="26">
        <f t="shared" si="178"/>
        <v>1</v>
      </c>
      <c r="AA350" s="26">
        <f>IF(AND(入力データと計算結果!$F$6=バックデータ一覧!$A$7,入力データと計算結果!$F$27="種類を選択することで評価する"),MAX(($CJ$47*CB350+$CJ$48*SUM(BO350:BQ350,BS350)+$CJ$49)*AC350+BU350/AB350,0),0)</f>
        <v>0</v>
      </c>
      <c r="AB350" s="26">
        <f t="shared" si="166"/>
        <v>0.82129999999999992</v>
      </c>
      <c r="AC350" s="26">
        <f t="shared" si="179"/>
        <v>1</v>
      </c>
      <c r="AD350" s="91">
        <f>IF(AND(入力データと計算結果!$F$6=バックデータ一覧!$A$7,入力データと計算結果!$F$27="仕様を入力することで評価する"),AE350+AF350+AG350,0)</f>
        <v>0</v>
      </c>
      <c r="AE350" s="91">
        <f t="shared" si="180"/>
        <v>0.43909916949959898</v>
      </c>
      <c r="AF350" s="91">
        <f t="shared" si="167"/>
        <v>6.4599989945966801E-2</v>
      </c>
      <c r="AG350" s="190">
        <f>IF(AND(入力データと計算結果!$F$7&lt;&gt;バックデータ一覧!$A$22,CA350&gt;0),(0.000393*計算過程!CA350)*10^3/3600,IF(AND(入力データと計算結果!$F$7=バックデータ一覧!$A$22,AX350&gt;0),(0.01723*計算過程!AX350+0.06099)*10^3/3600,0))</f>
        <v>0</v>
      </c>
      <c r="AH350" s="91">
        <f>IF(OR(入力データと計算結果!$F$6&lt;&gt;バックデータ一覧!$A$7,入力データと計算結果!$F$27&lt;&gt;"仕様を入力することで評価する"),0,IF(入力データと計算結果!$F$7=バックデータ一覧!$A$20,計算過程!AR350/計算過程!AI350+計算過程!AS350/計算過程!AJ350+計算過程!AT350/計算過程!AK350+計算過程!AU350/計算過程!AL350+計算過程!AW350/計算過程!AN350,IF(入力データと計算結果!$F$7=バックデータ一覧!$A$21,計算過程!AR350/計算過程!AI350+計算過程!AS350/計算過程!AJ350+計算過程!AT350/計算過程!AK350+計算過程!AV350/計算過程!AM350+計算過程!AW350/計算過程!AN350,計算過程!AR350/計算過程!AI350+計算過程!AS350/計算過程!AJ350+計算過程!AT350/計算過程!AK350+計算過程!AV350/計算過程!AM350+計算過程!AX350/計算過程!AO350)))</f>
        <v>0</v>
      </c>
      <c r="AI350" s="191" t="str">
        <f>IF(AND(入力データと計算結果!$F$6=バックデータ一覧!$A$7,入力データと計算結果!$F$27="仕様を入力することで評価する"),$CJ$65*CB350+$CJ$72*(AR350+AT350)+$CJ$79,"-")</f>
        <v>-</v>
      </c>
      <c r="AJ350" s="191" t="str">
        <f>IF(AND(入力データと計算結果!$F$6=バックデータ一覧!$A$7,入力データと計算結果!$F$27="仕様を入力することで評価する"),$CJ$66*CB350+$CJ$73*AS350+$CJ$80,"-")</f>
        <v>-</v>
      </c>
      <c r="AK350" s="191" t="str">
        <f>IF(AND(入力データと計算結果!$F$6=バックデータ一覧!$A$7,入力データと計算結果!$F$27="仕様を入力することで評価する"),$CJ$67*CB350+$CJ$74*(AR350+AT350)+$CJ$81,"-")</f>
        <v>-</v>
      </c>
      <c r="AL350" s="191" t="str">
        <f>IF(AND(入力データと計算結果!$F$6=バックデータ一覧!$A$7,入力データと計算結果!$F$27="仕様を入力することで評価する"),$CJ$68*CB350+$CJ$75*AU350+$CJ$82,"-")</f>
        <v>-</v>
      </c>
      <c r="AM350" s="191" t="str">
        <f>IF(AND(入力データと計算結果!$F$6=バックデータ一覧!$A$7,入力データと計算結果!$F$27="仕様を入力することで評価する"),$CJ$69*CB350+$CJ$76*AV350+$CJ$83,"-")</f>
        <v>-</v>
      </c>
      <c r="AN350" s="191" t="str">
        <f>IF(AND(入力データと計算結果!$F$6=バックデータ一覧!$A$7,入力データと計算結果!$F$27="仕様を入力することで評価する"),$CJ$70*CB350+$CJ$77*AW350+$CJ$84,"-")</f>
        <v>-</v>
      </c>
      <c r="AO350" s="191" t="str">
        <f>IF(AND(入力データと計算結果!$F$6=バックデータ一覧!$A$7,入力データと計算結果!$F$27="仕様を入力することで評価する"),$CJ$71*CB350+$CJ$78*AX350+$CJ$85,"-")</f>
        <v>-</v>
      </c>
      <c r="AP350" s="91">
        <f t="shared" si="168"/>
        <v>8.067365210856007</v>
      </c>
      <c r="AQ350" s="91">
        <f t="shared" si="181"/>
        <v>5.1034821663341399</v>
      </c>
      <c r="AR350" s="91">
        <f t="shared" si="169"/>
        <v>0</v>
      </c>
      <c r="AS350" s="91">
        <f t="shared" si="170"/>
        <v>0</v>
      </c>
      <c r="AT350" s="91">
        <f t="shared" si="171"/>
        <v>0</v>
      </c>
      <c r="AU350" s="91">
        <f t="shared" si="172"/>
        <v>0</v>
      </c>
      <c r="AV350" s="91">
        <f t="shared" si="173"/>
        <v>0</v>
      </c>
      <c r="AW350" s="91">
        <f t="shared" si="174"/>
        <v>0</v>
      </c>
      <c r="AX350" s="91">
        <f t="shared" si="175"/>
        <v>0</v>
      </c>
      <c r="AY350" s="158">
        <f t="shared" si="176"/>
        <v>6.9733800252783329</v>
      </c>
      <c r="AZ350" s="91">
        <f t="shared" si="182"/>
        <v>6.9733800252783329</v>
      </c>
      <c r="BA350" s="26">
        <f>IF(計算過程!$CJ$4=9,((BF350*CB350+BG350*(BO350+BP350+BQ350+BS350)+BH350*BN350+BI350)*BB350+(0.01723*BU350+0.06099))*10^3/3600,0)</f>
        <v>0</v>
      </c>
      <c r="BB350" s="26">
        <f>IF(7&lt;='貼り付けシート（日別）'!O349,1,1+(7-'貼り付けシート（日別）'!O349)*0.0091)</f>
        <v>1</v>
      </c>
      <c r="BC350" s="26">
        <f>IF(計算過程!$CJ$4=9,((BJ350*計算過程!CB350+BK350*(BO350+BP350+BQ350+BS350)+BL350*BN350+BM350)*BE350+BU350/BD350),0)</f>
        <v>0</v>
      </c>
      <c r="BD350" s="26">
        <f>計算過程!$CJ$88*'貼り付けシート（日別）'!O349+計算過程!$CJ$89*BU350+計算過程!$CJ$90</f>
        <v>0.82129999999999992</v>
      </c>
      <c r="BE350" s="26">
        <f>IF(7&lt;='貼り付けシート（日別）'!O349,1,1+(7-'貼り付けシート（日別）'!O349)*0.0205)</f>
        <v>1</v>
      </c>
      <c r="BF350" s="89">
        <f>IF($BN350&gt;0,バックデータ一覧!$S$4,バックデータ一覧!$T$4)</f>
        <v>-0.51375000000000004</v>
      </c>
      <c r="BG350" s="89">
        <f>IF($BN350&gt;0,バックデータ一覧!$S$5,バックデータ一覧!$T$5)</f>
        <v>-1.7819999999999999E-2</v>
      </c>
      <c r="BH350" s="89">
        <f>IF($BN350&gt;0,バックデータ一覧!$S$6,バックデータ一覧!$T$6)</f>
        <v>0.27639999999999998</v>
      </c>
      <c r="BI350" s="89">
        <f>IF($BN350&gt;0,バックデータ一覧!$S$7,バックデータ一覧!$T$7)</f>
        <v>9.4067100000000003</v>
      </c>
      <c r="BJ350" s="89">
        <f>IF($BN350&gt;0,バックデータ一覧!$S$12,バックデータ一覧!$T$12)</f>
        <v>-0.19841</v>
      </c>
      <c r="BK350" s="89">
        <f>IF($BN350&gt;0,バックデータ一覧!$S$13,バックデータ一覧!$T$13)</f>
        <v>1.10632</v>
      </c>
      <c r="BL350" s="89">
        <f>IF($BN350&gt;0,バックデータ一覧!$S$14,バックデータ一覧!$T$14)</f>
        <v>0.19306999999999999</v>
      </c>
      <c r="BM350" s="132">
        <f>IF($BN350&gt;0,バックデータ一覧!$S$15,バックデータ一覧!$T$15)</f>
        <v>-10.36669</v>
      </c>
      <c r="BN350" s="26">
        <f>SUMIF('貼り付けシート（時刻別）'!$A$6:$A$8765,$A350,'貼り付けシート（時刻別）'!$C$6:$C$8765)</f>
        <v>2400</v>
      </c>
      <c r="BO350" s="91">
        <f>'貼り付けシート（日別）'!B349</f>
        <v>2.9161407378436666</v>
      </c>
      <c r="BP350" s="91">
        <f>'貼り付けシート（日別）'!C349</f>
        <v>2.5357745546466663</v>
      </c>
      <c r="BQ350" s="91">
        <f>'貼り付けシート（日別）'!D349</f>
        <v>1.521464732788</v>
      </c>
      <c r="BR350" s="91">
        <f>'貼り付けシート（日別）'!E349</f>
        <v>0</v>
      </c>
      <c r="BS350" s="91">
        <f>'貼り付けシート（日別）'!F349</f>
        <v>0</v>
      </c>
      <c r="BT350" s="91">
        <f>'貼り付けシート（日別）'!G349</f>
        <v>0</v>
      </c>
      <c r="BU350" s="91">
        <f>'貼り付けシート（日別）'!H349</f>
        <v>0</v>
      </c>
      <c r="BV350" s="91">
        <f>'貼り付けシート（日別）'!I349</f>
        <v>23</v>
      </c>
      <c r="BW350" s="91">
        <f>'貼り付けシート（日別）'!J349</f>
        <v>20</v>
      </c>
      <c r="BX350" s="91">
        <f>'貼り付けシート（日別）'!K349</f>
        <v>12</v>
      </c>
      <c r="BY350" s="91">
        <f>'貼り付けシート（日別）'!L349</f>
        <v>0</v>
      </c>
      <c r="BZ350" s="91">
        <f>'貼り付けシート（日別）'!M349</f>
        <v>0</v>
      </c>
      <c r="CA350" s="91">
        <f>'貼り付けシート（日別）'!N349</f>
        <v>0</v>
      </c>
      <c r="CB350" s="91">
        <f>'貼り付けシート（日別）'!O349</f>
        <v>13.9375</v>
      </c>
      <c r="CC350" s="91">
        <f>'貼り付けシート（日別）'!Q349</f>
        <v>0</v>
      </c>
      <c r="CD350" s="126"/>
    </row>
    <row r="351" spans="1:82" x14ac:dyDescent="0.15">
      <c r="A351" s="30">
        <v>41984</v>
      </c>
      <c r="B351" s="93">
        <f t="shared" si="156"/>
        <v>0.17692294849537035</v>
      </c>
      <c r="C351" s="93">
        <f t="shared" si="157"/>
        <v>0</v>
      </c>
      <c r="D351" s="93">
        <f t="shared" si="183"/>
        <v>38.055518067425893</v>
      </c>
      <c r="E351" s="96">
        <v>0</v>
      </c>
      <c r="F351" s="90">
        <f>IF(OR(計算過程!$CJ$4&lt;=4,計算過程!$CJ$4=8),G351+H351+I351,0)</f>
        <v>0.17692294849537035</v>
      </c>
      <c r="G351" s="90">
        <f>IF(AND($CJ$4&gt;4,$CJ$4&lt;&gt;8),0,((VLOOKUP(入力データと計算結果!$F$6,バックデータ一覧!$V$12:$AA$15,2)*CB351+VLOOKUP(入力データと計算結果!$F$6,バックデータ一覧!$V$12:$AA$15,3)*(BV351+BW351+BX351+BY351+CA351)+(VLOOKUP(入力データと計算結果!$F$6,バックデータ一覧!$V$12:$AA$15,4)))*10^3/3600))</f>
        <v>0.11386863425925925</v>
      </c>
      <c r="H351" s="90">
        <f>IF(AND(OR($CJ$4&gt;4,$CJ$4&lt;&gt;8),入力データと計算結果!$F$7&lt;&gt;バックデータ一覧!$A$20,BZ351&gt;0),0.07*10^3/3600,0)</f>
        <v>1.9444444444444445E-2</v>
      </c>
      <c r="I351" s="90">
        <f>IF(AND(OR($CJ$4&lt;=4),入力データと計算結果!$F$7=バックデータ一覧!$A$22,BU351&gt;0),(VLOOKUP(入力データと計算結果!$F$6,バックデータ一覧!$V$12:$AA$15,5,FALSE)*BU351+VLOOKUP(入力データと計算結果!$F$6,バックデータ一覧!$V$12:$AA$15,6,FALSE))*10^3/3600,0)</f>
        <v>4.3609869791666665E-2</v>
      </c>
      <c r="J351" s="90">
        <f>IF(OR(計算過程!$CJ$4&lt;=2,計算過程!$CJ$4=8),IF(入力データと計算結果!$F$7=バックデータ一覧!$A$20,BO351/L351+BP351/M351+BQ351/N351+BR351/O351+BT351/Q351,IF(入力データと計算結果!$F$7=バックデータ一覧!$A$21,BO351/L351+BP351/M351+BQ351/N351+BS351/P351+BT351/Q351,BO351/L351+BP351/M351+BQ351/N351+BS351/P351+BU351/R351)),0)</f>
        <v>0</v>
      </c>
      <c r="K351" s="90">
        <f>IF(OR(計算過程!$CJ$4=3,計算過程!$CJ$4=4),IF(入力データと計算結果!$F$7=バックデータ一覧!$A$20,BO351/L351+BP351/M351+BQ351/N351+BR351/O351+BT351/Q351,IF(入力データと計算結果!$F$7=バックデータ一覧!$A$21,BO351/L351+BP351/M351+BQ351/N351+BS351/P351+BT351/Q351,BO351/L351+BP351/M351+BQ351/N351+BS351/P351+BU351/R351)),0)</f>
        <v>38.055518067425893</v>
      </c>
      <c r="L351" s="167">
        <f>IFERROR(MIN(1,$CJ$6*CB351+計算過程!$CJ$13*(BO351+BQ351)+$CJ$20),"-")</f>
        <v>0.71523078227006187</v>
      </c>
      <c r="M351" s="167">
        <f t="shared" si="158"/>
        <v>0.80649624660795416</v>
      </c>
      <c r="N351" s="167">
        <f t="shared" si="159"/>
        <v>0.71523078227006187</v>
      </c>
      <c r="O351" s="134">
        <f t="shared" si="160"/>
        <v>0.90236153670854247</v>
      </c>
      <c r="P351" s="134">
        <f t="shared" si="161"/>
        <v>0.86117063465736166</v>
      </c>
      <c r="Q351" s="134">
        <f t="shared" si="162"/>
        <v>0.90236153670854247</v>
      </c>
      <c r="R351" s="134">
        <f t="shared" si="163"/>
        <v>0.55269883643434614</v>
      </c>
      <c r="S351" s="26">
        <f t="shared" si="164"/>
        <v>0</v>
      </c>
      <c r="T351" s="26">
        <f>'貼り付けシート（日別）'!P350</f>
        <v>15.049999999999999</v>
      </c>
      <c r="U351" s="26">
        <f t="shared" si="184"/>
        <v>1</v>
      </c>
      <c r="V351" s="26">
        <f t="shared" si="185"/>
        <v>1</v>
      </c>
      <c r="W351" s="26">
        <f t="shared" si="177"/>
        <v>29.58571603935</v>
      </c>
      <c r="X351" s="26">
        <f t="shared" si="165"/>
        <v>0</v>
      </c>
      <c r="Y351" s="26">
        <f>IF(AND(入力データと計算結果!$F$6=バックデータ一覧!$A$7,入力データと計算結果!$F$27="種類を選択することで評価する"),MAX((($CJ$44*CB351+$CJ$45*SUM(BO351:BQ351,BS351)+$CJ$46)*Z351+(0.01723*BU351+0.06099))*10^3/3600,0),0)</f>
        <v>0</v>
      </c>
      <c r="Z351" s="26">
        <f t="shared" si="178"/>
        <v>1</v>
      </c>
      <c r="AA351" s="26">
        <f>IF(AND(入力データと計算結果!$F$6=バックデータ一覧!$A$7,入力データと計算結果!$F$27="種類を選択することで評価する"),MAX(($CJ$47*CB351+$CJ$48*SUM(BO351:BQ351,BS351)+$CJ$49)*AC351+BU351/AB351,0),0)</f>
        <v>0</v>
      </c>
      <c r="AB351" s="26">
        <f t="shared" si="166"/>
        <v>0.83232812499999997</v>
      </c>
      <c r="AC351" s="26">
        <f t="shared" si="179"/>
        <v>1</v>
      </c>
      <c r="AD351" s="91">
        <f>IF(AND(入力データと計算結果!$F$6=バックデータ一覧!$A$7,入力データと計算結果!$F$27="仕様を入力することで評価する"),AE351+AF351+AG351,0)</f>
        <v>0</v>
      </c>
      <c r="AE351" s="91">
        <f t="shared" si="180"/>
        <v>1.487980756873944</v>
      </c>
      <c r="AF351" s="91">
        <f t="shared" si="167"/>
        <v>8.2272529748838613E-2</v>
      </c>
      <c r="AG351" s="190">
        <f>IF(AND(入力データと計算結果!$F$7&lt;&gt;バックデータ一覧!$A$22,CA351&gt;0),(0.000393*計算過程!CA351)*10^3/3600,IF(AND(入力データと計算結果!$F$7=バックデータ一覧!$A$22,AX351&gt;0),(0.01723*計算過程!AX351+0.06099)*10^3/3600,0))</f>
        <v>2.3425351562499998E-2</v>
      </c>
      <c r="AH351" s="91">
        <f>IF(OR(入力データと計算結果!$F$6&lt;&gt;バックデータ一覧!$A$7,入力データと計算結果!$F$27&lt;&gt;"仕様を入力することで評価する"),0,IF(入力データと計算結果!$F$7=バックデータ一覧!$A$20,計算過程!AR351/計算過程!AI351+計算過程!AS351/計算過程!AJ351+計算過程!AT351/計算過程!AK351+計算過程!AU351/計算過程!AL351+計算過程!AW351/計算過程!AN351,IF(入力データと計算結果!$F$7=バックデータ一覧!$A$21,計算過程!AR351/計算過程!AI351+計算過程!AS351/計算過程!AJ351+計算過程!AT351/計算過程!AK351+計算過程!AV351/計算過程!AM351+計算過程!AW351/計算過程!AN351,計算過程!AR351/計算過程!AI351+計算過程!AS351/計算過程!AJ351+計算過程!AT351/計算過程!AK351+計算過程!AV351/計算過程!AM351+計算過程!AX351/計算過程!AO351)))</f>
        <v>0</v>
      </c>
      <c r="AI351" s="191" t="str">
        <f>IF(AND(入力データと計算結果!$F$6=バックデータ一覧!$A$7,入力データと計算結果!$F$27="仕様を入力することで評価する"),$CJ$65*CB351+$CJ$72*(AR351+AT351)+$CJ$79,"-")</f>
        <v>-</v>
      </c>
      <c r="AJ351" s="191" t="str">
        <f>IF(AND(入力データと計算結果!$F$6=バックデータ一覧!$A$7,入力データと計算結果!$F$27="仕様を入力することで評価する"),$CJ$66*CB351+$CJ$73*AS351+$CJ$80,"-")</f>
        <v>-</v>
      </c>
      <c r="AK351" s="191" t="str">
        <f>IF(AND(入力データと計算結果!$F$6=バックデータ一覧!$A$7,入力データと計算結果!$F$27="仕様を入力することで評価する"),$CJ$67*CB351+$CJ$74*(AR351+AT351)+$CJ$81,"-")</f>
        <v>-</v>
      </c>
      <c r="AL351" s="191" t="str">
        <f>IF(AND(入力データと計算結果!$F$6=バックデータ一覧!$A$7,入力データと計算結果!$F$27="仕様を入力することで評価する"),$CJ$68*CB351+$CJ$75*AU351+$CJ$82,"-")</f>
        <v>-</v>
      </c>
      <c r="AM351" s="191" t="str">
        <f>IF(AND(入力データと計算結果!$F$6=バックデータ一覧!$A$7,入力データと計算結果!$F$27="仕様を入力することで評価する"),$CJ$69*CB351+$CJ$76*AV351+$CJ$83,"-")</f>
        <v>-</v>
      </c>
      <c r="AN351" s="191" t="str">
        <f>IF(AND(入力データと計算結果!$F$6=バックデータ一覧!$A$7,入力データと計算結果!$F$27="仕様を入力することで評価する"),$CJ$70*CB351+$CJ$77*AW351+$CJ$84,"-")</f>
        <v>-</v>
      </c>
      <c r="AO351" s="191" t="str">
        <f>IF(AND(入力データと計算結果!$F$6=バックデータ一覧!$A$7,入力データと計算結果!$F$27="仕様を入力することで評価する"),$CJ$71*CB351+$CJ$78*AX351+$CJ$85,"-")</f>
        <v>-</v>
      </c>
      <c r="AP351" s="91">
        <f t="shared" si="168"/>
        <v>27.622360947214517</v>
      </c>
      <c r="AQ351" s="91">
        <f t="shared" si="181"/>
        <v>5.1565707455872278</v>
      </c>
      <c r="AR351" s="91">
        <f t="shared" si="169"/>
        <v>0.94829863768438738</v>
      </c>
      <c r="AS351" s="91">
        <f t="shared" si="170"/>
        <v>1.1611820053278201</v>
      </c>
      <c r="AT351" s="91">
        <f t="shared" si="171"/>
        <v>0.50317886897538866</v>
      </c>
      <c r="AU351" s="91">
        <f t="shared" si="172"/>
        <v>0</v>
      </c>
      <c r="AV351" s="91">
        <f t="shared" si="173"/>
        <v>1.7417730079917302</v>
      </c>
      <c r="AW351" s="91">
        <f t="shared" si="174"/>
        <v>0</v>
      </c>
      <c r="AX351" s="91">
        <f t="shared" si="175"/>
        <v>1.3546875</v>
      </c>
      <c r="AY351" s="158">
        <f t="shared" si="176"/>
        <v>23.876596019370673</v>
      </c>
      <c r="AZ351" s="91">
        <f t="shared" si="182"/>
        <v>28.23102853935</v>
      </c>
      <c r="BA351" s="26">
        <f>IF(計算過程!$CJ$4=9,((BF351*CB351+BG351*(BO351+BP351+BQ351+BS351)+BH351*BN351+BI351)*BB351+(0.01723*BU351+0.06099))*10^3/3600,0)</f>
        <v>0</v>
      </c>
      <c r="BB351" s="26">
        <f>IF(7&lt;='貼り付けシート（日別）'!O350,1,1+(7-'貼り付けシート（日別）'!O350)*0.0091)</f>
        <v>1</v>
      </c>
      <c r="BC351" s="26">
        <f>IF(計算過程!$CJ$4=9,((BJ351*計算過程!CB351+BK351*(BO351+BP351+BQ351+BS351)+BL351*BN351+BM351)*BE351+BU351/BD351),0)</f>
        <v>0</v>
      </c>
      <c r="BD351" s="26">
        <f>計算過程!$CJ$88*'貼り付けシート（日別）'!O350+計算過程!$CJ$89*BU351+計算過程!$CJ$90</f>
        <v>0.83232812499999997</v>
      </c>
      <c r="BE351" s="26">
        <f>IF(7&lt;='貼り付けシート（日別）'!O350,1,1+(7-'貼り付けシート（日別）'!O350)*0.0205)</f>
        <v>1</v>
      </c>
      <c r="BF351" s="89">
        <f>IF($BN351&gt;0,バックデータ一覧!$S$4,バックデータ一覧!$T$4)</f>
        <v>-0.51375000000000004</v>
      </c>
      <c r="BG351" s="89">
        <f>IF($BN351&gt;0,バックデータ一覧!$S$5,バックデータ一覧!$T$5)</f>
        <v>-1.7819999999999999E-2</v>
      </c>
      <c r="BH351" s="89">
        <f>IF($BN351&gt;0,バックデータ一覧!$S$6,バックデータ一覧!$T$6)</f>
        <v>0.27639999999999998</v>
      </c>
      <c r="BI351" s="89">
        <f>IF($BN351&gt;0,バックデータ一覧!$S$7,バックデータ一覧!$T$7)</f>
        <v>9.4067100000000003</v>
      </c>
      <c r="BJ351" s="89">
        <f>IF($BN351&gt;0,バックデータ一覧!$S$12,バックデータ一覧!$T$12)</f>
        <v>-0.19841</v>
      </c>
      <c r="BK351" s="89">
        <f>IF($BN351&gt;0,バックデータ一覧!$S$13,バックデータ一覧!$T$13)</f>
        <v>1.10632</v>
      </c>
      <c r="BL351" s="89">
        <f>IF($BN351&gt;0,バックデータ一覧!$S$14,バックデータ一覧!$T$14)</f>
        <v>0.19306999999999999</v>
      </c>
      <c r="BM351" s="132">
        <f>IF($BN351&gt;0,バックデータ一覧!$S$15,バックデータ一覧!$T$15)</f>
        <v>-10.36669</v>
      </c>
      <c r="BN351" s="26">
        <f>SUMIF('貼り付けシート（時刻別）'!$A$6:$A$8765,$A351,'貼り付けシート（時刻別）'!$C$6:$C$8765)</f>
        <v>2400</v>
      </c>
      <c r="BO351" s="91">
        <f>'貼り付けシート（日別）'!B350</f>
        <v>6.1480906596806673</v>
      </c>
      <c r="BP351" s="91">
        <f>'貼り付けシート（日別）'!C350</f>
        <v>7.5282742771600004</v>
      </c>
      <c r="BQ351" s="91">
        <f>'貼り付けシート（日別）'!D350</f>
        <v>3.2622521867693335</v>
      </c>
      <c r="BR351" s="91">
        <f>'貼り付けシート（日別）'!E350</f>
        <v>0</v>
      </c>
      <c r="BS351" s="91">
        <f>'貼り付けシート（日別）'!F350</f>
        <v>11.29241141574</v>
      </c>
      <c r="BT351" s="91">
        <f>'貼り付けシート（日別）'!G350</f>
        <v>0</v>
      </c>
      <c r="BU351" s="91">
        <f>'貼り付けシート（日別）'!H350</f>
        <v>1.3546875</v>
      </c>
      <c r="BV351" s="91">
        <f>'貼り付けシート（日別）'!I350</f>
        <v>49</v>
      </c>
      <c r="BW351" s="91">
        <f>'貼り付けシート（日別）'!J350</f>
        <v>60</v>
      </c>
      <c r="BX351" s="91">
        <f>'貼り付けシート（日別）'!K350</f>
        <v>26</v>
      </c>
      <c r="BY351" s="91">
        <f>'貼り付けシート（日別）'!L350</f>
        <v>0</v>
      </c>
      <c r="BZ351" s="91">
        <f>'貼り付けシート（日別）'!M350</f>
        <v>90</v>
      </c>
      <c r="CA351" s="91">
        <f>'貼り付けシート（日別）'!N350</f>
        <v>0</v>
      </c>
      <c r="CB351" s="91">
        <f>'貼り付けシート（日別）'!O350</f>
        <v>14.541666666666666</v>
      </c>
      <c r="CC351" s="91">
        <f>'貼り付けシート（日別）'!Q350</f>
        <v>0</v>
      </c>
      <c r="CD351" s="126"/>
    </row>
    <row r="352" spans="1:82" x14ac:dyDescent="0.15">
      <c r="A352" s="30">
        <v>41985</v>
      </c>
      <c r="B352" s="93">
        <f t="shared" si="156"/>
        <v>0.11541707175925925</v>
      </c>
      <c r="C352" s="93">
        <f t="shared" si="157"/>
        <v>0</v>
      </c>
      <c r="D352" s="93">
        <f t="shared" si="183"/>
        <v>22.580874609852415</v>
      </c>
      <c r="E352" s="96">
        <v>0</v>
      </c>
      <c r="F352" s="90">
        <f>IF(OR(計算過程!$CJ$4&lt;=4,計算過程!$CJ$4=8),G352+H352+I352,0)</f>
        <v>0.11541707175925925</v>
      </c>
      <c r="G352" s="90">
        <f>IF(AND($CJ$4&gt;4,$CJ$4&lt;&gt;8),0,((VLOOKUP(入力データと計算結果!$F$6,バックデータ一覧!$V$12:$AA$15,2)*CB352+VLOOKUP(入力データと計算結果!$F$6,バックデータ一覧!$V$12:$AA$15,3)*(BV352+BW352+BX352+BY352+CA352)+(VLOOKUP(入力データと計算結果!$F$6,バックデータ一覧!$V$12:$AA$15,4)))*10^3/3600))</f>
        <v>0.11541707175925925</v>
      </c>
      <c r="H352" s="90">
        <f>IF(AND(OR($CJ$4&gt;4,$CJ$4&lt;&gt;8),入力データと計算結果!$F$7&lt;&gt;バックデータ一覧!$A$20,BZ352&gt;0),0.07*10^3/3600,0)</f>
        <v>0</v>
      </c>
      <c r="I352" s="90">
        <f>IF(AND(OR($CJ$4&lt;=4),入力データと計算結果!$F$7=バックデータ一覧!$A$22,BU352&gt;0),(VLOOKUP(入力データと計算結果!$F$6,バックデータ一覧!$V$12:$AA$15,5,FALSE)*BU352+VLOOKUP(入力データと計算結果!$F$6,バックデータ一覧!$V$12:$AA$15,6,FALSE))*10^3/3600,0)</f>
        <v>0</v>
      </c>
      <c r="J352" s="90">
        <f>IF(OR(計算過程!$CJ$4&lt;=2,計算過程!$CJ$4=8),IF(入力データと計算結果!$F$7=バックデータ一覧!$A$20,BO352/L352+BP352/M352+BQ352/N352+BR352/O352+BT352/Q352,IF(入力データと計算結果!$F$7=バックデータ一覧!$A$21,BO352/L352+BP352/M352+BQ352/N352+BS352/P352+BT352/Q352,BO352/L352+BP352/M352+BQ352/N352+BS352/P352+BU352/R352)),0)</f>
        <v>0</v>
      </c>
      <c r="K352" s="90">
        <f>IF(OR(計算過程!$CJ$4=3,計算過程!$CJ$4=4),IF(入力データと計算結果!$F$7=バックデータ一覧!$A$20,BO352/L352+BP352/M352+BQ352/N352+BR352/O352+BT352/Q352,IF(入力データと計算結果!$F$7=バックデータ一覧!$A$21,BO352/L352+BP352/M352+BQ352/N352+BS352/P352+BT352/Q352,BO352/L352+BP352/M352+BQ352/N352+BS352/P352+BU352/R352)),0)</f>
        <v>22.580874609852415</v>
      </c>
      <c r="L352" s="167">
        <f>IFERROR(MIN(1,$CJ$6*CB352+計算過程!$CJ$13*(BO352+BQ352)+$CJ$20),"-")</f>
        <v>0.70757887804259911</v>
      </c>
      <c r="M352" s="167">
        <f t="shared" si="158"/>
        <v>0.81105783478843008</v>
      </c>
      <c r="N352" s="167">
        <f t="shared" si="159"/>
        <v>0.70757887804259911</v>
      </c>
      <c r="O352" s="134">
        <f t="shared" si="160"/>
        <v>0.90236153670854247</v>
      </c>
      <c r="P352" s="134">
        <f t="shared" si="161"/>
        <v>0.88826526187185906</v>
      </c>
      <c r="Q352" s="134">
        <f t="shared" si="162"/>
        <v>0.90236153670854247</v>
      </c>
      <c r="R352" s="134">
        <f t="shared" si="163"/>
        <v>0.48571247613829555</v>
      </c>
      <c r="S352" s="26">
        <f t="shared" si="164"/>
        <v>0</v>
      </c>
      <c r="T352" s="26">
        <f>'貼り付けシート（日別）'!P351</f>
        <v>12.0375</v>
      </c>
      <c r="U352" s="26">
        <f t="shared" si="184"/>
        <v>1</v>
      </c>
      <c r="V352" s="26">
        <f t="shared" si="185"/>
        <v>1</v>
      </c>
      <c r="W352" s="26">
        <f t="shared" si="177"/>
        <v>17.319348732746668</v>
      </c>
      <c r="X352" s="26">
        <f t="shared" si="165"/>
        <v>0</v>
      </c>
      <c r="Y352" s="26">
        <f>IF(AND(入力データと計算結果!$F$6=バックデータ一覧!$A$7,入力データと計算結果!$F$27="種類を選択することで評価する"),MAX((($CJ$44*CB352+$CJ$45*SUM(BO352:BQ352,BS352)+$CJ$46)*Z352+(0.01723*BU352+0.06099))*10^3/3600,0),0)</f>
        <v>0</v>
      </c>
      <c r="Z352" s="26">
        <f t="shared" si="178"/>
        <v>1</v>
      </c>
      <c r="AA352" s="26">
        <f>IF(AND(入力データと計算結果!$F$6=バックデータ一覧!$A$7,入力データと計算結果!$F$27="種類を選択することで評価する"),MAX(($CJ$47*CB352+$CJ$48*SUM(BO352:BQ352,BS352)+$CJ$49)*AC352+BU352/AB352,0),0)</f>
        <v>0</v>
      </c>
      <c r="AB352" s="26">
        <f t="shared" si="166"/>
        <v>0.82077999999999995</v>
      </c>
      <c r="AC352" s="26">
        <f t="shared" si="179"/>
        <v>1</v>
      </c>
      <c r="AD352" s="91">
        <f>IF(AND(入力データと計算結果!$F$6=バックデータ一覧!$A$7,入力データと計算結果!$F$27="仕様を入力することで評価する"),AE352+AF352+AG352,0)</f>
        <v>0</v>
      </c>
      <c r="AE352" s="91">
        <f t="shared" si="180"/>
        <v>1.0926011888824403</v>
      </c>
      <c r="AF352" s="91">
        <f t="shared" si="167"/>
        <v>7.3201107969955603E-2</v>
      </c>
      <c r="AG352" s="190">
        <f>IF(AND(入力データと計算結果!$F$7&lt;&gt;バックデータ一覧!$A$22,CA352&gt;0),(0.000393*計算過程!CA352)*10^3/3600,IF(AND(入力データと計算結果!$F$7=バックデータ一覧!$A$22,AX352&gt;0),(0.01723*計算過程!AX352+0.06099)*10^3/3600,0))</f>
        <v>0</v>
      </c>
      <c r="AH352" s="91">
        <f>IF(OR(入力データと計算結果!$F$6&lt;&gt;バックデータ一覧!$A$7,入力データと計算結果!$F$27&lt;&gt;"仕様を入力することで評価する"),0,IF(入力データと計算結果!$F$7=バックデータ一覧!$A$20,計算過程!AR352/計算過程!AI352+計算過程!AS352/計算過程!AJ352+計算過程!AT352/計算過程!AK352+計算過程!AU352/計算過程!AL352+計算過程!AW352/計算過程!AN352,IF(入力データと計算結果!$F$7=バックデータ一覧!$A$21,計算過程!AR352/計算過程!AI352+計算過程!AS352/計算過程!AJ352+計算過程!AT352/計算過程!AK352+計算過程!AV352/計算過程!AM352+計算過程!AW352/計算過程!AN352,計算過程!AR352/計算過程!AI352+計算過程!AS352/計算過程!AJ352+計算過程!AT352/計算過程!AK352+計算過程!AV352/計算過程!AM352+計算過程!AX352/計算過程!AO352)))</f>
        <v>0</v>
      </c>
      <c r="AI352" s="191" t="str">
        <f>IF(AND(入力データと計算結果!$F$6=バックデータ一覧!$A$7,入力データと計算結果!$F$27="仕様を入力することで評価する"),$CJ$65*CB352+$CJ$72*(AR352+AT352)+$CJ$79,"-")</f>
        <v>-</v>
      </c>
      <c r="AJ352" s="191" t="str">
        <f>IF(AND(入力データと計算結果!$F$6=バックデータ一覧!$A$7,入力データと計算結果!$F$27="仕様を入力することで評価する"),$CJ$66*CB352+$CJ$73*AS352+$CJ$80,"-")</f>
        <v>-</v>
      </c>
      <c r="AK352" s="191" t="str">
        <f>IF(AND(入力データと計算結果!$F$6=バックデータ一覧!$A$7,入力データと計算結果!$F$27="仕様を入力することで評価する"),$CJ$67*CB352+$CJ$74*(AR352+AT352)+$CJ$81,"-")</f>
        <v>-</v>
      </c>
      <c r="AL352" s="191" t="str">
        <f>IF(AND(入力データと計算結果!$F$6=バックデータ一覧!$A$7,入力データと計算結果!$F$27="仕様を入力することで評価する"),$CJ$68*CB352+$CJ$75*AU352+$CJ$82,"-")</f>
        <v>-</v>
      </c>
      <c r="AM352" s="191" t="str">
        <f>IF(AND(入力データと計算結果!$F$6=バックデータ一覧!$A$7,入力データと計算結果!$F$27="仕様を入力することで評価する"),$CJ$69*CB352+$CJ$76*AV352+$CJ$83,"-")</f>
        <v>-</v>
      </c>
      <c r="AN352" s="191" t="str">
        <f>IF(AND(入力データと計算結果!$F$6=バックデータ一覧!$A$7,入力データと計算結果!$F$27="仕様を入力することで評価する"),$CJ$70*CB352+$CJ$77*AW352+$CJ$84,"-")</f>
        <v>-</v>
      </c>
      <c r="AO352" s="191" t="str">
        <f>IF(AND(入力データと計算結果!$F$6=バックデータ一覧!$A$7,入力データと計算結果!$F$27="仕様を入力することで評価する"),$CJ$71*CB352+$CJ$78*AX352+$CJ$85,"-")</f>
        <v>-</v>
      </c>
      <c r="AP352" s="91">
        <f t="shared" si="168"/>
        <v>20.036411458253596</v>
      </c>
      <c r="AQ352" s="91">
        <f t="shared" si="181"/>
        <v>5.0939628348818617</v>
      </c>
      <c r="AR352" s="91">
        <f t="shared" si="169"/>
        <v>0</v>
      </c>
      <c r="AS352" s="91">
        <f t="shared" si="170"/>
        <v>0</v>
      </c>
      <c r="AT352" s="91">
        <f t="shared" si="171"/>
        <v>0</v>
      </c>
      <c r="AU352" s="91">
        <f t="shared" si="172"/>
        <v>0</v>
      </c>
      <c r="AV352" s="91">
        <f t="shared" si="173"/>
        <v>0</v>
      </c>
      <c r="AW352" s="91">
        <f t="shared" si="174"/>
        <v>0</v>
      </c>
      <c r="AX352" s="91">
        <f t="shared" si="175"/>
        <v>0</v>
      </c>
      <c r="AY352" s="158">
        <f t="shared" si="176"/>
        <v>17.319348732746668</v>
      </c>
      <c r="AZ352" s="91">
        <f t="shared" si="182"/>
        <v>17.319348732746668</v>
      </c>
      <c r="BA352" s="26">
        <f>IF(計算過程!$CJ$4=9,((BF352*CB352+BG352*(BO352+BP352+BQ352+BS352)+BH352*BN352+BI352)*BB352+(0.01723*BU352+0.06099))*10^3/3600,0)</f>
        <v>0</v>
      </c>
      <c r="BB352" s="26">
        <f>IF(7&lt;='貼り付けシート（日別）'!O351,1,1+(7-'貼り付けシート（日別）'!O351)*0.0091)</f>
        <v>1</v>
      </c>
      <c r="BC352" s="26">
        <f>IF(計算過程!$CJ$4=9,((BJ352*計算過程!CB352+BK352*(BO352+BP352+BQ352+BS352)+BL352*BN352+BM352)*BE352+BU352/BD352),0)</f>
        <v>0</v>
      </c>
      <c r="BD352" s="26">
        <f>計算過程!$CJ$88*'貼り付けシート（日別）'!O351+計算過程!$CJ$89*BU352+計算過程!$CJ$90</f>
        <v>0.82077999999999995</v>
      </c>
      <c r="BE352" s="26">
        <f>IF(7&lt;='貼り付けシート（日別）'!O351,1,1+(7-'貼り付けシート（日別）'!O351)*0.0205)</f>
        <v>1</v>
      </c>
      <c r="BF352" s="89">
        <f>IF($BN352&gt;0,バックデータ一覧!$S$4,バックデータ一覧!$T$4)</f>
        <v>-0.51375000000000004</v>
      </c>
      <c r="BG352" s="89">
        <f>IF($BN352&gt;0,バックデータ一覧!$S$5,バックデータ一覧!$T$5)</f>
        <v>-1.7819999999999999E-2</v>
      </c>
      <c r="BH352" s="89">
        <f>IF($BN352&gt;0,バックデータ一覧!$S$6,バックデータ一覧!$T$6)</f>
        <v>0.27639999999999998</v>
      </c>
      <c r="BI352" s="89">
        <f>IF($BN352&gt;0,バックデータ一覧!$S$7,バックデータ一覧!$T$7)</f>
        <v>9.4067100000000003</v>
      </c>
      <c r="BJ352" s="89">
        <f>IF($BN352&gt;0,バックデータ一覧!$S$12,バックデータ一覧!$T$12)</f>
        <v>-0.19841</v>
      </c>
      <c r="BK352" s="89">
        <f>IF($BN352&gt;0,バックデータ一覧!$S$13,バックデータ一覧!$T$13)</f>
        <v>1.10632</v>
      </c>
      <c r="BL352" s="89">
        <f>IF($BN352&gt;0,バックデータ一覧!$S$14,バックデータ一覧!$T$14)</f>
        <v>0.19306999999999999</v>
      </c>
      <c r="BM352" s="132">
        <f>IF($BN352&gt;0,バックデータ一覧!$S$15,バックデータ一覧!$T$15)</f>
        <v>-10.36669</v>
      </c>
      <c r="BN352" s="26">
        <f>SUMIF('貼り付けシート（時刻別）'!$A$6:$A$8765,$A352,'貼り付けシート（時刻別）'!$C$6:$C$8765)</f>
        <v>2400</v>
      </c>
      <c r="BO352" s="91">
        <f>'貼り付けシート（日別）'!B351</f>
        <v>4.8246757184079998</v>
      </c>
      <c r="BP352" s="91">
        <f>'貼り付けシート（日別）'!C351</f>
        <v>10.515318873453333</v>
      </c>
      <c r="BQ352" s="91">
        <f>'貼り付けシート（日別）'!D351</f>
        <v>1.9793541408853332</v>
      </c>
      <c r="BR352" s="91">
        <f>'貼り付けシート（日別）'!E351</f>
        <v>0</v>
      </c>
      <c r="BS352" s="91">
        <f>'貼り付けシート（日別）'!F351</f>
        <v>0</v>
      </c>
      <c r="BT352" s="91">
        <f>'貼り付けシート（日別）'!G351</f>
        <v>0</v>
      </c>
      <c r="BU352" s="91">
        <f>'貼り付けシート（日別）'!H351</f>
        <v>0</v>
      </c>
      <c r="BV352" s="91">
        <f>'貼り付けシート（日別）'!I351</f>
        <v>39</v>
      </c>
      <c r="BW352" s="91">
        <f>'貼り付けシート（日別）'!J351</f>
        <v>85</v>
      </c>
      <c r="BX352" s="91">
        <f>'貼り付けシート（日別）'!K351</f>
        <v>16</v>
      </c>
      <c r="BY352" s="91">
        <f>'貼り付けシート（日別）'!L351</f>
        <v>0</v>
      </c>
      <c r="BZ352" s="91">
        <f>'貼り付けシート（日別）'!M351</f>
        <v>0</v>
      </c>
      <c r="CA352" s="91">
        <f>'貼り付けシート（日別）'!N351</f>
        <v>0</v>
      </c>
      <c r="CB352" s="91">
        <f>'貼り付けシート（日別）'!O351</f>
        <v>13.829166666666666</v>
      </c>
      <c r="CC352" s="91">
        <f>'貼り付けシート（日別）'!Q351</f>
        <v>0</v>
      </c>
      <c r="CD352" s="126"/>
    </row>
    <row r="353" spans="1:82" x14ac:dyDescent="0.15">
      <c r="A353" s="30">
        <v>41986</v>
      </c>
      <c r="B353" s="93">
        <f t="shared" si="156"/>
        <v>0.17873813773148148</v>
      </c>
      <c r="C353" s="93">
        <f t="shared" si="157"/>
        <v>0</v>
      </c>
      <c r="D353" s="93">
        <f t="shared" si="183"/>
        <v>50.33041778584186</v>
      </c>
      <c r="E353" s="96">
        <v>0</v>
      </c>
      <c r="F353" s="90">
        <f>IF(OR(計算過程!$CJ$4&lt;=4,計算過程!$CJ$4=8),G353+H353+I353,0)</f>
        <v>0.17873813773148148</v>
      </c>
      <c r="G353" s="90">
        <f>IF(AND($CJ$4&gt;4,$CJ$4&lt;&gt;8),0,((VLOOKUP(入力データと計算結果!$F$6,バックデータ一覧!$V$12:$AA$15,2)*CB353+VLOOKUP(入力データと計算結果!$F$6,バックデータ一覧!$V$12:$AA$15,3)*(BV353+BW353+BX353+BY353+CA353)+(VLOOKUP(入力データと計算結果!$F$6,バックデータ一覧!$V$12:$AA$15,4)))*10^3/3600))</f>
        <v>0.11495578703703703</v>
      </c>
      <c r="H353" s="90">
        <f>IF(AND(OR($CJ$4&gt;4,$CJ$4&lt;&gt;8),入力データと計算結果!$F$7&lt;&gt;バックデータ一覧!$A$20,BZ353&gt;0),0.07*10^3/3600,0)</f>
        <v>1.9444444444444445E-2</v>
      </c>
      <c r="I353" s="90">
        <f>IF(AND(OR($CJ$4&lt;=4),入力データと計算結果!$F$7=バックデータ一覧!$A$22,BU353&gt;0),(VLOOKUP(入力データと計算結果!$F$6,バックデータ一覧!$V$12:$AA$15,5,FALSE)*BU353+VLOOKUP(入力データと計算結果!$F$6,バックデータ一覧!$V$12:$AA$15,6,FALSE))*10^3/3600,0)</f>
        <v>4.4337906250000003E-2</v>
      </c>
      <c r="J353" s="90">
        <f>IF(OR(計算過程!$CJ$4&lt;=2,計算過程!$CJ$4=8),IF(入力データと計算結果!$F$7=バックデータ一覧!$A$20,BO353/L353+BP353/M353+BQ353/N353+BR353/O353+BT353/Q353,IF(入力データと計算結果!$F$7=バックデータ一覧!$A$21,BO353/L353+BP353/M353+BQ353/N353+BS353/P353+BT353/Q353,BO353/L353+BP353/M353+BQ353/N353+BS353/P353+BU353/R353)),0)</f>
        <v>0</v>
      </c>
      <c r="K353" s="90">
        <f>IF(OR(計算過程!$CJ$4=3,計算過程!$CJ$4=4),IF(入力データと計算結果!$F$7=バックデータ一覧!$A$20,BO353/L353+BP353/M353+BQ353/N353+BR353/O353+BT353/Q353,IF(入力データと計算結果!$F$7=バックデータ一覧!$A$21,BO353/L353+BP353/M353+BQ353/N353+BS353/P353+BT353/Q353,BO353/L353+BP353/M353+BQ353/N353+BS353/P353+BU353/R353)),0)</f>
        <v>50.33041778584186</v>
      </c>
      <c r="L353" s="167">
        <f>IFERROR(MIN(1,$CJ$6*CB353+計算過程!$CJ$13*(BO353+BQ353)+$CJ$20),"-")</f>
        <v>0.7162002760631152</v>
      </c>
      <c r="M353" s="167">
        <f t="shared" si="158"/>
        <v>0.79421736064953385</v>
      </c>
      <c r="N353" s="167">
        <f t="shared" si="159"/>
        <v>0.7162002760631152</v>
      </c>
      <c r="O353" s="134">
        <f t="shared" si="160"/>
        <v>0.90236153670854247</v>
      </c>
      <c r="P353" s="134">
        <f t="shared" si="161"/>
        <v>0.83567461059818193</v>
      </c>
      <c r="Q353" s="134">
        <f t="shared" si="162"/>
        <v>0.90236153670854247</v>
      </c>
      <c r="R353" s="134">
        <f t="shared" si="163"/>
        <v>0.53784832341701727</v>
      </c>
      <c r="S353" s="26">
        <f t="shared" si="164"/>
        <v>0</v>
      </c>
      <c r="T353" s="26">
        <f>'貼り付けシート（日別）'!P352</f>
        <v>10.700000000000001</v>
      </c>
      <c r="U353" s="26">
        <f t="shared" si="184"/>
        <v>1</v>
      </c>
      <c r="V353" s="26">
        <f t="shared" si="185"/>
        <v>1</v>
      </c>
      <c r="W353" s="26">
        <f t="shared" si="177"/>
        <v>39.228009831179996</v>
      </c>
      <c r="X353" s="26">
        <f t="shared" si="165"/>
        <v>0</v>
      </c>
      <c r="Y353" s="26">
        <f>IF(AND(入力データと計算結果!$F$6=バックデータ一覧!$A$7,入力データと計算結果!$F$27="種類を選択することで評価する"),MAX((($CJ$44*CB353+$CJ$45*SUM(BO353:BQ353,BS353)+$CJ$46)*Z353+(0.01723*BU353+0.06099))*10^3/3600,0),0)</f>
        <v>0</v>
      </c>
      <c r="Z353" s="26">
        <f t="shared" si="178"/>
        <v>1</v>
      </c>
      <c r="AA353" s="26">
        <f>IF(AND(入力データと計算結果!$F$6=バックデータ一覧!$A$7,入力データと計算結果!$F$27="種類を選択することで評価する"),MAX(($CJ$47*CB353+$CJ$48*SUM(BO353:BQ353,BS353)+$CJ$49)*AC353+BU353/AB353,0),0)</f>
        <v>0</v>
      </c>
      <c r="AB353" s="26">
        <f t="shared" si="166"/>
        <v>0.81711624999999999</v>
      </c>
      <c r="AC353" s="26">
        <f t="shared" si="179"/>
        <v>1</v>
      </c>
      <c r="AD353" s="91">
        <f>IF(AND(入力データと計算結果!$F$6=バックデータ一覧!$A$7,入力データと計算結果!$F$27="仕様を入力することで評価する"),AE353+AF353+AG353,0)</f>
        <v>0</v>
      </c>
      <c r="AE353" s="91">
        <f t="shared" si="180"/>
        <v>1.8745805326066614</v>
      </c>
      <c r="AF353" s="91">
        <f t="shared" si="167"/>
        <v>9.0184988923666332E-2</v>
      </c>
      <c r="AG353" s="190">
        <f>IF(AND(入力データと計算結果!$F$7&lt;&gt;バックデータ一覧!$A$22,CA353&gt;0),(0.000393*計算過程!CA353)*10^3/3600,IF(AND(入力データと計算結果!$F$7=バックデータ一覧!$A$22,AX353&gt;0),(0.01723*計算過程!AX353+0.06099)*10^3/3600,0))</f>
        <v>2.4022119791666664E-2</v>
      </c>
      <c r="AH353" s="91">
        <f>IF(OR(入力データと計算結果!$F$6&lt;&gt;バックデータ一覧!$A$7,入力データと計算結果!$F$27&lt;&gt;"仕様を入力することで評価する"),0,IF(入力データと計算結果!$F$7=バックデータ一覧!$A$20,計算過程!AR353/計算過程!AI353+計算過程!AS353/計算過程!AJ353+計算過程!AT353/計算過程!AK353+計算過程!AU353/計算過程!AL353+計算過程!AW353/計算過程!AN353,IF(入力データと計算結果!$F$7=バックデータ一覧!$A$21,計算過程!AR353/計算過程!AI353+計算過程!AS353/計算過程!AJ353+計算過程!AT353/計算過程!AK353+計算過程!AV353/計算過程!AM353+計算過程!AW353/計算過程!AN353,計算過程!AR353/計算過程!AI353+計算過程!AS353/計算過程!AJ353+計算過程!AT353/計算過程!AK353+計算過程!AV353/計算過程!AM353+計算過程!AX353/計算過程!AO353)))</f>
        <v>0</v>
      </c>
      <c r="AI353" s="191" t="str">
        <f>IF(AND(入力データと計算結果!$F$6=バックデータ一覧!$A$7,入力データと計算結果!$F$27="仕様を入力することで評価する"),$CJ$65*CB353+$CJ$72*(AR353+AT353)+$CJ$79,"-")</f>
        <v>-</v>
      </c>
      <c r="AJ353" s="191" t="str">
        <f>IF(AND(入力データと計算結果!$F$6=バックデータ一覧!$A$7,入力データと計算結果!$F$27="仕様を入力することで評価する"),$CJ$66*CB353+$CJ$73*AS353+$CJ$80,"-")</f>
        <v>-</v>
      </c>
      <c r="AK353" s="191" t="str">
        <f>IF(AND(入力データと計算結果!$F$6=バックデータ一覧!$A$7,入力データと計算結果!$F$27="仕様を入力することで評価する"),$CJ$67*CB353+$CJ$74*(AR353+AT353)+$CJ$81,"-")</f>
        <v>-</v>
      </c>
      <c r="AL353" s="191" t="str">
        <f>IF(AND(入力データと計算結果!$F$6=バックデータ一覧!$A$7,入力データと計算結果!$F$27="仕様を入力することで評価する"),$CJ$68*CB353+$CJ$75*AU353+$CJ$82,"-")</f>
        <v>-</v>
      </c>
      <c r="AM353" s="191" t="str">
        <f>IF(AND(入力データと計算結果!$F$6=バックデータ一覧!$A$7,入力データと計算結果!$F$27="仕様を入力することで評価する"),$CJ$69*CB353+$CJ$76*AV353+$CJ$83,"-")</f>
        <v>-</v>
      </c>
      <c r="AN353" s="191" t="str">
        <f>IF(AND(入力データと計算結果!$F$6=バックデータ一覧!$A$7,入力データと計算結果!$F$27="仕様を入力することで評価する"),$CJ$70*CB353+$CJ$77*AW353+$CJ$84,"-")</f>
        <v>-</v>
      </c>
      <c r="AO353" s="191" t="str">
        <f>IF(AND(入力データと計算結果!$F$6=バックデータ一覧!$A$7,入力データと計算結果!$F$27="仕様を入力することで評価する"),$CJ$71*CB353+$CJ$78*AX353+$CJ$85,"-")</f>
        <v>-</v>
      </c>
      <c r="AP353" s="91">
        <f t="shared" si="168"/>
        <v>32.827357698868951</v>
      </c>
      <c r="AQ353" s="91">
        <f t="shared" si="181"/>
        <v>4.8644004956288525</v>
      </c>
      <c r="AR353" s="91">
        <f t="shared" si="169"/>
        <v>1.8443393640534742</v>
      </c>
      <c r="AS353" s="91">
        <f t="shared" si="170"/>
        <v>1.3605782193837106</v>
      </c>
      <c r="AT353" s="91">
        <f t="shared" si="171"/>
        <v>0.72564171700464541</v>
      </c>
      <c r="AU353" s="91">
        <f t="shared" si="172"/>
        <v>0</v>
      </c>
      <c r="AV353" s="91">
        <f t="shared" si="173"/>
        <v>5.4423128775348424</v>
      </c>
      <c r="AW353" s="91">
        <f t="shared" si="174"/>
        <v>0</v>
      </c>
      <c r="AX353" s="91">
        <f t="shared" si="175"/>
        <v>1.4793750000000001</v>
      </c>
      <c r="AY353" s="158">
        <f t="shared" si="176"/>
        <v>28.375762653203324</v>
      </c>
      <c r="AZ353" s="91">
        <f t="shared" si="182"/>
        <v>37.748634831179999</v>
      </c>
      <c r="BA353" s="26">
        <f>IF(計算過程!$CJ$4=9,((BF353*CB353+BG353*(BO353+BP353+BQ353+BS353)+BH353*BN353+BI353)*BB353+(0.01723*BU353+0.06099))*10^3/3600,0)</f>
        <v>0</v>
      </c>
      <c r="BB353" s="26">
        <f>IF(7&lt;='貼り付けシート（日別）'!O352,1,1+(7-'貼り付けシート（日別）'!O352)*0.0091)</f>
        <v>1</v>
      </c>
      <c r="BC353" s="26">
        <f>IF(計算過程!$CJ$4=9,((BJ353*計算過程!CB353+BK353*(BO353+BP353+BQ353+BS353)+BL353*BN353+BM353)*BE353+BU353/BD353),0)</f>
        <v>0</v>
      </c>
      <c r="BD353" s="26">
        <f>計算過程!$CJ$88*'貼り付けシート（日別）'!O352+計算過程!$CJ$89*BU353+計算過程!$CJ$90</f>
        <v>0.81711624999999999</v>
      </c>
      <c r="BE353" s="26">
        <f>IF(7&lt;='貼り付けシート（日別）'!O352,1,1+(7-'貼り付けシート（日別）'!O352)*0.0205)</f>
        <v>1</v>
      </c>
      <c r="BF353" s="89">
        <f>IF($BN353&gt;0,バックデータ一覧!$S$4,バックデータ一覧!$T$4)</f>
        <v>-0.51375000000000004</v>
      </c>
      <c r="BG353" s="89">
        <f>IF($BN353&gt;0,バックデータ一覧!$S$5,バックデータ一覧!$T$5)</f>
        <v>-1.7819999999999999E-2</v>
      </c>
      <c r="BH353" s="89">
        <f>IF($BN353&gt;0,バックデータ一覧!$S$6,バックデータ一覧!$T$6)</f>
        <v>0.27639999999999998</v>
      </c>
      <c r="BI353" s="89">
        <f>IF($BN353&gt;0,バックデータ一覧!$S$7,バックデータ一覧!$T$7)</f>
        <v>9.4067100000000003</v>
      </c>
      <c r="BJ353" s="89">
        <f>IF($BN353&gt;0,バックデータ一覧!$S$12,バックデータ一覧!$T$12)</f>
        <v>-0.19841</v>
      </c>
      <c r="BK353" s="89">
        <f>IF($BN353&gt;0,バックデータ一覧!$S$13,バックデータ一覧!$T$13)</f>
        <v>1.10632</v>
      </c>
      <c r="BL353" s="89">
        <f>IF($BN353&gt;0,バックデータ一覧!$S$14,バックデータ一覧!$T$14)</f>
        <v>0.19306999999999999</v>
      </c>
      <c r="BM353" s="132">
        <f>IF($BN353&gt;0,バックデータ一覧!$S$15,バックデータ一覧!$T$15)</f>
        <v>-10.36669</v>
      </c>
      <c r="BN353" s="26">
        <f>SUMIF('貼り付けシート（時刻別）'!$A$6:$A$8765,$A353,'貼り付けシート（時刻別）'!$C$6:$C$8765)</f>
        <v>2400</v>
      </c>
      <c r="BO353" s="91">
        <f>'貼り付けシート（日別）'!B352</f>
        <v>7.4279571764579995</v>
      </c>
      <c r="BP353" s="91">
        <f>'貼り付けシート（日別）'!C352</f>
        <v>5.4796405400099992</v>
      </c>
      <c r="BQ353" s="91">
        <f>'貼り付けシート（日別）'!D352</f>
        <v>2.9224749546719999</v>
      </c>
      <c r="BR353" s="91">
        <f>'貼り付けシート（日別）'!E352</f>
        <v>0</v>
      </c>
      <c r="BS353" s="91">
        <f>'貼り付けシート（日別）'!F352</f>
        <v>21.918562160039997</v>
      </c>
      <c r="BT353" s="91">
        <f>'貼り付けシート（日別）'!G352</f>
        <v>0</v>
      </c>
      <c r="BU353" s="91">
        <f>'貼り付けシート（日別）'!H352</f>
        <v>1.4793750000000001</v>
      </c>
      <c r="BV353" s="91">
        <f>'貼り付けシート（日別）'!I352</f>
        <v>61</v>
      </c>
      <c r="BW353" s="91">
        <f>'貼り付けシート（日別）'!J352</f>
        <v>45</v>
      </c>
      <c r="BX353" s="91">
        <f>'貼り付けシート（日別）'!K352</f>
        <v>24</v>
      </c>
      <c r="BY353" s="91">
        <f>'貼り付けシート（日別）'!L352</f>
        <v>0</v>
      </c>
      <c r="BZ353" s="91">
        <f>'貼り付けシート（日別）'!M352</f>
        <v>180</v>
      </c>
      <c r="CA353" s="91">
        <f>'貼り付けシート（日別）'!N352</f>
        <v>0</v>
      </c>
      <c r="CB353" s="91">
        <f>'貼り付けシート（日別）'!O352</f>
        <v>11.216666666666667</v>
      </c>
      <c r="CC353" s="91">
        <f>'貼り付けシート（日別）'!Q352</f>
        <v>0</v>
      </c>
      <c r="CD353" s="126"/>
    </row>
    <row r="354" spans="1:82" x14ac:dyDescent="0.15">
      <c r="A354" s="30">
        <v>41987</v>
      </c>
      <c r="B354" s="93">
        <f t="shared" si="156"/>
        <v>0.11831649305555555</v>
      </c>
      <c r="C354" s="93">
        <f t="shared" si="157"/>
        <v>0</v>
      </c>
      <c r="D354" s="93">
        <f t="shared" si="183"/>
        <v>22.231547379103727</v>
      </c>
      <c r="E354" s="96">
        <v>0</v>
      </c>
      <c r="F354" s="90">
        <f>IF(OR(計算過程!$CJ$4&lt;=4,計算過程!$CJ$4=8),G354+H354+I354,0)</f>
        <v>0.11831649305555555</v>
      </c>
      <c r="G354" s="90">
        <f>IF(AND($CJ$4&gt;4,$CJ$4&lt;&gt;8),0,((VLOOKUP(入力データと計算結果!$F$6,バックデータ一覧!$V$12:$AA$15,2)*CB354+VLOOKUP(入力データと計算結果!$F$6,バックデータ一覧!$V$12:$AA$15,3)*(BV354+BW354+BX354+BY354+CA354)+(VLOOKUP(入力データと計算結果!$F$6,バックデータ一覧!$V$12:$AA$15,4)))*10^3/3600))</f>
        <v>0.11831649305555555</v>
      </c>
      <c r="H354" s="90">
        <f>IF(AND(OR($CJ$4&gt;4,$CJ$4&lt;&gt;8),入力データと計算結果!$F$7&lt;&gt;バックデータ一覧!$A$20,BZ354&gt;0),0.07*10^3/3600,0)</f>
        <v>0</v>
      </c>
      <c r="I354" s="90">
        <f>IF(AND(OR($CJ$4&lt;=4),入力データと計算結果!$F$7=バックデータ一覧!$A$22,BU354&gt;0),(VLOOKUP(入力データと計算結果!$F$6,バックデータ一覧!$V$12:$AA$15,5,FALSE)*BU354+VLOOKUP(入力データと計算結果!$F$6,バックデータ一覧!$V$12:$AA$15,6,FALSE))*10^3/3600,0)</f>
        <v>0</v>
      </c>
      <c r="J354" s="90">
        <f>IF(OR(計算過程!$CJ$4&lt;=2,計算過程!$CJ$4=8),IF(入力データと計算結果!$F$7=バックデータ一覧!$A$20,BO354/L354+BP354/M354+BQ354/N354+BR354/O354+BT354/Q354,IF(入力データと計算結果!$F$7=バックデータ一覧!$A$21,BO354/L354+BP354/M354+BQ354/N354+BS354/P354+BT354/Q354,BO354/L354+BP354/M354+BQ354/N354+BS354/P354+BU354/R354)),0)</f>
        <v>0</v>
      </c>
      <c r="K354" s="90">
        <f>IF(OR(計算過程!$CJ$4=3,計算過程!$CJ$4=4),IF(入力データと計算結果!$F$7=バックデータ一覧!$A$20,BO354/L354+BP354/M354+BQ354/N354+BR354/O354+BT354/Q354,IF(入力データと計算結果!$F$7=バックデータ一覧!$A$21,BO354/L354+BP354/M354+BQ354/N354+BS354/P354+BT354/Q354,BO354/L354+BP354/M354+BQ354/N354+BS354/P354+BU354/R354)),0)</f>
        <v>22.231547379103727</v>
      </c>
      <c r="L354" s="167">
        <f>IFERROR(MIN(1,$CJ$6*CB354+計算過程!$CJ$13*(BO354+BQ354)+$CJ$20),"-")</f>
        <v>0.70488434757557217</v>
      </c>
      <c r="M354" s="167">
        <f t="shared" si="158"/>
        <v>0.79985091299676803</v>
      </c>
      <c r="N354" s="167">
        <f t="shared" si="159"/>
        <v>0.70488434757557217</v>
      </c>
      <c r="O354" s="134">
        <f t="shared" si="160"/>
        <v>0.90236153670854247</v>
      </c>
      <c r="P354" s="134">
        <f t="shared" si="161"/>
        <v>0.88826526187185906</v>
      </c>
      <c r="Q354" s="134">
        <f t="shared" si="162"/>
        <v>0.90236153670854247</v>
      </c>
      <c r="R354" s="134">
        <f t="shared" si="163"/>
        <v>0.45818141832192205</v>
      </c>
      <c r="S354" s="26">
        <f t="shared" si="164"/>
        <v>0</v>
      </c>
      <c r="T354" s="26">
        <f>'貼り付けシート（日別）'!P353</f>
        <v>8.1625000000000014</v>
      </c>
      <c r="U354" s="26">
        <f t="shared" si="184"/>
        <v>1</v>
      </c>
      <c r="V354" s="26">
        <f t="shared" si="185"/>
        <v>1</v>
      </c>
      <c r="W354" s="26">
        <f t="shared" si="177"/>
        <v>16.888067636439999</v>
      </c>
      <c r="X354" s="26">
        <f t="shared" si="165"/>
        <v>0</v>
      </c>
      <c r="Y354" s="26">
        <f>IF(AND(入力データと計算結果!$F$6=バックデータ一覧!$A$7,入力データと計算結果!$F$27="種類を選択することで評価する"),MAX((($CJ$44*CB354+$CJ$45*SUM(BO354:BQ354,BS354)+$CJ$46)*Z354+(0.01723*BU354+0.06099))*10^3/3600,0),0)</f>
        <v>0</v>
      </c>
      <c r="Z354" s="26">
        <f t="shared" si="178"/>
        <v>1</v>
      </c>
      <c r="AA354" s="26">
        <f>IF(AND(入力データと計算結果!$F$6=バックデータ一覧!$A$7,入力データと計算結果!$F$27="種類を選択することで評価する"),MAX(($CJ$47*CB354+$CJ$48*SUM(BO354:BQ354,BS354)+$CJ$49)*AC354+BU354/AB354,0),0)</f>
        <v>0</v>
      </c>
      <c r="AB354" s="26">
        <f t="shared" si="166"/>
        <v>0.79945999999999995</v>
      </c>
      <c r="AC354" s="26">
        <f t="shared" si="179"/>
        <v>1</v>
      </c>
      <c r="AD354" s="91">
        <f>IF(AND(入力データと計算結果!$F$6=バックデータ一覧!$A$7,入力データと計算結果!$F$27="仕様を入力することで評価する"),AE354+AF354+AG354,0)</f>
        <v>0</v>
      </c>
      <c r="AE354" s="91">
        <f t="shared" si="180"/>
        <v>1.1537958588376922</v>
      </c>
      <c r="AF354" s="91">
        <f t="shared" si="167"/>
        <v>7.2842562558140159E-2</v>
      </c>
      <c r="AG354" s="190">
        <f>IF(AND(入力データと計算結果!$F$7&lt;&gt;バックデータ一覧!$A$22,CA354&gt;0),(0.000393*計算過程!CA354)*10^3/3600,IF(AND(入力データと計算結果!$F$7=バックデータ一覧!$A$22,AX354&gt;0),(0.01723*計算過程!AX354+0.06099)*10^3/3600,0))</f>
        <v>0</v>
      </c>
      <c r="AH354" s="91">
        <f>IF(OR(入力データと計算結果!$F$6&lt;&gt;バックデータ一覧!$A$7,入力データと計算結果!$F$27&lt;&gt;"仕様を入力することで評価する"),0,IF(入力データと計算結果!$F$7=バックデータ一覧!$A$20,計算過程!AR354/計算過程!AI354+計算過程!AS354/計算過程!AJ354+計算過程!AT354/計算過程!AK354+計算過程!AU354/計算過程!AL354+計算過程!AW354/計算過程!AN354,IF(入力データと計算結果!$F$7=バックデータ一覧!$A$21,計算過程!AR354/計算過程!AI354+計算過程!AS354/計算過程!AJ354+計算過程!AT354/計算過程!AK354+計算過程!AV354/計算過程!AM354+計算過程!AW354/計算過程!AN354,計算過程!AR354/計算過程!AI354+計算過程!AS354/計算過程!AJ354+計算過程!AT354/計算過程!AK354+計算過程!AV354/計算過程!AM354+計算過程!AX354/計算過程!AO354)))</f>
        <v>0</v>
      </c>
      <c r="AI354" s="191" t="str">
        <f>IF(AND(入力データと計算結果!$F$6=バックデータ一覧!$A$7,入力データと計算結果!$F$27="仕様を入力することで評価する"),$CJ$65*CB354+$CJ$72*(AR354+AT354)+$CJ$79,"-")</f>
        <v>-</v>
      </c>
      <c r="AJ354" s="191" t="str">
        <f>IF(AND(入力データと計算結果!$F$6=バックデータ一覧!$A$7,入力データと計算結果!$F$27="仕様を入力することで評価する"),$CJ$66*CB354+$CJ$73*AS354+$CJ$80,"-")</f>
        <v>-</v>
      </c>
      <c r="AK354" s="191" t="str">
        <f>IF(AND(入力データと計算結果!$F$6=バックデータ一覧!$A$7,入力データと計算結果!$F$27="仕様を入力することで評価する"),$CJ$67*CB354+$CJ$74*(AR354+AT354)+$CJ$81,"-")</f>
        <v>-</v>
      </c>
      <c r="AL354" s="191" t="str">
        <f>IF(AND(入力データと計算結果!$F$6=バックデータ一覧!$A$7,入力データと計算結果!$F$27="仕様を入力することで評価する"),$CJ$68*CB354+$CJ$75*AU354+$CJ$82,"-")</f>
        <v>-</v>
      </c>
      <c r="AM354" s="191" t="str">
        <f>IF(AND(入力データと計算結果!$F$6=バックデータ一覧!$A$7,入力データと計算結果!$F$27="仕様を入力することで評価する"),$CJ$69*CB354+$CJ$76*AV354+$CJ$83,"-")</f>
        <v>-</v>
      </c>
      <c r="AN354" s="191" t="str">
        <f>IF(AND(入力データと計算結果!$F$6=バックデータ一覧!$A$7,入力データと計算結果!$F$27="仕様を入力することで評価する"),$CJ$70*CB354+$CJ$77*AW354+$CJ$84,"-")</f>
        <v>-</v>
      </c>
      <c r="AO354" s="191" t="str">
        <f>IF(AND(入力データと計算結果!$F$6=バックデータ一覧!$A$7,入力データと計算結果!$F$27="仕様を入力することで評価する"),$CJ$71*CB354+$CJ$78*AX354+$CJ$85,"-")</f>
        <v>-</v>
      </c>
      <c r="AP354" s="91">
        <f t="shared" si="168"/>
        <v>19.537470901474549</v>
      </c>
      <c r="AQ354" s="91">
        <f t="shared" si="181"/>
        <v>4.7036702453384684</v>
      </c>
      <c r="AR354" s="91">
        <f t="shared" si="169"/>
        <v>0</v>
      </c>
      <c r="AS354" s="91">
        <f t="shared" si="170"/>
        <v>0</v>
      </c>
      <c r="AT354" s="91">
        <f t="shared" si="171"/>
        <v>0</v>
      </c>
      <c r="AU354" s="91">
        <f t="shared" si="172"/>
        <v>0</v>
      </c>
      <c r="AV354" s="91">
        <f t="shared" si="173"/>
        <v>0</v>
      </c>
      <c r="AW354" s="91">
        <f t="shared" si="174"/>
        <v>0</v>
      </c>
      <c r="AX354" s="91">
        <f t="shared" si="175"/>
        <v>0</v>
      </c>
      <c r="AY354" s="158">
        <f t="shared" si="176"/>
        <v>16.888067636439999</v>
      </c>
      <c r="AZ354" s="91">
        <f t="shared" si="182"/>
        <v>16.888067636439999</v>
      </c>
      <c r="BA354" s="26">
        <f>IF(計算過程!$CJ$4=9,((BF354*CB354+BG354*(BO354+BP354+BQ354+BS354)+BH354*BN354+BI354)*BB354+(0.01723*BU354+0.06099))*10^3/3600,0)</f>
        <v>0</v>
      </c>
      <c r="BB354" s="26">
        <f>IF(7&lt;='貼り付けシート（日別）'!O353,1,1+(7-'貼り付けシート（日別）'!O353)*0.0091)</f>
        <v>1</v>
      </c>
      <c r="BC354" s="26">
        <f>IF(計算過程!$CJ$4=9,((BJ354*計算過程!CB354+BK354*(BO354+BP354+BQ354+BS354)+BL354*BN354+BM354)*BE354+BU354/BD354),0)</f>
        <v>0</v>
      </c>
      <c r="BD354" s="26">
        <f>計算過程!$CJ$88*'貼り付けシート（日別）'!O353+計算過程!$CJ$89*BU354+計算過程!$CJ$90</f>
        <v>0.79945999999999995</v>
      </c>
      <c r="BE354" s="26">
        <f>IF(7&lt;='貼り付けシート（日別）'!O353,1,1+(7-'貼り付けシート（日別）'!O353)*0.0205)</f>
        <v>1</v>
      </c>
      <c r="BF354" s="89">
        <f>IF($BN354&gt;0,バックデータ一覧!$S$4,バックデータ一覧!$T$4)</f>
        <v>-0.51375000000000004</v>
      </c>
      <c r="BG354" s="89">
        <f>IF($BN354&gt;0,バックデータ一覧!$S$5,バックデータ一覧!$T$5)</f>
        <v>-1.7819999999999999E-2</v>
      </c>
      <c r="BH354" s="89">
        <f>IF($BN354&gt;0,バックデータ一覧!$S$6,バックデータ一覧!$T$6)</f>
        <v>0.27639999999999998</v>
      </c>
      <c r="BI354" s="89">
        <f>IF($BN354&gt;0,バックデータ一覧!$S$7,バックデータ一覧!$T$7)</f>
        <v>9.4067100000000003</v>
      </c>
      <c r="BJ354" s="89">
        <f>IF($BN354&gt;0,バックデータ一覧!$S$12,バックデータ一覧!$T$12)</f>
        <v>-0.19841</v>
      </c>
      <c r="BK354" s="89">
        <f>IF($BN354&gt;0,バックデータ一覧!$S$13,バックデータ一覧!$T$13)</f>
        <v>1.10632</v>
      </c>
      <c r="BL354" s="89">
        <f>IF($BN354&gt;0,バックデータ一覧!$S$14,バックデータ一覧!$T$14)</f>
        <v>0.19306999999999999</v>
      </c>
      <c r="BM354" s="132">
        <f>IF($BN354&gt;0,バックデータ一覧!$S$15,バックデータ一覧!$T$15)</f>
        <v>-10.36669</v>
      </c>
      <c r="BN354" s="26">
        <f>SUMIF('貼り付けシート（時刻別）'!$A$6:$A$8765,$A354,'貼り付けシート（時刻別）'!$C$6:$C$8765)</f>
        <v>2400</v>
      </c>
      <c r="BO354" s="91">
        <f>'貼り付けシート（日別）'!B353</f>
        <v>4.704533127293999</v>
      </c>
      <c r="BP354" s="91">
        <f>'貼り付けシート（日別）'!C353</f>
        <v>10.253469636409999</v>
      </c>
      <c r="BQ354" s="91">
        <f>'貼り付けシート（日別）'!D353</f>
        <v>1.9300648727359999</v>
      </c>
      <c r="BR354" s="91">
        <f>'貼り付けシート（日別）'!E353</f>
        <v>0</v>
      </c>
      <c r="BS354" s="91">
        <f>'貼り付けシート（日別）'!F353</f>
        <v>0</v>
      </c>
      <c r="BT354" s="91">
        <f>'貼り付けシート（日別）'!G353</f>
        <v>0</v>
      </c>
      <c r="BU354" s="91">
        <f>'貼り付けシート（日別）'!H353</f>
        <v>0</v>
      </c>
      <c r="BV354" s="91">
        <f>'貼り付けシート（日別）'!I353</f>
        <v>39</v>
      </c>
      <c r="BW354" s="91">
        <f>'貼り付けシート（日別）'!J353</f>
        <v>85</v>
      </c>
      <c r="BX354" s="91">
        <f>'貼り付けシート（日別）'!K353</f>
        <v>16</v>
      </c>
      <c r="BY354" s="91">
        <f>'貼り付けシート（日別）'!L353</f>
        <v>0</v>
      </c>
      <c r="BZ354" s="91">
        <f>'貼り付けシート（日別）'!M353</f>
        <v>0</v>
      </c>
      <c r="CA354" s="91">
        <f>'貼り付けシート（日別）'!N353</f>
        <v>0</v>
      </c>
      <c r="CB354" s="91">
        <f>'貼り付けシート（日別）'!O353</f>
        <v>9.3875000000000011</v>
      </c>
      <c r="CC354" s="91">
        <f>'貼り付けシート（日別）'!Q353</f>
        <v>0</v>
      </c>
      <c r="CD354" s="126"/>
    </row>
    <row r="355" spans="1:82" x14ac:dyDescent="0.15">
      <c r="A355" s="30">
        <v>41988</v>
      </c>
      <c r="B355" s="93">
        <f t="shared" si="156"/>
        <v>0.18335926678240744</v>
      </c>
      <c r="C355" s="93">
        <f t="shared" si="157"/>
        <v>0</v>
      </c>
      <c r="D355" s="93">
        <f t="shared" si="183"/>
        <v>37.47141440435567</v>
      </c>
      <c r="E355" s="96">
        <v>0</v>
      </c>
      <c r="F355" s="90">
        <f>IF(OR(計算過程!$CJ$4&lt;=4,計算過程!$CJ$4=8),G355+H355+I355,0)</f>
        <v>0.18335926678240744</v>
      </c>
      <c r="G355" s="90">
        <f>IF(AND($CJ$4&gt;4,$CJ$4&lt;&gt;8),0,((VLOOKUP(入力データと計算結果!$F$6,バックデータ一覧!$V$12:$AA$15,2)*CB355+VLOOKUP(入力データと計算結果!$F$6,バックデータ一覧!$V$12:$AA$15,3)*(BV355+BW355+BX355+BY355+CA355)+(VLOOKUP(入力データと計算結果!$F$6,バックデータ一覧!$V$12:$AA$15,4)))*10^3/3600))</f>
        <v>0.11868831018518519</v>
      </c>
      <c r="H355" s="90">
        <f>IF(AND(OR($CJ$4&gt;4,$CJ$4&lt;&gt;8),入力データと計算結果!$F$7&lt;&gt;バックデータ一覧!$A$20,BZ355&gt;0),0.07*10^3/3600,0)</f>
        <v>1.9444444444444445E-2</v>
      </c>
      <c r="I355" s="90">
        <f>IF(AND(OR($CJ$4&lt;=4),入力データと計算結果!$F$7=バックデータ一覧!$A$22,BU355&gt;0),(VLOOKUP(入力データと計算結果!$F$6,バックデータ一覧!$V$12:$AA$15,5,FALSE)*BU355+VLOOKUP(入力データと計算結果!$F$6,バックデータ一覧!$V$12:$AA$15,6,FALSE))*10^3/3600,0)</f>
        <v>4.522651215277778E-2</v>
      </c>
      <c r="J355" s="90">
        <f>IF(OR(計算過程!$CJ$4&lt;=2,計算過程!$CJ$4=8),IF(入力データと計算結果!$F$7=バックデータ一覧!$A$20,BO355/L355+BP355/M355+BQ355/N355+BR355/O355+BT355/Q355,IF(入力データと計算結果!$F$7=バックデータ一覧!$A$21,BO355/L355+BP355/M355+BQ355/N355+BS355/P355+BT355/Q355,BO355/L355+BP355/M355+BQ355/N355+BS355/P355+BU355/R355)),0)</f>
        <v>0</v>
      </c>
      <c r="K355" s="90">
        <f>IF(OR(計算過程!$CJ$4=3,計算過程!$CJ$4=4),IF(入力データと計算結果!$F$7=バックデータ一覧!$A$20,BO355/L355+BP355/M355+BQ355/N355+BR355/O355+BT355/Q355,IF(入力データと計算結果!$F$7=バックデータ一覧!$A$21,BO355/L355+BP355/M355+BQ355/N355+BS355/P355+BT355/Q355,BO355/L355+BP355/M355+BQ355/N355+BS355/P355+BU355/R355)),0)</f>
        <v>37.47141440435567</v>
      </c>
      <c r="L355" s="167">
        <f>IFERROR(MIN(1,$CJ$6*CB355+計算過程!$CJ$13*(BO355+BQ355)+$CJ$20),"-")</f>
        <v>0.71039377671048876</v>
      </c>
      <c r="M355" s="167">
        <f t="shared" si="158"/>
        <v>0.78809313963087857</v>
      </c>
      <c r="N355" s="167">
        <f t="shared" si="159"/>
        <v>0.71039377671048876</v>
      </c>
      <c r="O355" s="134">
        <f t="shared" si="160"/>
        <v>0.90236153670854247</v>
      </c>
      <c r="P355" s="134">
        <f t="shared" si="161"/>
        <v>0.86234970070851491</v>
      </c>
      <c r="Q355" s="134">
        <f t="shared" si="162"/>
        <v>0.90236153670854247</v>
      </c>
      <c r="R355" s="134">
        <f t="shared" si="163"/>
        <v>0.51972250928308461</v>
      </c>
      <c r="S355" s="26">
        <f t="shared" si="164"/>
        <v>0</v>
      </c>
      <c r="T355" s="26">
        <f>'貼り付けシート（日別）'!P354</f>
        <v>8.875</v>
      </c>
      <c r="U355" s="26">
        <f t="shared" si="184"/>
        <v>1</v>
      </c>
      <c r="V355" s="26">
        <f t="shared" si="185"/>
        <v>1</v>
      </c>
      <c r="W355" s="26">
        <f t="shared" si="177"/>
        <v>28.634072666449999</v>
      </c>
      <c r="X355" s="26">
        <f t="shared" si="165"/>
        <v>0</v>
      </c>
      <c r="Y355" s="26">
        <f>IF(AND(入力データと計算結果!$F$6=バックデータ一覧!$A$7,入力データと計算結果!$F$27="種類を選択することで評価する"),MAX((($CJ$44*CB355+$CJ$45*SUM(BO355:BQ355,BS355)+$CJ$46)*Z355+(0.01723*BU355+0.06099))*10^3/3600,0),0)</f>
        <v>0</v>
      </c>
      <c r="Z355" s="26">
        <f t="shared" si="178"/>
        <v>1</v>
      </c>
      <c r="AA355" s="26">
        <f>IF(AND(入力データと計算結果!$F$6=バックデータ一覧!$A$7,入力データと計算結果!$F$27="種類を選択することで評価する"),MAX(($CJ$47*CB355+$CJ$48*SUM(BO355:BQ355,BS355)+$CJ$49)*AC355+BU355/AB355,0),0)</f>
        <v>0</v>
      </c>
      <c r="AB355" s="26">
        <f t="shared" si="166"/>
        <v>0.79854937499999989</v>
      </c>
      <c r="AC355" s="26">
        <f t="shared" si="179"/>
        <v>1</v>
      </c>
      <c r="AD355" s="91">
        <f>IF(AND(入力データと計算結果!$F$6=バックデータ一覧!$A$7,入力データと計算結果!$F$27="仕様を入力することで評価する"),AE355+AF355+AG355,0)</f>
        <v>0</v>
      </c>
      <c r="AE355" s="91">
        <f t="shared" si="180"/>
        <v>1.6607360460956042</v>
      </c>
      <c r="AF355" s="91">
        <f t="shared" si="167"/>
        <v>8.1251201362998446E-2</v>
      </c>
      <c r="AG355" s="190">
        <f>IF(AND(入力データと計算結果!$F$7&lt;&gt;バックデータ一覧!$A$22,CA355&gt;0),(0.000393*計算過程!CA355)*10^3/3600,IF(AND(入力データと計算結果!$F$7=バックデータ一覧!$A$22,AX355&gt;0),(0.01723*計算過程!AX355+0.06099)*10^3/3600,0))</f>
        <v>2.475050607638889E-2</v>
      </c>
      <c r="AH355" s="91">
        <f>IF(OR(入力データと計算結果!$F$6&lt;&gt;バックデータ一覧!$A$7,入力データと計算結果!$F$27&lt;&gt;"仕様を入力することで評価する"),0,IF(入力データと計算結果!$F$7=バックデータ一覧!$A$20,計算過程!AR355/計算過程!AI355+計算過程!AS355/計算過程!AJ355+計算過程!AT355/計算過程!AK355+計算過程!AU355/計算過程!AL355+計算過程!AW355/計算過程!AN355,IF(入力データと計算結果!$F$7=バックデータ一覧!$A$21,計算過程!AR355/計算過程!AI355+計算過程!AS355/計算過程!AJ355+計算過程!AT355/計算過程!AK355+計算過程!AV355/計算過程!AM355+計算過程!AW355/計算過程!AN355,計算過程!AR355/計算過程!AI355+計算過程!AS355/計算過程!AJ355+計算過程!AT355/計算過程!AK355+計算過程!AV355/計算過程!AM355+計算過程!AX355/計算過程!AO355)))</f>
        <v>0</v>
      </c>
      <c r="AI355" s="191" t="str">
        <f>IF(AND(入力データと計算結果!$F$6=バックデータ一覧!$A$7,入力データと計算結果!$F$27="仕様を入力することで評価する"),$CJ$65*CB355+$CJ$72*(AR355+AT355)+$CJ$79,"-")</f>
        <v>-</v>
      </c>
      <c r="AJ355" s="191" t="str">
        <f>IF(AND(入力データと計算結果!$F$6=バックデータ一覧!$A$7,入力データと計算結果!$F$27="仕様を入力することで評価する"),$CJ$66*CB355+$CJ$73*AS355+$CJ$80,"-")</f>
        <v>-</v>
      </c>
      <c r="AK355" s="191" t="str">
        <f>IF(AND(入力データと計算結果!$F$6=バックデータ一覧!$A$7,入力データと計算結果!$F$27="仕様を入力することで評価する"),$CJ$67*CB355+$CJ$74*(AR355+AT355)+$CJ$81,"-")</f>
        <v>-</v>
      </c>
      <c r="AL355" s="191" t="str">
        <f>IF(AND(入力データと計算結果!$F$6=バックデータ一覧!$A$7,入力データと計算結果!$F$27="仕様を入力することで評価する"),$CJ$68*CB355+$CJ$75*AU355+$CJ$82,"-")</f>
        <v>-</v>
      </c>
      <c r="AM355" s="191" t="str">
        <f>IF(AND(入力データと計算結果!$F$6=バックデータ一覧!$A$7,入力データと計算結果!$F$27="仕様を入力することで評価する"),$CJ$69*CB355+$CJ$76*AV355+$CJ$83,"-")</f>
        <v>-</v>
      </c>
      <c r="AN355" s="191" t="str">
        <f>IF(AND(入力データと計算結果!$F$6=バックデータ一覧!$A$7,入力データと計算結果!$F$27="仕様を入力することで評価する"),$CJ$70*CB355+$CJ$77*AW355+$CJ$84,"-")</f>
        <v>-</v>
      </c>
      <c r="AO355" s="191" t="str">
        <f>IF(AND(入力データと計算結果!$F$6=バックデータ一覧!$A$7,入力データと計算結果!$F$27="仕様を入力することで評価する"),$CJ$71*CB355+$CJ$78*AX355+$CJ$85,"-")</f>
        <v>-</v>
      </c>
      <c r="AP355" s="91">
        <f t="shared" si="168"/>
        <v>26.950507758059032</v>
      </c>
      <c r="AQ355" s="91">
        <f t="shared" si="181"/>
        <v>4.5077916943012113</v>
      </c>
      <c r="AR355" s="91">
        <f t="shared" si="169"/>
        <v>0.80722814319663261</v>
      </c>
      <c r="AS355" s="91">
        <f t="shared" si="170"/>
        <v>0.98844262432240804</v>
      </c>
      <c r="AT355" s="91">
        <f t="shared" si="171"/>
        <v>0.42832513720637655</v>
      </c>
      <c r="AU355" s="91">
        <f t="shared" si="172"/>
        <v>0</v>
      </c>
      <c r="AV355" s="91">
        <f t="shared" si="173"/>
        <v>1.4826639364836112</v>
      </c>
      <c r="AW355" s="91">
        <f t="shared" si="174"/>
        <v>0</v>
      </c>
      <c r="AX355" s="91">
        <f t="shared" si="175"/>
        <v>1.6315625</v>
      </c>
      <c r="AY355" s="158">
        <f t="shared" si="176"/>
        <v>23.29585032524097</v>
      </c>
      <c r="AZ355" s="91">
        <f t="shared" si="182"/>
        <v>27.002510166449998</v>
      </c>
      <c r="BA355" s="26">
        <f>IF(計算過程!$CJ$4=9,((BF355*CB355+BG355*(BO355+BP355+BQ355+BS355)+BH355*BN355+BI355)*BB355+(0.01723*BU355+0.06099))*10^3/3600,0)</f>
        <v>0</v>
      </c>
      <c r="BB355" s="26">
        <f>IF(7&lt;='貼り付けシート（日別）'!O354,1,1+(7-'貼り付けシート（日別）'!O354)*0.0091)</f>
        <v>1</v>
      </c>
      <c r="BC355" s="26">
        <f>IF(計算過程!$CJ$4=9,((BJ355*計算過程!CB355+BK355*(BO355+BP355+BQ355+BS355)+BL355*BN355+BM355)*BE355+BU355/BD355),0)</f>
        <v>0</v>
      </c>
      <c r="BD355" s="26">
        <f>計算過程!$CJ$88*'貼り付けシート（日別）'!O354+計算過程!$CJ$89*BU355+計算過程!$CJ$90</f>
        <v>0.79854937499999989</v>
      </c>
      <c r="BE355" s="26">
        <f>IF(7&lt;='貼り付けシート（日別）'!O354,1,1+(7-'貼り付けシート（日別）'!O354)*0.0205)</f>
        <v>1</v>
      </c>
      <c r="BF355" s="89">
        <f>IF($BN355&gt;0,バックデータ一覧!$S$4,バックデータ一覧!$T$4)</f>
        <v>-0.51375000000000004</v>
      </c>
      <c r="BG355" s="89">
        <f>IF($BN355&gt;0,バックデータ一覧!$S$5,バックデータ一覧!$T$5)</f>
        <v>-1.7819999999999999E-2</v>
      </c>
      <c r="BH355" s="89">
        <f>IF($BN355&gt;0,バックデータ一覧!$S$6,バックデータ一覧!$T$6)</f>
        <v>0.27639999999999998</v>
      </c>
      <c r="BI355" s="89">
        <f>IF($BN355&gt;0,バックデータ一覧!$S$7,バックデータ一覧!$T$7)</f>
        <v>9.4067100000000003</v>
      </c>
      <c r="BJ355" s="89">
        <f>IF($BN355&gt;0,バックデータ一覧!$S$12,バックデータ一覧!$T$12)</f>
        <v>-0.19841</v>
      </c>
      <c r="BK355" s="89">
        <f>IF($BN355&gt;0,バックデータ一覧!$S$13,バックデータ一覧!$T$13)</f>
        <v>1.10632</v>
      </c>
      <c r="BL355" s="89">
        <f>IF($BN355&gt;0,バックデータ一覧!$S$14,バックデータ一覧!$T$14)</f>
        <v>0.19306999999999999</v>
      </c>
      <c r="BM355" s="132">
        <f>IF($BN355&gt;0,バックデータ一覧!$S$15,バックデータ一覧!$T$15)</f>
        <v>-10.36669</v>
      </c>
      <c r="BN355" s="26">
        <f>SUMIF('貼り付けシート（時刻別）'!$A$6:$A$8765,$A355,'貼り付けシート（時刻別）'!$C$6:$C$8765)</f>
        <v>2400</v>
      </c>
      <c r="BO355" s="91">
        <f>'貼り付けシート（日別）'!B354</f>
        <v>5.8805466584713333</v>
      </c>
      <c r="BP355" s="91">
        <f>'貼り付けシート（日別）'!C354</f>
        <v>7.2006693777199997</v>
      </c>
      <c r="BQ355" s="91">
        <f>'貼り付けシート（日別）'!D354</f>
        <v>3.120290063678667</v>
      </c>
      <c r="BR355" s="91">
        <f>'貼り付けシート（日別）'!E354</f>
        <v>0</v>
      </c>
      <c r="BS355" s="91">
        <f>'貼り付けシート（日別）'!F354</f>
        <v>10.801004066579999</v>
      </c>
      <c r="BT355" s="91">
        <f>'貼り付けシート（日別）'!G354</f>
        <v>0</v>
      </c>
      <c r="BU355" s="91">
        <f>'貼り付けシート（日別）'!H354</f>
        <v>1.6315625</v>
      </c>
      <c r="BV355" s="91">
        <f>'貼り付けシート（日別）'!I354</f>
        <v>49</v>
      </c>
      <c r="BW355" s="91">
        <f>'貼り付けシート（日別）'!J354</f>
        <v>60</v>
      </c>
      <c r="BX355" s="91">
        <f>'貼り付けシート（日別）'!K354</f>
        <v>26</v>
      </c>
      <c r="BY355" s="91">
        <f>'貼り付けシート（日別）'!L354</f>
        <v>0</v>
      </c>
      <c r="BZ355" s="91">
        <f>'貼り付けシート（日別）'!M354</f>
        <v>90</v>
      </c>
      <c r="CA355" s="91">
        <f>'貼り付けシート（日別）'!N354</f>
        <v>0</v>
      </c>
      <c r="CB355" s="91">
        <f>'貼り付けシート（日別）'!O354</f>
        <v>7.1583333333333314</v>
      </c>
      <c r="CC355" s="91">
        <f>'貼り付けシート（日別）'!Q354</f>
        <v>0</v>
      </c>
      <c r="CD355" s="126"/>
    </row>
    <row r="356" spans="1:82" x14ac:dyDescent="0.15">
      <c r="A356" s="30">
        <v>41989</v>
      </c>
      <c r="B356" s="93">
        <f t="shared" si="156"/>
        <v>0.1841352957175926</v>
      </c>
      <c r="C356" s="93">
        <f t="shared" si="157"/>
        <v>0</v>
      </c>
      <c r="D356" s="93">
        <f t="shared" si="183"/>
        <v>50.851869717890281</v>
      </c>
      <c r="E356" s="96">
        <v>0</v>
      </c>
      <c r="F356" s="90">
        <f>IF(OR(計算過程!$CJ$4&lt;=4,計算過程!$CJ$4=8),G356+H356+I356,0)</f>
        <v>0.1841352957175926</v>
      </c>
      <c r="G356" s="90">
        <f>IF(AND($CJ$4&gt;4,$CJ$4&lt;&gt;8),0,((VLOOKUP(入力データと計算結果!$F$6,バックデータ一覧!$V$12:$AA$15,2)*CB356+VLOOKUP(入力データと計算結果!$F$6,バックデータ一覧!$V$12:$AA$15,3)*(BV356+BW356+BX356+BY356+CA356)+(VLOOKUP(入力データと計算結果!$F$6,バックデータ一覧!$V$12:$AA$15,4)))*10^3/3600))</f>
        <v>0.11905196759259259</v>
      </c>
      <c r="H356" s="90">
        <f>IF(AND(OR($CJ$4&gt;4,$CJ$4&lt;&gt;8),入力データと計算結果!$F$7&lt;&gt;バックデータ一覧!$A$20,BZ356&gt;0),0.07*10^3/3600,0)</f>
        <v>1.9444444444444445E-2</v>
      </c>
      <c r="I356" s="90">
        <f>IF(AND(OR($CJ$4&lt;=4),入力データと計算結果!$F$7=バックデータ一覧!$A$22,BU356&gt;0),(VLOOKUP(入力データと計算結果!$F$6,バックデータ一覧!$V$12:$AA$15,5,FALSE)*BU356+VLOOKUP(入力データと計算結果!$F$6,バックデータ一覧!$V$12:$AA$15,6,FALSE))*10^3/3600,0)</f>
        <v>4.5638883680555555E-2</v>
      </c>
      <c r="J356" s="90">
        <f>IF(OR(計算過程!$CJ$4&lt;=2,計算過程!$CJ$4=8),IF(入力データと計算結果!$F$7=バックデータ一覧!$A$20,BO356/L356+BP356/M356+BQ356/N356+BR356/O356+BT356/Q356,IF(入力データと計算結果!$F$7=バックデータ一覧!$A$21,BO356/L356+BP356/M356+BQ356/N356+BS356/P356+BT356/Q356,BO356/L356+BP356/M356+BQ356/N356+BS356/P356+BU356/R356)),0)</f>
        <v>0</v>
      </c>
      <c r="K356" s="90">
        <f>IF(OR(計算過程!$CJ$4=3,計算過程!$CJ$4=4),IF(入力データと計算結果!$F$7=バックデータ一覧!$A$20,BO356/L356+BP356/M356+BQ356/N356+BR356/O356+BT356/Q356,IF(入力データと計算結果!$F$7=バックデータ一覧!$A$21,BO356/L356+BP356/M356+BQ356/N356+BS356/P356+BT356/Q356,BO356/L356+BP356/M356+BQ356/N356+BS356/P356+BU356/R356)),0)</f>
        <v>50.851869717890281</v>
      </c>
      <c r="L356" s="167">
        <f>IFERROR(MIN(1,$CJ$6*CB356+計算過程!$CJ$13*(BO356+BQ356)+$CJ$20),"-")</f>
        <v>0.71290456791315893</v>
      </c>
      <c r="M356" s="167">
        <f t="shared" si="158"/>
        <v>0.77909819237112687</v>
      </c>
      <c r="N356" s="167">
        <f t="shared" si="159"/>
        <v>0.71290456791315893</v>
      </c>
      <c r="O356" s="134">
        <f t="shared" si="160"/>
        <v>0.90236153670854247</v>
      </c>
      <c r="P356" s="134">
        <f t="shared" si="161"/>
        <v>0.83596328291756117</v>
      </c>
      <c r="Q356" s="134">
        <f t="shared" si="162"/>
        <v>0.90236153670854247</v>
      </c>
      <c r="R356" s="134">
        <f t="shared" si="163"/>
        <v>0.50924481984471048</v>
      </c>
      <c r="S356" s="26">
        <f t="shared" si="164"/>
        <v>0</v>
      </c>
      <c r="T356" s="26">
        <f>'貼り付けシート（日別）'!P355</f>
        <v>4.1625000000000005</v>
      </c>
      <c r="U356" s="26">
        <f t="shared" si="184"/>
        <v>1.0377387499999999</v>
      </c>
      <c r="V356" s="26">
        <f t="shared" si="185"/>
        <v>1.0293125000000001</v>
      </c>
      <c r="W356" s="26">
        <f t="shared" si="177"/>
        <v>39.243618470680005</v>
      </c>
      <c r="X356" s="26">
        <f t="shared" si="165"/>
        <v>0</v>
      </c>
      <c r="Y356" s="26">
        <f>IF(AND(入力データと計算結果!$F$6=バックデータ一覧!$A$7,入力データと計算結果!$F$27="種類を選択することで評価する"),MAX((($CJ$44*CB356+$CJ$45*SUM(BO356:BQ356,BS356)+$CJ$46)*Z356+(0.01723*BU356+0.06099))*10^3/3600,0),0)</f>
        <v>0</v>
      </c>
      <c r="Z356" s="26">
        <f t="shared" si="178"/>
        <v>1.0187308333333334</v>
      </c>
      <c r="AA356" s="26">
        <f>IF(AND(入力データと計算結果!$F$6=バックデータ一覧!$A$7,入力データと計算結果!$F$27="種類を選択することで評価する"),MAX(($CJ$47*CB356+$CJ$48*SUM(BO356:BQ356,BS356)+$CJ$49)*AC356+BU356/AB356,0),0)</f>
        <v>0</v>
      </c>
      <c r="AB356" s="26">
        <f t="shared" si="166"/>
        <v>0.78833312499999997</v>
      </c>
      <c r="AC356" s="26">
        <f t="shared" si="179"/>
        <v>1.0421958333333334</v>
      </c>
      <c r="AD356" s="91">
        <f>IF(AND(入力データと計算結果!$F$6=バックデータ一覧!$A$7,入力データと計算結果!$F$27="仕様を入力することで評価する"),AE356+AF356+AG356,0)</f>
        <v>0</v>
      </c>
      <c r="AE356" s="91">
        <f t="shared" si="180"/>
        <v>2.2882021190418378</v>
      </c>
      <c r="AF356" s="91">
        <f t="shared" si="167"/>
        <v>9.0012730055543125E-2</v>
      </c>
      <c r="AG356" s="190">
        <f>IF(AND(入力データと計算結果!$F$7&lt;&gt;バックデータ一覧!$A$22,CA356&gt;0),(0.000393*計算過程!CA356)*10^3/3600,IF(AND(入力データと計算結果!$F$7=バックデータ一覧!$A$22,AX356&gt;0),(0.01723*計算過程!AX356+0.06099)*10^3/3600,0))</f>
        <v>2.5088525173611112E-2</v>
      </c>
      <c r="AH356" s="91">
        <f>IF(OR(入力データと計算結果!$F$6&lt;&gt;バックデータ一覧!$A$7,入力データと計算結果!$F$27&lt;&gt;"仕様を入力することで評価する"),0,IF(入力データと計算結果!$F$7=バックデータ一覧!$A$20,計算過程!AR356/計算過程!AI356+計算過程!AS356/計算過程!AJ356+計算過程!AT356/計算過程!AK356+計算過程!AU356/計算過程!AL356+計算過程!AW356/計算過程!AN356,IF(入力データと計算結果!$F$7=バックデータ一覧!$A$21,計算過程!AR356/計算過程!AI356+計算過程!AS356/計算過程!AJ356+計算過程!AT356/計算過程!AK356+計算過程!AV356/計算過程!AM356+計算過程!AW356/計算過程!AN356,計算過程!AR356/計算過程!AI356+計算過程!AS356/計算過程!AJ356+計算過程!AT356/計算過程!AK356+計算過程!AV356/計算過程!AM356+計算過程!AX356/計算過程!AO356)))</f>
        <v>0</v>
      </c>
      <c r="AI356" s="191" t="str">
        <f>IF(AND(入力データと計算結果!$F$6=バックデータ一覧!$A$7,入力データと計算結果!$F$27="仕様を入力することで評価する"),$CJ$65*CB356+$CJ$72*(AR356+AT356)+$CJ$79,"-")</f>
        <v>-</v>
      </c>
      <c r="AJ356" s="191" t="str">
        <f>IF(AND(入力データと計算結果!$F$6=バックデータ一覧!$A$7,入力データと計算結果!$F$27="仕様を入力することで評価する"),$CJ$66*CB356+$CJ$73*AS356+$CJ$80,"-")</f>
        <v>-</v>
      </c>
      <c r="AK356" s="191" t="str">
        <f>IF(AND(入力データと計算結果!$F$6=バックデータ一覧!$A$7,入力データと計算結果!$F$27="仕様を入力することで評価する"),$CJ$67*CB356+$CJ$74*(AR356+AT356)+$CJ$81,"-")</f>
        <v>-</v>
      </c>
      <c r="AL356" s="191" t="str">
        <f>IF(AND(入力データと計算結果!$F$6=バックデータ一覧!$A$7,入力データと計算結果!$F$27="仕様を入力することで評価する"),$CJ$68*CB356+$CJ$75*AU356+$CJ$82,"-")</f>
        <v>-</v>
      </c>
      <c r="AM356" s="191" t="str">
        <f>IF(AND(入力データと計算結果!$F$6=バックデータ一覧!$A$7,入力データと計算結果!$F$27="仕様を入力することで評価する"),$CJ$69*CB356+$CJ$76*AV356+$CJ$83,"-")</f>
        <v>-</v>
      </c>
      <c r="AN356" s="191" t="str">
        <f>IF(AND(入力データと計算結果!$F$6=バックデータ一覧!$A$7,入力データと計算結果!$F$27="仕様を入力することで評価する"),$CJ$70*CB356+$CJ$77*AW356+$CJ$84,"-")</f>
        <v>-</v>
      </c>
      <c r="AO356" s="191" t="str">
        <f>IF(AND(入力データと計算結果!$F$6=バックデータ一覧!$A$7,入力データと計算結果!$F$27="仕様を入力することで評価する"),$CJ$71*CB356+$CJ$78*AX356+$CJ$85,"-")</f>
        <v>-</v>
      </c>
      <c r="AP356" s="91">
        <f t="shared" si="168"/>
        <v>32.714041872624009</v>
      </c>
      <c r="AQ356" s="91">
        <f t="shared" si="181"/>
        <v>3.9713422944087911</v>
      </c>
      <c r="AR356" s="91">
        <f t="shared" si="169"/>
        <v>1.8228409236807952</v>
      </c>
      <c r="AS356" s="91">
        <f t="shared" si="170"/>
        <v>1.3447187141907504</v>
      </c>
      <c r="AT356" s="91">
        <f t="shared" si="171"/>
        <v>0.71718331423506676</v>
      </c>
      <c r="AU356" s="91">
        <f t="shared" si="172"/>
        <v>0</v>
      </c>
      <c r="AV356" s="91">
        <f t="shared" si="173"/>
        <v>5.3788748567630016</v>
      </c>
      <c r="AW356" s="91">
        <f t="shared" si="174"/>
        <v>0</v>
      </c>
      <c r="AX356" s="91">
        <f t="shared" si="175"/>
        <v>1.7021875</v>
      </c>
      <c r="AY356" s="158">
        <f t="shared" si="176"/>
        <v>28.277813161810389</v>
      </c>
      <c r="AZ356" s="91">
        <f t="shared" si="182"/>
        <v>37.541430970680004</v>
      </c>
      <c r="BA356" s="26">
        <f>IF(計算過程!$CJ$4=9,((BF356*CB356+BG356*(BO356+BP356+BQ356+BS356)+BH356*BN356+BI356)*BB356+(0.01723*BU356+0.06099))*10^3/3600,0)</f>
        <v>0</v>
      </c>
      <c r="BB356" s="26">
        <f>IF(7&lt;='貼り付けシート（日別）'!O355,1,1+(7-'貼り付けシート（日別）'!O355)*0.0091)</f>
        <v>1.0187308333333334</v>
      </c>
      <c r="BC356" s="26">
        <f>IF(計算過程!$CJ$4=9,((BJ356*計算過程!CB356+BK356*(BO356+BP356+BQ356+BS356)+BL356*BN356+BM356)*BE356+BU356/BD356),0)</f>
        <v>0</v>
      </c>
      <c r="BD356" s="26">
        <f>計算過程!$CJ$88*'貼り付けシート（日別）'!O355+計算過程!$CJ$89*BU356+計算過程!$CJ$90</f>
        <v>0.78833312499999997</v>
      </c>
      <c r="BE356" s="26">
        <f>IF(7&lt;='貼り付けシート（日別）'!O355,1,1+(7-'貼り付けシート（日別）'!O355)*0.0205)</f>
        <v>1.0421958333333334</v>
      </c>
      <c r="BF356" s="89">
        <f>IF($BN356&gt;0,バックデータ一覧!$S$4,バックデータ一覧!$T$4)</f>
        <v>-0.51375000000000004</v>
      </c>
      <c r="BG356" s="89">
        <f>IF($BN356&gt;0,バックデータ一覧!$S$5,バックデータ一覧!$T$5)</f>
        <v>-1.7819999999999999E-2</v>
      </c>
      <c r="BH356" s="89">
        <f>IF($BN356&gt;0,バックデータ一覧!$S$6,バックデータ一覧!$T$6)</f>
        <v>0.27639999999999998</v>
      </c>
      <c r="BI356" s="89">
        <f>IF($BN356&gt;0,バックデータ一覧!$S$7,バックデータ一覧!$T$7)</f>
        <v>9.4067100000000003</v>
      </c>
      <c r="BJ356" s="89">
        <f>IF($BN356&gt;0,バックデータ一覧!$S$12,バックデータ一覧!$T$12)</f>
        <v>-0.19841</v>
      </c>
      <c r="BK356" s="89">
        <f>IF($BN356&gt;0,バックデータ一覧!$S$13,バックデータ一覧!$T$13)</f>
        <v>1.10632</v>
      </c>
      <c r="BL356" s="89">
        <f>IF($BN356&gt;0,バックデータ一覧!$S$14,バックデータ一覧!$T$14)</f>
        <v>0.19306999999999999</v>
      </c>
      <c r="BM356" s="132">
        <f>IF($BN356&gt;0,バックデータ一覧!$S$15,バックデータ一覧!$T$15)</f>
        <v>-10.36669</v>
      </c>
      <c r="BN356" s="26">
        <f>SUMIF('貼り付けシート（時刻別）'!$A$6:$A$8765,$A356,'貼り付けシート（時刻別）'!$C$6:$C$8765)</f>
        <v>2400</v>
      </c>
      <c r="BO356" s="91">
        <f>'貼り付けシート（日別）'!B355</f>
        <v>7.3871848039080001</v>
      </c>
      <c r="BP356" s="91">
        <f>'貼り付けシート（日別）'!C355</f>
        <v>5.4495625602600004</v>
      </c>
      <c r="BQ356" s="91">
        <f>'貼り付けシート（日別）'!D355</f>
        <v>2.906433365472</v>
      </c>
      <c r="BR356" s="91">
        <f>'貼り付けシート（日別）'!E355</f>
        <v>0</v>
      </c>
      <c r="BS356" s="91">
        <f>'貼り付けシート（日別）'!F355</f>
        <v>21.798250241040002</v>
      </c>
      <c r="BT356" s="91">
        <f>'貼り付けシート（日別）'!G355</f>
        <v>0</v>
      </c>
      <c r="BU356" s="91">
        <f>'貼り付けシート（日別）'!H355</f>
        <v>1.7021875</v>
      </c>
      <c r="BV356" s="91">
        <f>'貼り付けシート（日別）'!I355</f>
        <v>61</v>
      </c>
      <c r="BW356" s="91">
        <f>'貼り付けシート（日別）'!J355</f>
        <v>45</v>
      </c>
      <c r="BX356" s="91">
        <f>'貼り付けシート（日別）'!K355</f>
        <v>24</v>
      </c>
      <c r="BY356" s="91">
        <f>'貼り付けシート（日別）'!L355</f>
        <v>0</v>
      </c>
      <c r="BZ356" s="91">
        <f>'貼り付けシート（日別）'!M355</f>
        <v>180</v>
      </c>
      <c r="CA356" s="91">
        <f>'貼り付けシート（日別）'!N355</f>
        <v>0</v>
      </c>
      <c r="CB356" s="91">
        <f>'貼り付けシート（日別）'!O355</f>
        <v>4.9416666666666673</v>
      </c>
      <c r="CC356" s="91">
        <f>'貼り付けシート（日別）'!Q355</f>
        <v>0</v>
      </c>
      <c r="CD356" s="126"/>
    </row>
    <row r="357" spans="1:82" x14ac:dyDescent="0.15">
      <c r="A357" s="30">
        <v>41990</v>
      </c>
      <c r="B357" s="93">
        <f t="shared" si="156"/>
        <v>0.19958113657407409</v>
      </c>
      <c r="C357" s="93">
        <f t="shared" si="157"/>
        <v>0</v>
      </c>
      <c r="D357" s="93">
        <f t="shared" si="183"/>
        <v>64.241688419005229</v>
      </c>
      <c r="E357" s="96">
        <v>0</v>
      </c>
      <c r="F357" s="90">
        <f>IF(OR(計算過程!$CJ$4&lt;=4,計算過程!$CJ$4=8),G357+H357+I357,0)</f>
        <v>0.19958113657407409</v>
      </c>
      <c r="G357" s="90">
        <f>IF(AND($CJ$4&gt;4,$CJ$4&lt;&gt;8),0,((VLOOKUP(入力データと計算結果!$F$6,バックデータ一覧!$V$12:$AA$15,2)*CB357+VLOOKUP(入力データと計算結果!$F$6,バックデータ一覧!$V$12:$AA$15,3)*(BV357+BW357+BX357+BY357+CA357)+(VLOOKUP(入力データと計算結果!$F$6,バックデータ一覧!$V$12:$AA$15,4)))*10^3/3600))</f>
        <v>0.13518935185185185</v>
      </c>
      <c r="H357" s="90">
        <f>IF(AND(OR($CJ$4&gt;4,$CJ$4&lt;&gt;8),入力データと計算結果!$F$7&lt;&gt;バックデータ一覧!$A$20,BZ357&gt;0),0.07*10^3/3600,0)</f>
        <v>1.9444444444444445E-2</v>
      </c>
      <c r="I357" s="90">
        <f>IF(AND(OR($CJ$4&lt;=4),入力データと計算結果!$F$7=バックデータ一覧!$A$22,BU357&gt;0),(VLOOKUP(入力データと計算結果!$F$6,バックデータ一覧!$V$12:$AA$15,5,FALSE)*BU357+VLOOKUP(入力データと計算結果!$F$6,バックデータ一覧!$V$12:$AA$15,6,FALSE))*10^3/3600,0)</f>
        <v>4.4947340277777782E-2</v>
      </c>
      <c r="J357" s="90">
        <f>IF(OR(計算過程!$CJ$4&lt;=2,計算過程!$CJ$4=8),IF(入力データと計算結果!$F$7=バックデータ一覧!$A$20,BO357/L357+BP357/M357+BQ357/N357+BR357/O357+BT357/Q357,IF(入力データと計算結果!$F$7=バックデータ一覧!$A$21,BO357/L357+BP357/M357+BQ357/N357+BS357/P357+BT357/Q357,BO357/L357+BP357/M357+BQ357/N357+BS357/P357+BU357/R357)),0)</f>
        <v>0</v>
      </c>
      <c r="K357" s="90">
        <f>IF(OR(計算過程!$CJ$4=3,計算過程!$CJ$4=4),IF(入力データと計算結果!$F$7=バックデータ一覧!$A$20,BO357/L357+BP357/M357+BQ357/N357+BR357/O357+BT357/Q357,IF(入力データと計算結果!$F$7=バックデータ一覧!$A$21,BO357/L357+BP357/M357+BQ357/N357+BS357/P357+BT357/Q357,BO357/L357+BP357/M357+BQ357/N357+BS357/P357+BU357/R357)),0)</f>
        <v>64.241688419005229</v>
      </c>
      <c r="L357" s="167">
        <f>IFERROR(MIN(1,$CJ$6*CB357+計算過程!$CJ$13*(BO357+BQ357)+$CJ$20),"-")</f>
        <v>0.72367317413617827</v>
      </c>
      <c r="M357" s="167">
        <f t="shared" si="158"/>
        <v>0.80312330994261161</v>
      </c>
      <c r="N357" s="167">
        <f t="shared" si="159"/>
        <v>0.72367317413617827</v>
      </c>
      <c r="O357" s="134">
        <f t="shared" si="160"/>
        <v>0.90236153670854247</v>
      </c>
      <c r="P357" s="134">
        <f t="shared" si="161"/>
        <v>0.83519413155992639</v>
      </c>
      <c r="Q357" s="134">
        <f t="shared" si="162"/>
        <v>0.90236153670854247</v>
      </c>
      <c r="R357" s="134">
        <f t="shared" si="163"/>
        <v>0.52541706690627088</v>
      </c>
      <c r="S357" s="26">
        <f t="shared" si="164"/>
        <v>0</v>
      </c>
      <c r="T357" s="26">
        <f>'貼り付けシート（日別）'!P356</f>
        <v>5.0250000000000004</v>
      </c>
      <c r="U357" s="26">
        <f t="shared" si="184"/>
        <v>1.0262674999999999</v>
      </c>
      <c r="V357" s="26">
        <f t="shared" si="185"/>
        <v>1</v>
      </c>
      <c r="W357" s="26">
        <f t="shared" si="177"/>
        <v>50.12225995978833</v>
      </c>
      <c r="X357" s="26">
        <f t="shared" si="165"/>
        <v>0</v>
      </c>
      <c r="Y357" s="26">
        <f>IF(AND(入力データと計算結果!$F$6=バックデータ一覧!$A$7,入力データと計算結果!$F$27="種類を選択することで評価する"),MAX((($CJ$44*CB357+$CJ$45*SUM(BO357:BQ357,BS357)+$CJ$46)*Z357+(0.01723*BU357+0.06099))*10^3/3600,0),0)</f>
        <v>0</v>
      </c>
      <c r="Z357" s="26">
        <f t="shared" si="178"/>
        <v>1</v>
      </c>
      <c r="AA357" s="26">
        <f>IF(AND(入力データと計算結果!$F$6=バックデータ一覧!$A$7,入力データと計算結果!$F$27="種類を選択することで評価する"),MAX(($CJ$47*CB357+$CJ$48*SUM(BO357:BQ357,BS357)+$CJ$49)*AC357+BU357/AB357,0),0)</f>
        <v>0</v>
      </c>
      <c r="AB357" s="26">
        <f t="shared" si="166"/>
        <v>0.8043825</v>
      </c>
      <c r="AC357" s="26">
        <f t="shared" si="179"/>
        <v>1</v>
      </c>
      <c r="AD357" s="91">
        <f>IF(AND(入力データと計算結果!$F$6=バックデータ一覧!$A$7,入力データと計算結果!$F$27="仕様を入力することで評価する"),AE357+AF357+AG357,0)</f>
        <v>0</v>
      </c>
      <c r="AE357" s="91">
        <f t="shared" si="180"/>
        <v>2.3286186272588325</v>
      </c>
      <c r="AF357" s="91">
        <f t="shared" si="167"/>
        <v>9.9155148419535405E-2</v>
      </c>
      <c r="AG357" s="190">
        <f>IF(AND(入力データと計算結果!$F$7&lt;&gt;バックデータ一覧!$A$22,CA357&gt;0),(0.000393*計算過程!CA357)*10^3/3600,IF(AND(入力データと計算結果!$F$7=バックデータ一覧!$A$22,AX357&gt;0),(0.01723*計算過程!AX357+0.06099)*10^3/3600,0))</f>
        <v>2.4521670138888889E-2</v>
      </c>
      <c r="AH357" s="91">
        <f>IF(OR(入力データと計算結果!$F$6&lt;&gt;バックデータ一覧!$A$7,入力データと計算結果!$F$27&lt;&gt;"仕様を入力することで評価する"),0,IF(入力データと計算結果!$F$7=バックデータ一覧!$A$20,計算過程!AR357/計算過程!AI357+計算過程!AS357/計算過程!AJ357+計算過程!AT357/計算過程!AK357+計算過程!AU357/計算過程!AL357+計算過程!AW357/計算過程!AN357,IF(入力データと計算結果!$F$7=バックデータ一覧!$A$21,計算過程!AR357/計算過程!AI357+計算過程!AS357/計算過程!AJ357+計算過程!AT357/計算過程!AK357+計算過程!AV357/計算過程!AM357+計算過程!AW357/計算過程!AN357,計算過程!AR357/計算過程!AI357+計算過程!AS357/計算過程!AJ357+計算過程!AT357/計算過程!AK357+計算過程!AV357/計算過程!AM357+計算過程!AX357/計算過程!AO357)))</f>
        <v>0</v>
      </c>
      <c r="AI357" s="191" t="str">
        <f>IF(AND(入力データと計算結果!$F$6=バックデータ一覧!$A$7,入力データと計算結果!$F$27="仕様を入力することで評価する"),$CJ$65*CB357+$CJ$72*(AR357+AT357)+$CJ$79,"-")</f>
        <v>-</v>
      </c>
      <c r="AJ357" s="191" t="str">
        <f>IF(AND(入力データと計算結果!$F$6=バックデータ一覧!$A$7,入力データと計算結果!$F$27="仕様を入力することで評価する"),$CJ$66*CB357+$CJ$73*AS357+$CJ$80,"-")</f>
        <v>-</v>
      </c>
      <c r="AK357" s="191" t="str">
        <f>IF(AND(入力データと計算結果!$F$6=バックデータ一覧!$A$7,入力データと計算結果!$F$27="仕様を入力することで評価する"),$CJ$67*CB357+$CJ$74*(AR357+AT357)+$CJ$81,"-")</f>
        <v>-</v>
      </c>
      <c r="AL357" s="191" t="str">
        <f>IF(AND(入力データと計算結果!$F$6=バックデータ一覧!$A$7,入力データと計算結果!$F$27="仕様を入力することで評価する"),$CJ$68*CB357+$CJ$75*AU357+$CJ$82,"-")</f>
        <v>-</v>
      </c>
      <c r="AM357" s="191" t="str">
        <f>IF(AND(入力データと計算結果!$F$6=バックデータ一覧!$A$7,入力データと計算結果!$F$27="仕様を入力することで評価する"),$CJ$69*CB357+$CJ$76*AV357+$CJ$83,"-")</f>
        <v>-</v>
      </c>
      <c r="AN357" s="191" t="str">
        <f>IF(AND(入力データと計算結果!$F$6=バックデータ一覧!$A$7,入力データと計算結果!$F$27="仕様を入力することで評価する"),$CJ$70*CB357+$CJ$77*AW357+$CJ$84,"-")</f>
        <v>-</v>
      </c>
      <c r="AO357" s="191" t="str">
        <f>IF(AND(入力データと計算結果!$F$6=バックデータ一覧!$A$7,入力データと計算結果!$F$27="仕様を入力することで評価する"),$CJ$71*CB357+$CJ$78*AX357+$CJ$85,"-")</f>
        <v>-</v>
      </c>
      <c r="AP357" s="91">
        <f t="shared" si="168"/>
        <v>38.728133931163057</v>
      </c>
      <c r="AQ357" s="91">
        <f t="shared" si="181"/>
        <v>4.6198269029318668</v>
      </c>
      <c r="AR357" s="91">
        <f t="shared" si="169"/>
        <v>2.9742986148616266</v>
      </c>
      <c r="AS357" s="91">
        <f t="shared" si="170"/>
        <v>4.0038635200060355</v>
      </c>
      <c r="AT357" s="91">
        <f t="shared" si="171"/>
        <v>1.2202250727637445</v>
      </c>
      <c r="AU357" s="91">
        <f t="shared" si="172"/>
        <v>0</v>
      </c>
      <c r="AV357" s="91">
        <f t="shared" si="173"/>
        <v>6.8637660342960611</v>
      </c>
      <c r="AW357" s="91">
        <f t="shared" si="174"/>
        <v>0</v>
      </c>
      <c r="AX357" s="91">
        <f t="shared" si="175"/>
        <v>1.5837500000000002</v>
      </c>
      <c r="AY357" s="158">
        <f t="shared" si="176"/>
        <v>33.47635671786086</v>
      </c>
      <c r="AZ357" s="91">
        <f t="shared" si="182"/>
        <v>48.538509959788328</v>
      </c>
      <c r="BA357" s="26">
        <f>IF(計算過程!$CJ$4=9,((BF357*CB357+BG357*(BO357+BP357+BQ357+BS357)+BH357*BN357+BI357)*BB357+(0.01723*BU357+0.06099))*10^3/3600,0)</f>
        <v>0</v>
      </c>
      <c r="BB357" s="26">
        <f>IF(7&lt;='貼り付けシート（日別）'!O356,1,1+(7-'貼り付けシート（日別）'!O356)*0.0091)</f>
        <v>1</v>
      </c>
      <c r="BC357" s="26">
        <f>IF(計算過程!$CJ$4=9,((BJ357*計算過程!CB357+BK357*(BO357+BP357+BQ357+BS357)+BL357*BN357+BM357)*BE357+BU357/BD357),0)</f>
        <v>0</v>
      </c>
      <c r="BD357" s="26">
        <f>計算過程!$CJ$88*'貼り付けシート（日別）'!O356+計算過程!$CJ$89*BU357+計算過程!$CJ$90</f>
        <v>0.8043825</v>
      </c>
      <c r="BE357" s="26">
        <f>IF(7&lt;='貼り付けシート（日別）'!O356,1,1+(7-'貼り付けシート（日別）'!O356)*0.0205)</f>
        <v>1</v>
      </c>
      <c r="BF357" s="89">
        <f>IF($BN357&gt;0,バックデータ一覧!$S$4,バックデータ一覧!$T$4)</f>
        <v>-0.51375000000000004</v>
      </c>
      <c r="BG357" s="89">
        <f>IF($BN357&gt;0,バックデータ一覧!$S$5,バックデータ一覧!$T$5)</f>
        <v>-1.7819999999999999E-2</v>
      </c>
      <c r="BH357" s="89">
        <f>IF($BN357&gt;0,バックデータ一覧!$S$6,バックデータ一覧!$T$6)</f>
        <v>0.27639999999999998</v>
      </c>
      <c r="BI357" s="89">
        <f>IF($BN357&gt;0,バックデータ一覧!$S$7,バックデータ一覧!$T$7)</f>
        <v>9.4067100000000003</v>
      </c>
      <c r="BJ357" s="89">
        <f>IF($BN357&gt;0,バックデータ一覧!$S$12,バックデータ一覧!$T$12)</f>
        <v>-0.19841</v>
      </c>
      <c r="BK357" s="89">
        <f>IF($BN357&gt;0,バックデータ一覧!$S$13,バックデータ一覧!$T$13)</f>
        <v>1.10632</v>
      </c>
      <c r="BL357" s="89">
        <f>IF($BN357&gt;0,バックデータ一覧!$S$14,バックデータ一覧!$T$14)</f>
        <v>0.19306999999999999</v>
      </c>
      <c r="BM357" s="132">
        <f>IF($BN357&gt;0,バックデータ一覧!$S$15,バックデータ一覧!$T$15)</f>
        <v>-10.36669</v>
      </c>
      <c r="BN357" s="26">
        <f>SUMIF('貼り付けシート（時刻別）'!$A$6:$A$8765,$A357,'貼り付けシート（時刻別）'!$C$6:$C$8765)</f>
        <v>2400</v>
      </c>
      <c r="BO357" s="91">
        <f>'貼り付けシート（日別）'!B356</f>
        <v>9.5848196882619998</v>
      </c>
      <c r="BP357" s="91">
        <f>'貼り付けシート（日別）'!C356</f>
        <v>12.902641888045</v>
      </c>
      <c r="BQ357" s="91">
        <f>'貼り付けシート（日別）'!D356</f>
        <v>3.9322337182613332</v>
      </c>
      <c r="BR357" s="91">
        <f>'貼り付けシート（日別）'!E356</f>
        <v>0</v>
      </c>
      <c r="BS357" s="91">
        <f>'貼り付けシート（日別）'!F356</f>
        <v>22.11881466522</v>
      </c>
      <c r="BT357" s="91">
        <f>'貼り付けシート（日別）'!G356</f>
        <v>0</v>
      </c>
      <c r="BU357" s="91">
        <f>'貼り付けシート（日別）'!H356</f>
        <v>1.5837500000000002</v>
      </c>
      <c r="BV357" s="91">
        <f>'貼り付けシート（日別）'!I356</f>
        <v>78</v>
      </c>
      <c r="BW357" s="91">
        <f>'貼り付けシート（日別）'!J356</f>
        <v>105</v>
      </c>
      <c r="BX357" s="91">
        <f>'貼り付けシート（日別）'!K356</f>
        <v>32</v>
      </c>
      <c r="BY357" s="91">
        <f>'貼り付けシート（日別）'!L356</f>
        <v>0</v>
      </c>
      <c r="BZ357" s="91">
        <f>'貼り付けシート（日別）'!M356</f>
        <v>180</v>
      </c>
      <c r="CA357" s="91">
        <f>'貼り付けシート（日別）'!N356</f>
        <v>0</v>
      </c>
      <c r="CB357" s="91">
        <f>'貼り付けシート（日別）'!O356</f>
        <v>8.4333333333333318</v>
      </c>
      <c r="CC357" s="91">
        <f>'貼り付けシート（日別）'!Q356</f>
        <v>0</v>
      </c>
      <c r="CD357" s="126"/>
    </row>
    <row r="358" spans="1:82" x14ac:dyDescent="0.15">
      <c r="A358" s="30">
        <v>41991</v>
      </c>
      <c r="B358" s="93">
        <f t="shared" si="156"/>
        <v>0.18366766521990741</v>
      </c>
      <c r="C358" s="93">
        <f t="shared" si="157"/>
        <v>0</v>
      </c>
      <c r="D358" s="93">
        <f t="shared" si="183"/>
        <v>38.128627233909384</v>
      </c>
      <c r="E358" s="96">
        <v>0</v>
      </c>
      <c r="F358" s="90">
        <f>IF(OR(計算過程!$CJ$4&lt;=4,計算過程!$CJ$4=8),G358+H358+I358,0)</f>
        <v>0.18366766521990741</v>
      </c>
      <c r="G358" s="90">
        <f>IF(AND($CJ$4&gt;4,$CJ$4&lt;&gt;8),0,((VLOOKUP(入力データと計算結果!$F$6,バックデータ一覧!$V$12:$AA$15,2)*CB358+VLOOKUP(入力データと計算結果!$F$6,バックデータ一覧!$V$12:$AA$15,3)*(BV358+BW358+BX358+BY358+CA358)+(VLOOKUP(入力データと計算結果!$F$6,バックデータ一覧!$V$12:$AA$15,4)))*10^3/3600))</f>
        <v>0.11897390046296297</v>
      </c>
      <c r="H358" s="90">
        <f>IF(AND(OR($CJ$4&gt;4,$CJ$4&lt;&gt;8),入力データと計算結果!$F$7&lt;&gt;バックデータ一覧!$A$20,BZ358&gt;0),0.07*10^3/3600,0)</f>
        <v>1.9444444444444445E-2</v>
      </c>
      <c r="I358" s="90">
        <f>IF(AND(OR($CJ$4&lt;=4),入力データと計算結果!$F$7=バックデータ一覧!$A$22,BU358&gt;0),(VLOOKUP(入力データと計算結果!$F$6,バックデータ一覧!$V$12:$AA$15,5,FALSE)*BU358+VLOOKUP(入力データと計算結果!$F$6,バックデータ一覧!$V$12:$AA$15,6,FALSE))*10^3/3600,0)</f>
        <v>4.5249320312499994E-2</v>
      </c>
      <c r="J358" s="90">
        <f>IF(OR(計算過程!$CJ$4&lt;=2,計算過程!$CJ$4=8),IF(入力データと計算結果!$F$7=バックデータ一覧!$A$20,BO358/L358+BP358/M358+BQ358/N358+BR358/O358+BT358/Q358,IF(入力データと計算結果!$F$7=バックデータ一覧!$A$21,BO358/L358+BP358/M358+BQ358/N358+BS358/P358+BT358/Q358,BO358/L358+BP358/M358+BQ358/N358+BS358/P358+BU358/R358)),0)</f>
        <v>0</v>
      </c>
      <c r="K358" s="90">
        <f>IF(OR(計算過程!$CJ$4=3,計算過程!$CJ$4=4),IF(入力データと計算結果!$F$7=バックデータ一覧!$A$20,BO358/L358+BP358/M358+BQ358/N358+BR358/O358+BT358/Q358,IF(入力データと計算結果!$F$7=バックデータ一覧!$A$21,BO358/L358+BP358/M358+BQ358/N358+BS358/P358+BT358/Q358,BO358/L358+BP358/M358+BQ358/N358+BS358/P358+BU358/R358)),0)</f>
        <v>38.128627233909384</v>
      </c>
      <c r="L358" s="167">
        <f>IFERROR(MIN(1,$CJ$6*CB358+計算過程!$CJ$13*(BO358+BQ358)+$CJ$20),"-")</f>
        <v>0.71063192626805582</v>
      </c>
      <c r="M358" s="167">
        <f t="shared" si="158"/>
        <v>0.78731752209547545</v>
      </c>
      <c r="N358" s="167">
        <f t="shared" si="159"/>
        <v>0.71063192626805582</v>
      </c>
      <c r="O358" s="134">
        <f t="shared" si="160"/>
        <v>0.90236153670854247</v>
      </c>
      <c r="P358" s="134">
        <f t="shared" si="161"/>
        <v>0.86187980632196992</v>
      </c>
      <c r="Q358" s="134">
        <f t="shared" si="162"/>
        <v>0.90236153670854247</v>
      </c>
      <c r="R358" s="134">
        <f t="shared" si="163"/>
        <v>0.51719114698556179</v>
      </c>
      <c r="S358" s="26">
        <f t="shared" si="164"/>
        <v>0</v>
      </c>
      <c r="T358" s="26">
        <f>'貼り付けシート（日別）'!P357</f>
        <v>5.8999999999999995</v>
      </c>
      <c r="U358" s="26">
        <f t="shared" si="184"/>
        <v>1.0146299999999999</v>
      </c>
      <c r="V358" s="26">
        <f t="shared" si="185"/>
        <v>1</v>
      </c>
      <c r="W358" s="26">
        <f t="shared" si="177"/>
        <v>29.127581586825002</v>
      </c>
      <c r="X358" s="26">
        <f t="shared" si="165"/>
        <v>0</v>
      </c>
      <c r="Y358" s="26">
        <f>IF(AND(入力データと計算結果!$F$6=バックデータ一覧!$A$7,入力データと計算結果!$F$27="種類を選択することで評価する"),MAX((($CJ$44*CB358+$CJ$45*SUM(BO358:BQ358,BS358)+$CJ$46)*Z358+(0.01723*BU358+0.06099))*10^3/3600,0),0)</f>
        <v>0</v>
      </c>
      <c r="Z358" s="26">
        <f t="shared" si="178"/>
        <v>1.0025404166666667</v>
      </c>
      <c r="AA358" s="26">
        <f>IF(AND(入力データと計算結果!$F$6=バックデータ一覧!$A$7,入力データと計算結果!$F$27="種類を選択することで評価する"),MAX(($CJ$47*CB358+$CJ$48*SUM(BO358:BQ358,BS358)+$CJ$49)*AC358+BU358/AB358,0),0)</f>
        <v>0</v>
      </c>
      <c r="AB358" s="26">
        <f t="shared" si="166"/>
        <v>0.7964728124999999</v>
      </c>
      <c r="AC358" s="26">
        <f t="shared" si="179"/>
        <v>1.0057229166666666</v>
      </c>
      <c r="AD358" s="91">
        <f>IF(AND(入力データと計算結果!$F$6=バックデータ一覧!$A$7,入力データと計算結果!$F$27="仕様を入力することで評価する"),AE358+AF358+AG358,0)</f>
        <v>0</v>
      </c>
      <c r="AE358" s="91">
        <f t="shared" si="180"/>
        <v>1.7093859037389543</v>
      </c>
      <c r="AF358" s="91">
        <f t="shared" si="167"/>
        <v>8.1658232398160543E-2</v>
      </c>
      <c r="AG358" s="190">
        <f>IF(AND(入力データと計算結果!$F$7&lt;&gt;バックデータ一覧!$A$22,CA358&gt;0),(0.000393*計算過程!CA358)*10^3/3600,IF(AND(入力データと計算結果!$F$7=バックデータ一覧!$A$22,AX358&gt;0),(0.01723*計算過程!AX358+0.06099)*10^3/3600,0))</f>
        <v>2.476920182291667E-2</v>
      </c>
      <c r="AH358" s="91">
        <f>IF(OR(入力データと計算結果!$F$6&lt;&gt;バックデータ一覧!$A$7,入力データと計算結果!$F$27&lt;&gt;"仕様を入力することで評価する"),0,IF(入力データと計算結果!$F$7=バックデータ一覧!$A$20,計算過程!AR358/計算過程!AI358+計算過程!AS358/計算過程!AJ358+計算過程!AT358/計算過程!AK358+計算過程!AU358/計算過程!AL358+計算過程!AW358/計算過程!AN358,IF(入力データと計算結果!$F$7=バックデータ一覧!$A$21,計算過程!AR358/計算過程!AI358+計算過程!AS358/計算過程!AJ358+計算過程!AT358/計算過程!AK358+計算過程!AV358/計算過程!AM358+計算過程!AW358/計算過程!AN358,計算過程!AR358/計算過程!AI358+計算過程!AS358/計算過程!AJ358+計算過程!AT358/計算過程!AK358+計算過程!AV358/計算過程!AM358+計算過程!AX358/計算過程!AO358)))</f>
        <v>0</v>
      </c>
      <c r="AI358" s="191" t="str">
        <f>IF(AND(入力データと計算結果!$F$6=バックデータ一覧!$A$7,入力データと計算結果!$F$27="仕様を入力することで評価する"),$CJ$65*CB358+$CJ$72*(AR358+AT358)+$CJ$79,"-")</f>
        <v>-</v>
      </c>
      <c r="AJ358" s="191" t="str">
        <f>IF(AND(入力データと計算結果!$F$6=バックデータ一覧!$A$7,入力データと計算結果!$F$27="仕様を入力することで評価する"),$CJ$66*CB358+$CJ$73*AS358+$CJ$80,"-")</f>
        <v>-</v>
      </c>
      <c r="AK358" s="191" t="str">
        <f>IF(AND(入力データと計算結果!$F$6=バックデータ一覧!$A$7,入力データと計算結果!$F$27="仕様を入力することで評価する"),$CJ$67*CB358+$CJ$74*(AR358+AT358)+$CJ$81,"-")</f>
        <v>-</v>
      </c>
      <c r="AL358" s="191" t="str">
        <f>IF(AND(入力データと計算結果!$F$6=バックデータ一覧!$A$7,入力データと計算結果!$F$27="仕様を入力することで評価する"),$CJ$68*CB358+$CJ$75*AU358+$CJ$82,"-")</f>
        <v>-</v>
      </c>
      <c r="AM358" s="191" t="str">
        <f>IF(AND(入力データと計算結果!$F$6=バックデータ一覧!$A$7,入力データと計算結果!$F$27="仕様を入力することで評価する"),$CJ$69*CB358+$CJ$76*AV358+$CJ$83,"-")</f>
        <v>-</v>
      </c>
      <c r="AN358" s="191" t="str">
        <f>IF(AND(入力データと計算結果!$F$6=バックデータ一覧!$A$7,入力データと計算結果!$F$27="仕様を入力することで評価する"),$CJ$70*CB358+$CJ$77*AW358+$CJ$84,"-")</f>
        <v>-</v>
      </c>
      <c r="AO358" s="191" t="str">
        <f>IF(AND(入力データと計算結果!$F$6=バックデータ一覧!$A$7,入力データと計算結果!$F$27="仕様を入力することで評価する"),$CJ$71*CB358+$CJ$78*AX358+$CJ$85,"-")</f>
        <v>-</v>
      </c>
      <c r="AP358" s="91">
        <f t="shared" si="168"/>
        <v>27.218262089428126</v>
      </c>
      <c r="AQ358" s="91">
        <f t="shared" si="181"/>
        <v>4.4230084860516587</v>
      </c>
      <c r="AR358" s="91">
        <f t="shared" si="169"/>
        <v>0.86344911012387904</v>
      </c>
      <c r="AS358" s="91">
        <f t="shared" si="170"/>
        <v>1.0572846246414853</v>
      </c>
      <c r="AT358" s="91">
        <f t="shared" si="171"/>
        <v>0.45815667067797738</v>
      </c>
      <c r="AU358" s="91">
        <f t="shared" si="172"/>
        <v>0</v>
      </c>
      <c r="AV358" s="91">
        <f t="shared" si="173"/>
        <v>1.5859269369622293</v>
      </c>
      <c r="AW358" s="91">
        <f t="shared" si="174"/>
        <v>0</v>
      </c>
      <c r="AX358" s="91">
        <f t="shared" si="175"/>
        <v>1.63546875</v>
      </c>
      <c r="AY358" s="158">
        <f t="shared" si="176"/>
        <v>23.52729549441943</v>
      </c>
      <c r="AZ358" s="91">
        <f t="shared" si="182"/>
        <v>27.492112836825001</v>
      </c>
      <c r="BA358" s="26">
        <f>IF(計算過程!$CJ$4=9,((BF358*CB358+BG358*(BO358+BP358+BQ358+BS358)+BH358*BN358+BI358)*BB358+(0.01723*BU358+0.06099))*10^3/3600,0)</f>
        <v>0</v>
      </c>
      <c r="BB358" s="26">
        <f>IF(7&lt;='貼り付けシート（日別）'!O357,1,1+(7-'貼り付けシート（日別）'!O357)*0.0091)</f>
        <v>1.0025404166666667</v>
      </c>
      <c r="BC358" s="26">
        <f>IF(計算過程!$CJ$4=9,((BJ358*計算過程!CB358+BK358*(BO358+BP358+BQ358+BS358)+BL358*BN358+BM358)*BE358+BU358/BD358),0)</f>
        <v>0</v>
      </c>
      <c r="BD358" s="26">
        <f>計算過程!$CJ$88*'貼り付けシート（日別）'!O357+計算過程!$CJ$89*BU358+計算過程!$CJ$90</f>
        <v>0.7964728124999999</v>
      </c>
      <c r="BE358" s="26">
        <f>IF(7&lt;='貼り付けシート（日別）'!O357,1,1+(7-'貼り付けシート（日別）'!O357)*0.0205)</f>
        <v>1.0057229166666666</v>
      </c>
      <c r="BF358" s="89">
        <f>IF($BN358&gt;0,バックデータ一覧!$S$4,バックデータ一覧!$T$4)</f>
        <v>-0.51375000000000004</v>
      </c>
      <c r="BG358" s="89">
        <f>IF($BN358&gt;0,バックデータ一覧!$S$5,バックデータ一覧!$T$5)</f>
        <v>-1.7819999999999999E-2</v>
      </c>
      <c r="BH358" s="89">
        <f>IF($BN358&gt;0,バックデータ一覧!$S$6,バックデータ一覧!$T$6)</f>
        <v>0.27639999999999998</v>
      </c>
      <c r="BI358" s="89">
        <f>IF($BN358&gt;0,バックデータ一覧!$S$7,バックデータ一覧!$T$7)</f>
        <v>9.4067100000000003</v>
      </c>
      <c r="BJ358" s="89">
        <f>IF($BN358&gt;0,バックデータ一覧!$S$12,バックデータ一覧!$T$12)</f>
        <v>-0.19841</v>
      </c>
      <c r="BK358" s="89">
        <f>IF($BN358&gt;0,バックデータ一覧!$S$13,バックデータ一覧!$T$13)</f>
        <v>1.10632</v>
      </c>
      <c r="BL358" s="89">
        <f>IF($BN358&gt;0,バックデータ一覧!$S$14,バックデータ一覧!$T$14)</f>
        <v>0.19306999999999999</v>
      </c>
      <c r="BM358" s="132">
        <f>IF($BN358&gt;0,バックデータ一覧!$S$15,バックデータ一覧!$T$15)</f>
        <v>-10.36669</v>
      </c>
      <c r="BN358" s="26">
        <f>SUMIF('貼り付けシート（時刻別）'!$A$6:$A$8765,$A358,'貼り付けシート（時刻別）'!$C$6:$C$8765)</f>
        <v>2400</v>
      </c>
      <c r="BO358" s="91">
        <f>'貼り付けシート（日別）'!B357</f>
        <v>5.9871712400196664</v>
      </c>
      <c r="BP358" s="91">
        <f>'貼り付けシート（日別）'!C357</f>
        <v>7.33123008982</v>
      </c>
      <c r="BQ358" s="91">
        <f>'貼り付けシート（日別）'!D357</f>
        <v>3.1768663722553336</v>
      </c>
      <c r="BR358" s="91">
        <f>'貼り付けシート（日別）'!E357</f>
        <v>0</v>
      </c>
      <c r="BS358" s="91">
        <f>'貼り付けシート（日別）'!F357</f>
        <v>10.99684513473</v>
      </c>
      <c r="BT358" s="91">
        <f>'貼り付けシート（日別）'!G357</f>
        <v>0</v>
      </c>
      <c r="BU358" s="91">
        <f>'貼り付けシート（日別）'!H357</f>
        <v>1.63546875</v>
      </c>
      <c r="BV358" s="91">
        <f>'貼り付けシート（日別）'!I357</f>
        <v>49</v>
      </c>
      <c r="BW358" s="91">
        <f>'貼り付けシート（日別）'!J357</f>
        <v>60</v>
      </c>
      <c r="BX358" s="91">
        <f>'貼り付けシート（日別）'!K357</f>
        <v>26</v>
      </c>
      <c r="BY358" s="91">
        <f>'貼り付けシート（日別）'!L357</f>
        <v>0</v>
      </c>
      <c r="BZ358" s="91">
        <f>'貼り付けシート（日別）'!M357</f>
        <v>90</v>
      </c>
      <c r="CA358" s="91">
        <f>'貼り付けシート（日別）'!N357</f>
        <v>0</v>
      </c>
      <c r="CB358" s="91">
        <f>'貼り付けシート（日別）'!O357</f>
        <v>6.7208333333333323</v>
      </c>
      <c r="CC358" s="91">
        <f>'貼り付けシート（日別）'!Q357</f>
        <v>0</v>
      </c>
      <c r="CD358" s="126"/>
    </row>
    <row r="359" spans="1:82" x14ac:dyDescent="0.15">
      <c r="A359" s="30">
        <v>41992</v>
      </c>
      <c r="B359" s="93">
        <f t="shared" si="156"/>
        <v>0.12102824074074074</v>
      </c>
      <c r="C359" s="93">
        <f t="shared" si="157"/>
        <v>0</v>
      </c>
      <c r="D359" s="93">
        <f t="shared" si="183"/>
        <v>22.673302793336646</v>
      </c>
      <c r="E359" s="96">
        <v>0</v>
      </c>
      <c r="F359" s="90">
        <f>IF(OR(計算過程!$CJ$4&lt;=4,計算過程!$CJ$4=8),G359+H359+I359,0)</f>
        <v>0.12102824074074074</v>
      </c>
      <c r="G359" s="90">
        <f>IF(AND($CJ$4&gt;4,$CJ$4&lt;&gt;8),0,((VLOOKUP(入力データと計算結果!$F$6,バックデータ一覧!$V$12:$AA$15,2)*CB359+VLOOKUP(入力データと計算結果!$F$6,バックデータ一覧!$V$12:$AA$15,3)*(BV359+BW359+BX359+BY359+CA359)+(VLOOKUP(入力データと計算結果!$F$6,バックデータ一覧!$V$12:$AA$15,4)))*10^3/3600))</f>
        <v>0.12102824074074074</v>
      </c>
      <c r="H359" s="90">
        <f>IF(AND(OR($CJ$4&gt;4,$CJ$4&lt;&gt;8),入力データと計算結果!$F$7&lt;&gt;バックデータ一覧!$A$20,BZ359&gt;0),0.07*10^3/3600,0)</f>
        <v>0</v>
      </c>
      <c r="I359" s="90">
        <f>IF(AND(OR($CJ$4&lt;=4),入力データと計算結果!$F$7=バックデータ一覧!$A$22,BU359&gt;0),(VLOOKUP(入力データと計算結果!$F$6,バックデータ一覧!$V$12:$AA$15,5,FALSE)*BU359+VLOOKUP(入力データと計算結果!$F$6,バックデータ一覧!$V$12:$AA$15,6,FALSE))*10^3/3600,0)</f>
        <v>0</v>
      </c>
      <c r="J359" s="90">
        <f>IF(OR(計算過程!$CJ$4&lt;=2,計算過程!$CJ$4=8),IF(入力データと計算結果!$F$7=バックデータ一覧!$A$20,BO359/L359+BP359/M359+BQ359/N359+BR359/O359+BT359/Q359,IF(入力データと計算結果!$F$7=バックデータ一覧!$A$21,BO359/L359+BP359/M359+BQ359/N359+BS359/P359+BT359/Q359,BO359/L359+BP359/M359+BQ359/N359+BS359/P359+BU359/R359)),0)</f>
        <v>0</v>
      </c>
      <c r="K359" s="90">
        <f>IF(OR(計算過程!$CJ$4=3,計算過程!$CJ$4=4),IF(入力データと計算結果!$F$7=バックデータ一覧!$A$20,BO359/L359+BP359/M359+BQ359/N359+BR359/O359+BT359/Q359,IF(入力データと計算結果!$F$7=バックデータ一覧!$A$21,BO359/L359+BP359/M359+BQ359/N359+BS359/P359+BT359/Q359,BO359/L359+BP359/M359+BQ359/N359+BS359/P359+BU359/R359)),0)</f>
        <v>22.673302793336646</v>
      </c>
      <c r="L359" s="167">
        <f>IFERROR(MIN(1,$CJ$6*CB359+計算過程!$CJ$13*(BO359+BQ359)+$CJ$20),"-")</f>
        <v>0.70302254422058186</v>
      </c>
      <c r="M359" s="167">
        <f t="shared" si="158"/>
        <v>0.79013244003716721</v>
      </c>
      <c r="N359" s="167">
        <f t="shared" si="159"/>
        <v>0.70302254422058186</v>
      </c>
      <c r="O359" s="134">
        <f t="shared" si="160"/>
        <v>0.90236153670854247</v>
      </c>
      <c r="P359" s="134">
        <f t="shared" si="161"/>
        <v>0.88826526187185906</v>
      </c>
      <c r="Q359" s="134">
        <f t="shared" si="162"/>
        <v>0.90236153670854247</v>
      </c>
      <c r="R359" s="134">
        <f t="shared" si="163"/>
        <v>0.43243238957621433</v>
      </c>
      <c r="S359" s="26">
        <f t="shared" si="164"/>
        <v>0</v>
      </c>
      <c r="T359" s="26">
        <f>'貼り付けシート（日別）'!P358</f>
        <v>2.3499999999999996</v>
      </c>
      <c r="U359" s="26">
        <f t="shared" si="184"/>
        <v>1.0618449999999999</v>
      </c>
      <c r="V359" s="26">
        <f t="shared" si="185"/>
        <v>1.0927500000000001</v>
      </c>
      <c r="W359" s="26">
        <f t="shared" si="177"/>
        <v>17.083329424980001</v>
      </c>
      <c r="X359" s="26">
        <f t="shared" si="165"/>
        <v>0</v>
      </c>
      <c r="Y359" s="26">
        <f>IF(AND(入力データと計算結果!$F$6=バックデータ一覧!$A$7,入力データと計算結果!$F$27="種類を選択することで評価する"),MAX((($CJ$44*CB359+$CJ$45*SUM(BO359:BQ359,BS359)+$CJ$46)*Z359+(0.01723*BU359+0.06099))*10^3/3600,0),0)</f>
        <v>0</v>
      </c>
      <c r="Z359" s="26">
        <f t="shared" si="178"/>
        <v>1.0160766666666667</v>
      </c>
      <c r="AA359" s="26">
        <f>IF(AND(入力データと計算結果!$F$6=バックデータ一覧!$A$7,入力データと計算結果!$F$27="種類を選択することで評価する"),MAX(($CJ$47*CB359+$CJ$48*SUM(BO359:BQ359,BS359)+$CJ$49)*AC359+BU359/AB359,0),0)</f>
        <v>0</v>
      </c>
      <c r="AB359" s="26">
        <f t="shared" si="166"/>
        <v>0.77951999999999999</v>
      </c>
      <c r="AC359" s="26">
        <f t="shared" si="179"/>
        <v>1.0362166666666666</v>
      </c>
      <c r="AD359" s="91">
        <f>IF(AND(入力データと計算結果!$F$6=バックデータ一覧!$A$7,入力データと計算結果!$F$27="仕様を入力することで評価する"),AE359+AF359+AG359,0)</f>
        <v>0</v>
      </c>
      <c r="AE359" s="91">
        <f t="shared" si="180"/>
        <v>1.3570580935979737</v>
      </c>
      <c r="AF359" s="91">
        <f t="shared" si="167"/>
        <v>7.300489338827261E-2</v>
      </c>
      <c r="AG359" s="190">
        <f>IF(AND(入力データと計算結果!$F$7&lt;&gt;バックデータ一覧!$A$22,CA359&gt;0),(0.000393*計算過程!CA359)*10^3/3600,IF(AND(入力データと計算結果!$F$7=バックデータ一覧!$A$22,AX359&gt;0),(0.01723*計算過程!AX359+0.06099)*10^3/3600,0))</f>
        <v>0</v>
      </c>
      <c r="AH359" s="91">
        <f>IF(OR(入力データと計算結果!$F$6&lt;&gt;バックデータ一覧!$A$7,入力データと計算結果!$F$27&lt;&gt;"仕様を入力することで評価する"),0,IF(入力データと計算結果!$F$7=バックデータ一覧!$A$20,計算過程!AR359/計算過程!AI359+計算過程!AS359/計算過程!AJ359+計算過程!AT359/計算過程!AK359+計算過程!AU359/計算過程!AL359+計算過程!AW359/計算過程!AN359,IF(入力データと計算結果!$F$7=バックデータ一覧!$A$21,計算過程!AR359/計算過程!AI359+計算過程!AS359/計算過程!AJ359+計算過程!AT359/計算過程!AK359+計算過程!AV359/計算過程!AM359+計算過程!AW359/計算過程!AN359,計算過程!AR359/計算過程!AI359+計算過程!AS359/計算過程!AJ359+計算過程!AT359/計算過程!AK359+計算過程!AV359/計算過程!AM359+計算過程!AX359/計算過程!AO359)))</f>
        <v>0</v>
      </c>
      <c r="AI359" s="191" t="str">
        <f>IF(AND(入力データと計算結果!$F$6=バックデータ一覧!$A$7,入力データと計算結果!$F$27="仕様を入力することで評価する"),$CJ$65*CB359+$CJ$72*(AR359+AT359)+$CJ$79,"-")</f>
        <v>-</v>
      </c>
      <c r="AJ359" s="191" t="str">
        <f>IF(AND(入力データと計算結果!$F$6=バックデータ一覧!$A$7,入力データと計算結果!$F$27="仕様を入力することで評価する"),$CJ$66*CB359+$CJ$73*AS359+$CJ$80,"-")</f>
        <v>-</v>
      </c>
      <c r="AK359" s="191" t="str">
        <f>IF(AND(入力データと計算結果!$F$6=バックデータ一覧!$A$7,入力データと計算結果!$F$27="仕様を入力することで評価する"),$CJ$67*CB359+$CJ$74*(AR359+AT359)+$CJ$81,"-")</f>
        <v>-</v>
      </c>
      <c r="AL359" s="191" t="str">
        <f>IF(AND(入力データと計算結果!$F$6=バックデータ一覧!$A$7,入力データと計算結果!$F$27="仕様を入力することで評価する"),$CJ$68*CB359+$CJ$75*AU359+$CJ$82,"-")</f>
        <v>-</v>
      </c>
      <c r="AM359" s="191" t="str">
        <f>IF(AND(入力データと計算結果!$F$6=バックデータ一覧!$A$7,入力データと計算結果!$F$27="仕様を入力することで評価する"),$CJ$69*CB359+$CJ$76*AV359+$CJ$83,"-")</f>
        <v>-</v>
      </c>
      <c r="AN359" s="191" t="str">
        <f>IF(AND(入力データと計算結果!$F$6=バックデータ一覧!$A$7,入力データと計算結果!$F$27="仕様を入力することで評価する"),$CJ$70*CB359+$CJ$77*AW359+$CJ$84,"-")</f>
        <v>-</v>
      </c>
      <c r="AO359" s="191" t="str">
        <f>IF(AND(入力データと計算結果!$F$6=バックデータ一覧!$A$7,入力データと計算結果!$F$27="仕様を入力することで評価する"),$CJ$71*CB359+$CJ$78*AX359+$CJ$85,"-")</f>
        <v>-</v>
      </c>
      <c r="AP359" s="91">
        <f t="shared" si="168"/>
        <v>19.763365396564001</v>
      </c>
      <c r="AQ359" s="91">
        <f t="shared" si="181"/>
        <v>4.0453859323830317</v>
      </c>
      <c r="AR359" s="91">
        <f t="shared" si="169"/>
        <v>0</v>
      </c>
      <c r="AS359" s="91">
        <f t="shared" si="170"/>
        <v>0</v>
      </c>
      <c r="AT359" s="91">
        <f t="shared" si="171"/>
        <v>0</v>
      </c>
      <c r="AU359" s="91">
        <f t="shared" si="172"/>
        <v>0</v>
      </c>
      <c r="AV359" s="91">
        <f t="shared" si="173"/>
        <v>0</v>
      </c>
      <c r="AW359" s="91">
        <f t="shared" si="174"/>
        <v>0</v>
      </c>
      <c r="AX359" s="91">
        <f t="shared" si="175"/>
        <v>0</v>
      </c>
      <c r="AY359" s="158">
        <f t="shared" si="176"/>
        <v>17.083329424980001</v>
      </c>
      <c r="AZ359" s="91">
        <f t="shared" si="182"/>
        <v>17.083329424980001</v>
      </c>
      <c r="BA359" s="26">
        <f>IF(計算過程!$CJ$4=9,((BF359*CB359+BG359*(BO359+BP359+BQ359+BS359)+BH359*BN359+BI359)*BB359+(0.01723*BU359+0.06099))*10^3/3600,0)</f>
        <v>0</v>
      </c>
      <c r="BB359" s="26">
        <f>IF(7&lt;='貼り付けシート（日別）'!O358,1,1+(7-'貼り付けシート（日別）'!O358)*0.0091)</f>
        <v>1.0160766666666667</v>
      </c>
      <c r="BC359" s="26">
        <f>IF(計算過程!$CJ$4=9,((BJ359*計算過程!CB359+BK359*(BO359+BP359+BQ359+BS359)+BL359*BN359+BM359)*BE359+BU359/BD359),0)</f>
        <v>0</v>
      </c>
      <c r="BD359" s="26">
        <f>計算過程!$CJ$88*'貼り付けシート（日別）'!O358+計算過程!$CJ$89*BU359+計算過程!$CJ$90</f>
        <v>0.77951999999999999</v>
      </c>
      <c r="BE359" s="26">
        <f>IF(7&lt;='貼り付けシート（日別）'!O358,1,1+(7-'貼り付けシート（日別）'!O358)*0.0205)</f>
        <v>1.0362166666666666</v>
      </c>
      <c r="BF359" s="89">
        <f>IF($BN359&gt;0,バックデータ一覧!$S$4,バックデータ一覧!$T$4)</f>
        <v>-0.51375000000000004</v>
      </c>
      <c r="BG359" s="89">
        <f>IF($BN359&gt;0,バックデータ一覧!$S$5,バックデータ一覧!$T$5)</f>
        <v>-1.7819999999999999E-2</v>
      </c>
      <c r="BH359" s="89">
        <f>IF($BN359&gt;0,バックデータ一覧!$S$6,バックデータ一覧!$T$6)</f>
        <v>0.27639999999999998</v>
      </c>
      <c r="BI359" s="89">
        <f>IF($BN359&gt;0,バックデータ一覧!$S$7,バックデータ一覧!$T$7)</f>
        <v>9.4067100000000003</v>
      </c>
      <c r="BJ359" s="89">
        <f>IF($BN359&gt;0,バックデータ一覧!$S$12,バックデータ一覧!$T$12)</f>
        <v>-0.19841</v>
      </c>
      <c r="BK359" s="89">
        <f>IF($BN359&gt;0,バックデータ一覧!$S$13,バックデータ一覧!$T$13)</f>
        <v>1.10632</v>
      </c>
      <c r="BL359" s="89">
        <f>IF($BN359&gt;0,バックデータ一覧!$S$14,バックデータ一覧!$T$14)</f>
        <v>0.19306999999999999</v>
      </c>
      <c r="BM359" s="132">
        <f>IF($BN359&gt;0,バックデータ一覧!$S$15,バックデータ一覧!$T$15)</f>
        <v>-10.36669</v>
      </c>
      <c r="BN359" s="26">
        <f>SUMIF('貼り付けシート（時刻別）'!$A$6:$A$8765,$A359,'貼り付けシート（時刻別）'!$C$6:$C$8765)</f>
        <v>2400</v>
      </c>
      <c r="BO359" s="91">
        <f>'貼り付けシート（日別）'!B358</f>
        <v>4.7589274826730001</v>
      </c>
      <c r="BP359" s="91">
        <f>'貼り付けシート（日別）'!C358</f>
        <v>10.372021436595</v>
      </c>
      <c r="BQ359" s="91">
        <f>'貼り付けシート（日別）'!D358</f>
        <v>1.9523805057120001</v>
      </c>
      <c r="BR359" s="91">
        <f>'貼り付けシート（日別）'!E358</f>
        <v>0</v>
      </c>
      <c r="BS359" s="91">
        <f>'貼り付けシート（日別）'!F358</f>
        <v>0</v>
      </c>
      <c r="BT359" s="91">
        <f>'貼り付けシート（日別）'!G358</f>
        <v>0</v>
      </c>
      <c r="BU359" s="91">
        <f>'貼り付けシート（日別）'!H358</f>
        <v>0</v>
      </c>
      <c r="BV359" s="91">
        <f>'貼り付けシート（日別）'!I358</f>
        <v>39</v>
      </c>
      <c r="BW359" s="91">
        <f>'貼り付けシート（日別）'!J358</f>
        <v>85</v>
      </c>
      <c r="BX359" s="91">
        <f>'貼り付けシート（日別）'!K358</f>
        <v>16</v>
      </c>
      <c r="BY359" s="91">
        <f>'貼り付けシート（日別）'!L358</f>
        <v>0</v>
      </c>
      <c r="BZ359" s="91">
        <f>'貼り付けシート（日別）'!M358</f>
        <v>0</v>
      </c>
      <c r="CA359" s="91">
        <f>'貼り付けシート（日別）'!N358</f>
        <v>0</v>
      </c>
      <c r="CB359" s="91">
        <f>'貼り付けシート（日別）'!O358</f>
        <v>5.2333333333333352</v>
      </c>
      <c r="CC359" s="91">
        <f>'貼り付けシート（日別）'!Q358</f>
        <v>0</v>
      </c>
      <c r="CD359" s="126"/>
    </row>
    <row r="360" spans="1:82" x14ac:dyDescent="0.15">
      <c r="A360" s="30">
        <v>41993</v>
      </c>
      <c r="B360" s="93">
        <f t="shared" si="156"/>
        <v>0.18483361226851849</v>
      </c>
      <c r="C360" s="93">
        <f t="shared" si="157"/>
        <v>0</v>
      </c>
      <c r="D360" s="93">
        <f t="shared" si="183"/>
        <v>38.567864852181117</v>
      </c>
      <c r="E360" s="96">
        <v>0</v>
      </c>
      <c r="F360" s="90">
        <f>IF(OR(計算過程!$CJ$4&lt;=4,計算過程!$CJ$4=8),G360+H360+I360,0)</f>
        <v>0.18483361226851849</v>
      </c>
      <c r="G360" s="90">
        <f>IF(AND($CJ$4&gt;4,$CJ$4&lt;&gt;8),0,((VLOOKUP(入力データと計算結果!$F$6,バックデータ一覧!$V$12:$AA$15,2)*CB360+VLOOKUP(入力データと計算結果!$F$6,バックデータ一覧!$V$12:$AA$15,3)*(BV360+BW360+BX360+BY360+CA360)+(VLOOKUP(入力データと計算結果!$F$6,バックデータ一覧!$V$12:$AA$15,4)))*10^3/3600))</f>
        <v>0.11984699074074073</v>
      </c>
      <c r="H360" s="90">
        <f>IF(AND(OR($CJ$4&gt;4,$CJ$4&lt;&gt;8),入力データと計算結果!$F$7&lt;&gt;バックデータ一覧!$A$20,BZ360&gt;0),0.07*10^3/3600,0)</f>
        <v>1.9444444444444445E-2</v>
      </c>
      <c r="I360" s="90">
        <f>IF(AND(OR($CJ$4&lt;=4),入力データと計算結果!$F$7=バックデータ一覧!$A$22,BU360&gt;0),(VLOOKUP(入力データと計算結果!$F$6,バックデータ一覧!$V$12:$AA$15,5,FALSE)*BU360+VLOOKUP(入力データと計算結果!$F$6,バックデータ一覧!$V$12:$AA$15,6,FALSE))*10^3/3600,0)</f>
        <v>4.5542177083333336E-2</v>
      </c>
      <c r="J360" s="90">
        <f>IF(OR(計算過程!$CJ$4&lt;=2,計算過程!$CJ$4=8),IF(入力データと計算結果!$F$7=バックデータ一覧!$A$20,BO360/L360+BP360/M360+BQ360/N360+BR360/O360+BT360/Q360,IF(入力データと計算結果!$F$7=バックデータ一覧!$A$21,BO360/L360+BP360/M360+BQ360/N360+BS360/P360+BT360/Q360,BO360/L360+BP360/M360+BQ360/N360+BS360/P360+BU360/R360)),0)</f>
        <v>0</v>
      </c>
      <c r="K360" s="90">
        <f>IF(OR(計算過程!$CJ$4=3,計算過程!$CJ$4=4),IF(入力データと計算結果!$F$7=バックデータ一覧!$A$20,BO360/L360+BP360/M360+BQ360/N360+BR360/O360+BT360/Q360,IF(入力データと計算結果!$F$7=バックデータ一覧!$A$21,BO360/L360+BP360/M360+BQ360/N360+BS360/P360+BT360/Q360,BO360/L360+BP360/M360+BQ360/N360+BS360/P360+BU360/R360)),0)</f>
        <v>38.567864852181117</v>
      </c>
      <c r="L360" s="167">
        <f>IFERROR(MIN(1,$CJ$6*CB360+計算過程!$CJ$13*(BO360+BQ360)+$CJ$20),"-")</f>
        <v>0.71015076721572679</v>
      </c>
      <c r="M360" s="167">
        <f t="shared" si="158"/>
        <v>0.78422081872453653</v>
      </c>
      <c r="N360" s="167">
        <f t="shared" si="159"/>
        <v>0.71015076721572679</v>
      </c>
      <c r="O360" s="134">
        <f t="shared" si="160"/>
        <v>0.90236153670854247</v>
      </c>
      <c r="P360" s="134">
        <f t="shared" si="161"/>
        <v>0.8616870373620289</v>
      </c>
      <c r="Q360" s="134">
        <f t="shared" si="162"/>
        <v>0.90236153670854247</v>
      </c>
      <c r="R360" s="134">
        <f t="shared" si="163"/>
        <v>0.51121744438084682</v>
      </c>
      <c r="S360" s="26">
        <f t="shared" si="164"/>
        <v>0</v>
      </c>
      <c r="T360" s="26">
        <f>'貼り付けシート（日別）'!P359</f>
        <v>2.4624999999999999</v>
      </c>
      <c r="U360" s="26">
        <f t="shared" si="184"/>
        <v>1.06034875</v>
      </c>
      <c r="V360" s="26">
        <f t="shared" si="185"/>
        <v>1.0888125</v>
      </c>
      <c r="W360" s="26">
        <f t="shared" si="177"/>
        <v>29.378591901600004</v>
      </c>
      <c r="X360" s="26">
        <f t="shared" si="165"/>
        <v>0</v>
      </c>
      <c r="Y360" s="26">
        <f>IF(AND(入力データと計算結果!$F$6=バックデータ一覧!$A$7,入力データと計算結果!$F$27="種類を選択することで評価する"),MAX((($CJ$44*CB360+$CJ$45*SUM(BO360:BQ360,BS360)+$CJ$46)*Z360+(0.01723*BU360+0.06099))*10^3/3600,0),0)</f>
        <v>0</v>
      </c>
      <c r="Z360" s="26">
        <f t="shared" si="178"/>
        <v>1.0147116666666667</v>
      </c>
      <c r="AA360" s="26">
        <f>IF(AND(入力データと計算結果!$F$6=バックデータ一覧!$A$7,入力データと計算結果!$F$27="種類を選択することで評価する"),MAX(($CJ$47*CB360+$CJ$48*SUM(BO360:BQ360,BS360)+$CJ$49)*AC360+BU360/AB360,0),0)</f>
        <v>0</v>
      </c>
      <c r="AB360" s="26">
        <f t="shared" si="166"/>
        <v>0.79035374999999997</v>
      </c>
      <c r="AC360" s="26">
        <f t="shared" si="179"/>
        <v>1.0331416666666666</v>
      </c>
      <c r="AD360" s="91">
        <f>IF(AND(入力データと計算結果!$F$6=バックデータ一覧!$A$7,入力データと計算結果!$F$27="仕様を入力することで評価する"),AE360+AF360+AG360,0)</f>
        <v>0</v>
      </c>
      <c r="AE360" s="91">
        <f t="shared" si="180"/>
        <v>1.8589946058708484</v>
      </c>
      <c r="AF360" s="91">
        <f t="shared" si="167"/>
        <v>8.1825212365486427E-2</v>
      </c>
      <c r="AG360" s="190">
        <f>IF(AND(入力データと計算結果!$F$7&lt;&gt;バックデータ一覧!$A$22,CA360&gt;0),(0.000393*計算過程!CA360)*10^3/3600,IF(AND(入力データと計算結果!$F$7=バックデータ一覧!$A$22,AX360&gt;0),(0.01723*計算過程!AX360+0.06099)*10^3/3600,0))</f>
        <v>2.5009255208333334E-2</v>
      </c>
      <c r="AH360" s="91">
        <f>IF(OR(入力データと計算結果!$F$6&lt;&gt;バックデータ一覧!$A$7,入力データと計算結果!$F$27&lt;&gt;"仕様を入力することで評価する"),0,IF(入力データと計算結果!$F$7=バックデータ一覧!$A$20,計算過程!AR360/計算過程!AI360+計算過程!AS360/計算過程!AJ360+計算過程!AT360/計算過程!AK360+計算過程!AU360/計算過程!AL360+計算過程!AW360/計算過程!AN360,IF(入力データと計算結果!$F$7=バックデータ一覧!$A$21,計算過程!AR360/計算過程!AI360+計算過程!AS360/計算過程!AJ360+計算過程!AT360/計算過程!AK360+計算過程!AV360/計算過程!AM360+計算過程!AW360/計算過程!AN360,計算過程!AR360/計算過程!AI360+計算過程!AS360/計算過程!AJ360+計算過程!AT360/計算過程!AK360+計算過程!AV360/計算過程!AM360+計算過程!AX360/計算過程!AO360)))</f>
        <v>0</v>
      </c>
      <c r="AI360" s="191" t="str">
        <f>IF(AND(入力データと計算結果!$F$6=バックデータ一覧!$A$7,入力データと計算結果!$F$27="仕様を入力することで評価する"),$CJ$65*CB360+$CJ$72*(AR360+AT360)+$CJ$79,"-")</f>
        <v>-</v>
      </c>
      <c r="AJ360" s="191" t="str">
        <f>IF(AND(入力データと計算結果!$F$6=バックデータ一覧!$A$7,入力データと計算結果!$F$27="仕様を入力することで評価する"),$CJ$66*CB360+$CJ$73*AS360+$CJ$80,"-")</f>
        <v>-</v>
      </c>
      <c r="AK360" s="191" t="str">
        <f>IF(AND(入力データと計算結果!$F$6=バックデータ一覧!$A$7,入力データと計算結果!$F$27="仕様を入力することで評価する"),$CJ$67*CB360+$CJ$74*(AR360+AT360)+$CJ$81,"-")</f>
        <v>-</v>
      </c>
      <c r="AL360" s="191" t="str">
        <f>IF(AND(入力データと計算結果!$F$6=バックデータ一覧!$A$7,入力データと計算結果!$F$27="仕様を入力することで評価する"),$CJ$68*CB360+$CJ$75*AU360+$CJ$82,"-")</f>
        <v>-</v>
      </c>
      <c r="AM360" s="191" t="str">
        <f>IF(AND(入力データと計算結果!$F$6=バックデータ一覧!$A$7,入力データと計算結果!$F$27="仕様を入力することで評価する"),$CJ$69*CB360+$CJ$76*AV360+$CJ$83,"-")</f>
        <v>-</v>
      </c>
      <c r="AN360" s="191" t="str">
        <f>IF(AND(入力データと計算結果!$F$6=バックデータ一覧!$A$7,入力データと計算結果!$F$27="仕様を入力することで評価する"),$CJ$70*CB360+$CJ$77*AW360+$CJ$84,"-")</f>
        <v>-</v>
      </c>
      <c r="AO360" s="191" t="str">
        <f>IF(AND(入力データと計算結果!$F$6=バックデータ一覧!$A$7,入力データと計算結果!$F$27="仕様を入力することで評価する"),$CJ$71*CB360+$CJ$78*AX360+$CJ$85,"-")</f>
        <v>-</v>
      </c>
      <c r="AP360" s="91">
        <f t="shared" si="168"/>
        <v>27.328105333901046</v>
      </c>
      <c r="AQ360" s="91">
        <f t="shared" si="181"/>
        <v>4.0834655176269266</v>
      </c>
      <c r="AR360" s="91">
        <f t="shared" si="169"/>
        <v>0.88651313819437494</v>
      </c>
      <c r="AS360" s="91">
        <f t="shared" si="170"/>
        <v>1.0855262916665813</v>
      </c>
      <c r="AT360" s="91">
        <f t="shared" si="171"/>
        <v>0.47039472638885149</v>
      </c>
      <c r="AU360" s="91">
        <f t="shared" si="172"/>
        <v>0</v>
      </c>
      <c r="AV360" s="91">
        <f t="shared" si="173"/>
        <v>1.6282894374998715</v>
      </c>
      <c r="AW360" s="91">
        <f t="shared" si="174"/>
        <v>0</v>
      </c>
      <c r="AX360" s="91">
        <f t="shared" si="175"/>
        <v>1.6856249999999999</v>
      </c>
      <c r="AY360" s="158">
        <f t="shared" si="176"/>
        <v>23.622243307850322</v>
      </c>
      <c r="AZ360" s="91">
        <f t="shared" si="182"/>
        <v>27.692966901600002</v>
      </c>
      <c r="BA360" s="26">
        <f>IF(計算過程!$CJ$4=9,((BF360*CB360+BG360*(BO360+BP360+BQ360+BS360)+BH360*BN360+BI360)*BB360+(0.01723*BU360+0.06099))*10^3/3600,0)</f>
        <v>0</v>
      </c>
      <c r="BB360" s="26">
        <f>IF(7&lt;='貼り付けシート（日別）'!O359,1,1+(7-'貼り付けシート（日別）'!O359)*0.0091)</f>
        <v>1.0147116666666667</v>
      </c>
      <c r="BC360" s="26">
        <f>IF(計算過程!$CJ$4=9,((BJ360*計算過程!CB360+BK360*(BO360+BP360+BQ360+BS360)+BL360*BN360+BM360)*BE360+BU360/BD360),0)</f>
        <v>0</v>
      </c>
      <c r="BD360" s="26">
        <f>計算過程!$CJ$88*'貼り付けシート（日別）'!O359+計算過程!$CJ$89*BU360+計算過程!$CJ$90</f>
        <v>0.79035374999999997</v>
      </c>
      <c r="BE360" s="26">
        <f>IF(7&lt;='貼り付けシート（日別）'!O359,1,1+(7-'貼り付けシート（日別）'!O359)*0.0205)</f>
        <v>1.0331416666666666</v>
      </c>
      <c r="BF360" s="89">
        <f>IF($BN360&gt;0,バックデータ一覧!$S$4,バックデータ一覧!$T$4)</f>
        <v>-0.51375000000000004</v>
      </c>
      <c r="BG360" s="89">
        <f>IF($BN360&gt;0,バックデータ一覧!$S$5,バックデータ一覧!$T$5)</f>
        <v>-1.7819999999999999E-2</v>
      </c>
      <c r="BH360" s="89">
        <f>IF($BN360&gt;0,バックデータ一覧!$S$6,バックデータ一覧!$T$6)</f>
        <v>0.27639999999999998</v>
      </c>
      <c r="BI360" s="89">
        <f>IF($BN360&gt;0,バックデータ一覧!$S$7,バックデータ一覧!$T$7)</f>
        <v>9.4067100000000003</v>
      </c>
      <c r="BJ360" s="89">
        <f>IF($BN360&gt;0,バックデータ一覧!$S$12,バックデータ一覧!$T$12)</f>
        <v>-0.19841</v>
      </c>
      <c r="BK360" s="89">
        <f>IF($BN360&gt;0,バックデータ一覧!$S$13,バックデータ一覧!$T$13)</f>
        <v>1.10632</v>
      </c>
      <c r="BL360" s="89">
        <f>IF($BN360&gt;0,バックデータ一覧!$S$14,バックデータ一覧!$T$14)</f>
        <v>0.19306999999999999</v>
      </c>
      <c r="BM360" s="132">
        <f>IF($BN360&gt;0,バックデータ一覧!$S$15,バックデータ一覧!$T$15)</f>
        <v>-10.36669</v>
      </c>
      <c r="BN360" s="26">
        <f>SUMIF('貼り付けシート（時刻別）'!$A$6:$A$8765,$A360,'貼り付けシート（時刻別）'!$C$6:$C$8765)</f>
        <v>2400</v>
      </c>
      <c r="BO360" s="91">
        <f>'貼り付けシート（日別）'!B359</f>
        <v>6.0309127919040009</v>
      </c>
      <c r="BP360" s="91">
        <f>'貼り付けシート（日別）'!C359</f>
        <v>7.38479117376</v>
      </c>
      <c r="BQ360" s="91">
        <f>'貼り付けシート（日別）'!D359</f>
        <v>3.2000761752960001</v>
      </c>
      <c r="BR360" s="91">
        <f>'貼り付けシート（日別）'!E359</f>
        <v>0</v>
      </c>
      <c r="BS360" s="91">
        <f>'貼り付けシート（日別）'!F359</f>
        <v>11.07718676064</v>
      </c>
      <c r="BT360" s="91">
        <f>'貼り付けシート（日別）'!G359</f>
        <v>0</v>
      </c>
      <c r="BU360" s="91">
        <f>'貼り付けシート（日別）'!H359</f>
        <v>1.6856249999999999</v>
      </c>
      <c r="BV360" s="91">
        <f>'貼り付けシート（日別）'!I359</f>
        <v>49</v>
      </c>
      <c r="BW360" s="91">
        <f>'貼り付けシート（日別）'!J359</f>
        <v>60</v>
      </c>
      <c r="BX360" s="91">
        <f>'貼り付けシート（日別）'!K359</f>
        <v>26</v>
      </c>
      <c r="BY360" s="91">
        <f>'貼り付けシート（日別）'!L359</f>
        <v>0</v>
      </c>
      <c r="BZ360" s="91">
        <f>'貼り付けシート（日別）'!M359</f>
        <v>90</v>
      </c>
      <c r="CA360" s="91">
        <f>'貼り付けシート（日別）'!N359</f>
        <v>0</v>
      </c>
      <c r="CB360" s="91">
        <f>'貼り付けシート（日別）'!O359</f>
        <v>5.3833333333333337</v>
      </c>
      <c r="CC360" s="91">
        <f>'貼り付けシート（日別）'!Q359</f>
        <v>0</v>
      </c>
      <c r="CD360" s="126"/>
    </row>
    <row r="361" spans="1:82" x14ac:dyDescent="0.15">
      <c r="A361" s="30">
        <v>41994</v>
      </c>
      <c r="B361" s="93">
        <f t="shared" si="156"/>
        <v>0.18388559924768519</v>
      </c>
      <c r="C361" s="93">
        <f t="shared" si="157"/>
        <v>0</v>
      </c>
      <c r="D361" s="93">
        <f t="shared" si="183"/>
        <v>39.282874580297843</v>
      </c>
      <c r="E361" s="96">
        <v>0</v>
      </c>
      <c r="F361" s="90">
        <f>IF(OR(計算過程!$CJ$4&lt;=4,計算過程!$CJ$4=8),G361+H361+I361,0)</f>
        <v>0.18388559924768519</v>
      </c>
      <c r="G361" s="90">
        <f>IF(AND($CJ$4&gt;4,$CJ$4&lt;&gt;8),0,((VLOOKUP(入力データと計算結果!$F$6,バックデータ一覧!$V$12:$AA$15,2)*CB361+VLOOKUP(入力データと計算結果!$F$6,バックデータ一覧!$V$12:$AA$15,3)*(BV361+BW361+BX361+BY361+CA361)+(VLOOKUP(入力データと計算結果!$F$6,バックデータ一覧!$V$12:$AA$15,4)))*10^3/3600))</f>
        <v>0.1191370949074074</v>
      </c>
      <c r="H361" s="90">
        <f>IF(AND(OR($CJ$4&gt;4,$CJ$4&lt;&gt;8),入力データと計算結果!$F$7&lt;&gt;バックデータ一覧!$A$20,BZ361&gt;0),0.07*10^3/3600,0)</f>
        <v>1.9444444444444445E-2</v>
      </c>
      <c r="I361" s="90">
        <f>IF(AND(OR($CJ$4&lt;=4),入力データと計算結果!$F$7=バックデータ一覧!$A$22,BU361&gt;0),(VLOOKUP(入力データと計算結果!$F$6,バックデータ一覧!$V$12:$AA$15,5,FALSE)*BU361+VLOOKUP(入力データと計算結果!$F$6,バックデータ一覧!$V$12:$AA$15,6,FALSE))*10^3/3600,0)</f>
        <v>4.5304059895833332E-2</v>
      </c>
      <c r="J361" s="90">
        <f>IF(OR(計算過程!$CJ$4&lt;=2,計算過程!$CJ$4=8),IF(入力データと計算結果!$F$7=バックデータ一覧!$A$20,BO361/L361+BP361/M361+BQ361/N361+BR361/O361+BT361/Q361,IF(入力データと計算結果!$F$7=バックデータ一覧!$A$21,BO361/L361+BP361/M361+BQ361/N361+BS361/P361+BT361/Q361,BO361/L361+BP361/M361+BQ361/N361+BS361/P361+BU361/R361)),0)</f>
        <v>0</v>
      </c>
      <c r="K361" s="90">
        <f>IF(OR(計算過程!$CJ$4=3,計算過程!$CJ$4=4),IF(入力データと計算結果!$F$7=バックデータ一覧!$A$20,BO361/L361+BP361/M361+BQ361/N361+BR361/O361+BT361/Q361,IF(入力データと計算結果!$F$7=バックデータ一覧!$A$21,BO361/L361+BP361/M361+BQ361/N361+BS361/P361+BT361/Q361,BO361/L361+BP361/M361+BQ361/N361+BS361/P361+BU361/R361)),0)</f>
        <v>39.282874580297843</v>
      </c>
      <c r="L361" s="167">
        <f>IFERROR(MIN(1,$CJ$6*CB361+計算過程!$CJ$13*(BO361+BQ361)+$CJ$20),"-")</f>
        <v>0.71133457570450187</v>
      </c>
      <c r="M361" s="167">
        <f t="shared" si="158"/>
        <v>0.78721425046023252</v>
      </c>
      <c r="N361" s="167">
        <f t="shared" si="159"/>
        <v>0.71133457570450187</v>
      </c>
      <c r="O361" s="134">
        <f t="shared" si="160"/>
        <v>0.90236153670854247</v>
      </c>
      <c r="P361" s="134">
        <f t="shared" si="161"/>
        <v>0.8610285437268228</v>
      </c>
      <c r="Q361" s="134">
        <f t="shared" si="162"/>
        <v>0.90236153670854247</v>
      </c>
      <c r="R361" s="134">
        <f t="shared" si="163"/>
        <v>0.51607456705944688</v>
      </c>
      <c r="S361" s="26">
        <f t="shared" si="164"/>
        <v>0</v>
      </c>
      <c r="T361" s="26">
        <f>'貼り付けシート（日別）'!P360</f>
        <v>3.5624999999999996</v>
      </c>
      <c r="U361" s="26">
        <f t="shared" si="184"/>
        <v>1.04571875</v>
      </c>
      <c r="V361" s="26">
        <f t="shared" si="185"/>
        <v>1.0503125</v>
      </c>
      <c r="W361" s="26">
        <f t="shared" si="177"/>
        <v>30.023922789674998</v>
      </c>
      <c r="X361" s="26">
        <f t="shared" si="165"/>
        <v>0</v>
      </c>
      <c r="Y361" s="26">
        <f>IF(AND(入力データと計算結果!$F$6=バックデータ一覧!$A$7,入力データと計算結果!$F$27="種類を選択することで評価する"),MAX((($CJ$44*CB361+$CJ$45*SUM(BO361:BQ361,BS361)+$CJ$46)*Z361+(0.01723*BU361+0.06099))*10^3/3600,0),0)</f>
        <v>0</v>
      </c>
      <c r="Z361" s="26">
        <f t="shared" si="178"/>
        <v>1.0048154166666667</v>
      </c>
      <c r="AA361" s="26">
        <f>IF(AND(入力データと計算結果!$F$6=バックデータ一覧!$A$7,入力データと計算結果!$F$27="種類を選択することで評価する"),MAX(($CJ$47*CB361+$CJ$48*SUM(BO361:BQ361,BS361)+$CJ$49)*AC361+BU361/AB361,0),0)</f>
        <v>0</v>
      </c>
      <c r="AB361" s="26">
        <f t="shared" si="166"/>
        <v>0.79532906249999991</v>
      </c>
      <c r="AC361" s="26">
        <f t="shared" si="179"/>
        <v>1.0108479166666666</v>
      </c>
      <c r="AD361" s="91">
        <f>IF(AND(入力データと計算結果!$F$6=バックデータ一覧!$A$7,入力データと計算結果!$F$27="仕様を入力することで評価する"),AE361+AF361+AG361,0)</f>
        <v>0</v>
      </c>
      <c r="AE361" s="91">
        <f t="shared" si="180"/>
        <v>1.7651780143529925</v>
      </c>
      <c r="AF361" s="91">
        <f t="shared" si="167"/>
        <v>8.2395611488481485E-2</v>
      </c>
      <c r="AG361" s="190">
        <f>IF(AND(入力データと計算結果!$F$7&lt;&gt;バックデータ一覧!$A$22,CA361&gt;0),(0.000393*計算過程!CA361)*10^3/3600,IF(AND(入力データと計算結果!$F$7=バックデータ一覧!$A$22,AX361&gt;0),(0.01723*計算過程!AX361+0.06099)*10^3/3600,0))</f>
        <v>2.4814071614583336E-2</v>
      </c>
      <c r="AH361" s="91">
        <f>IF(OR(入力データと計算結果!$F$6&lt;&gt;バックデータ一覧!$A$7,入力データと計算結果!$F$27&lt;&gt;"仕様を入力することで評価する"),0,IF(入力データと計算結果!$F$7=バックデータ一覧!$A$20,計算過程!AR361/計算過程!AI361+計算過程!AS361/計算過程!AJ361+計算過程!AT361/計算過程!AK361+計算過程!AU361/計算過程!AL361+計算過程!AW361/計算過程!AN361,IF(入力データと計算結果!$F$7=バックデータ一覧!$A$21,計算過程!AR361/計算過程!AI361+計算過程!AS361/計算過程!AJ361+計算過程!AT361/計算過程!AK361+計算過程!AV361/計算過程!AM361+計算過程!AW361/計算過程!AN361,計算過程!AR361/計算過程!AI361+計算過程!AS361/計算過程!AJ361+計算過程!AT361/計算過程!AK361+計算過程!AV361/計算過程!AM361+計算過程!AX361/計算過程!AO361)))</f>
        <v>0</v>
      </c>
      <c r="AI361" s="191" t="str">
        <f>IF(AND(入力データと計算結果!$F$6=バックデータ一覧!$A$7,入力データと計算結果!$F$27="仕様を入力することで評価する"),$CJ$65*CB361+$CJ$72*(AR361+AT361)+$CJ$79,"-")</f>
        <v>-</v>
      </c>
      <c r="AJ361" s="191" t="str">
        <f>IF(AND(入力データと計算結果!$F$6=バックデータ一覧!$A$7,入力データと計算結果!$F$27="仕様を入力することで評価する"),$CJ$66*CB361+$CJ$73*AS361+$CJ$80,"-")</f>
        <v>-</v>
      </c>
      <c r="AK361" s="191" t="str">
        <f>IF(AND(入力データと計算結果!$F$6=バックデータ一覧!$A$7,入力データと計算結果!$F$27="仕様を入力することで評価する"),$CJ$67*CB361+$CJ$74*(AR361+AT361)+$CJ$81,"-")</f>
        <v>-</v>
      </c>
      <c r="AL361" s="191" t="str">
        <f>IF(AND(入力データと計算結果!$F$6=バックデータ一覧!$A$7,入力データと計算結果!$F$27="仕様を入力することで評価する"),$CJ$68*CB361+$CJ$75*AU361+$CJ$82,"-")</f>
        <v>-</v>
      </c>
      <c r="AM361" s="191" t="str">
        <f>IF(AND(入力データと計算結果!$F$6=バックデータ一覧!$A$7,入力データと計算結果!$F$27="仕様を入力することで評価する"),$CJ$69*CB361+$CJ$76*AV361+$CJ$83,"-")</f>
        <v>-</v>
      </c>
      <c r="AN361" s="191" t="str">
        <f>IF(AND(入力データと計算結果!$F$6=バックデータ一覧!$A$7,入力データと計算結果!$F$27="仕様を入力することで評価する"),$CJ$70*CB361+$CJ$77*AW361+$CJ$84,"-")</f>
        <v>-</v>
      </c>
      <c r="AO361" s="191" t="str">
        <f>IF(AND(入力データと計算結果!$F$6=バックデータ一覧!$A$7,入力データと計算結果!$F$27="仕様を入力することで評価する"),$CJ$71*CB361+$CJ$78*AX361+$CJ$85,"-")</f>
        <v>-</v>
      </c>
      <c r="AP361" s="91">
        <f t="shared" si="168"/>
        <v>27.703326932741142</v>
      </c>
      <c r="AQ361" s="91">
        <f t="shared" si="181"/>
        <v>4.3595425106451664</v>
      </c>
      <c r="AR361" s="91">
        <f t="shared" si="169"/>
        <v>0.96529924406579948</v>
      </c>
      <c r="AS361" s="91">
        <f t="shared" si="170"/>
        <v>1.1819990743662858</v>
      </c>
      <c r="AT361" s="91">
        <f t="shared" si="171"/>
        <v>0.51219959889205713</v>
      </c>
      <c r="AU361" s="91">
        <f t="shared" si="172"/>
        <v>0</v>
      </c>
      <c r="AV361" s="91">
        <f t="shared" si="173"/>
        <v>1.7729986115494292</v>
      </c>
      <c r="AW361" s="91">
        <f t="shared" si="174"/>
        <v>0</v>
      </c>
      <c r="AX361" s="91">
        <f t="shared" si="175"/>
        <v>1.6448437500000002</v>
      </c>
      <c r="AY361" s="158">
        <f t="shared" si="176"/>
        <v>23.946582510801427</v>
      </c>
      <c r="AZ361" s="91">
        <f t="shared" si="182"/>
        <v>28.379079039674998</v>
      </c>
      <c r="BA361" s="26">
        <f>IF(計算過程!$CJ$4=9,((BF361*CB361+BG361*(BO361+BP361+BQ361+BS361)+BH361*BN361+BI361)*BB361+(0.01723*BU361+0.06099))*10^3/3600,0)</f>
        <v>0</v>
      </c>
      <c r="BB361" s="26">
        <f>IF(7&lt;='貼り付けシート（日別）'!O360,1,1+(7-'貼り付けシート（日別）'!O360)*0.0091)</f>
        <v>1.0048154166666667</v>
      </c>
      <c r="BC361" s="26">
        <f>IF(計算過程!$CJ$4=9,((BJ361*計算過程!CB361+BK361*(BO361+BP361+BQ361+BS361)+BL361*BN361+BM361)*BE361+BU361/BD361),0)</f>
        <v>0</v>
      </c>
      <c r="BD361" s="26">
        <f>計算過程!$CJ$88*'貼り付けシート（日別）'!O360+計算過程!$CJ$89*BU361+計算過程!$CJ$90</f>
        <v>0.79532906249999991</v>
      </c>
      <c r="BE361" s="26">
        <f>IF(7&lt;='貼り付けシート（日別）'!O360,1,1+(7-'貼り付けシート（日別）'!O360)*0.0205)</f>
        <v>1.0108479166666666</v>
      </c>
      <c r="BF361" s="89">
        <f>IF($BN361&gt;0,バックデータ一覧!$S$4,バックデータ一覧!$T$4)</f>
        <v>-0.51375000000000004</v>
      </c>
      <c r="BG361" s="89">
        <f>IF($BN361&gt;0,バックデータ一覧!$S$5,バックデータ一覧!$T$5)</f>
        <v>-1.7819999999999999E-2</v>
      </c>
      <c r="BH361" s="89">
        <f>IF($BN361&gt;0,バックデータ一覧!$S$6,バックデータ一覧!$T$6)</f>
        <v>0.27639999999999998</v>
      </c>
      <c r="BI361" s="89">
        <f>IF($BN361&gt;0,バックデータ一覧!$S$7,バックデータ一覧!$T$7)</f>
        <v>9.4067100000000003</v>
      </c>
      <c r="BJ361" s="89">
        <f>IF($BN361&gt;0,バックデータ一覧!$S$12,バックデータ一覧!$T$12)</f>
        <v>-0.19841</v>
      </c>
      <c r="BK361" s="89">
        <f>IF($BN361&gt;0,バックデータ一覧!$S$13,バックデータ一覧!$T$13)</f>
        <v>1.10632</v>
      </c>
      <c r="BL361" s="89">
        <f>IF($BN361&gt;0,バックデータ一覧!$S$14,バックデータ一覧!$T$14)</f>
        <v>0.19306999999999999</v>
      </c>
      <c r="BM361" s="132">
        <f>IF($BN361&gt;0,バックデータ一覧!$S$15,バックデータ一覧!$T$15)</f>
        <v>-10.36669</v>
      </c>
      <c r="BN361" s="26">
        <f>SUMIF('貼り付けシート（時刻別）'!$A$6:$A$8765,$A361,'貼り付けシート（時刻別）'!$C$6:$C$8765)</f>
        <v>2400</v>
      </c>
      <c r="BO361" s="91">
        <f>'貼り付けシート（日別）'!B360</f>
        <v>6.1803327686403335</v>
      </c>
      <c r="BP361" s="91">
        <f>'貼り付けシート（日別）'!C360</f>
        <v>7.5677544105800001</v>
      </c>
      <c r="BQ361" s="91">
        <f>'貼り付けシート（日別）'!D360</f>
        <v>3.2793602445846668</v>
      </c>
      <c r="BR361" s="91">
        <f>'貼り付けシート（日別）'!E360</f>
        <v>0</v>
      </c>
      <c r="BS361" s="91">
        <f>'貼り付けシート（日別）'!F360</f>
        <v>11.35163161587</v>
      </c>
      <c r="BT361" s="91">
        <f>'貼り付けシート（日別）'!G360</f>
        <v>0</v>
      </c>
      <c r="BU361" s="91">
        <f>'貼り付けシート（日別）'!H360</f>
        <v>1.6448437500000002</v>
      </c>
      <c r="BV361" s="91">
        <f>'貼り付けシート（日別）'!I360</f>
        <v>49</v>
      </c>
      <c r="BW361" s="91">
        <f>'貼り付けシート（日別）'!J360</f>
        <v>60</v>
      </c>
      <c r="BX361" s="91">
        <f>'貼り付けシート（日別）'!K360</f>
        <v>26</v>
      </c>
      <c r="BY361" s="91">
        <f>'貼り付けシート（日別）'!L360</f>
        <v>0</v>
      </c>
      <c r="BZ361" s="91">
        <f>'貼り付けシート（日別）'!M360</f>
        <v>90</v>
      </c>
      <c r="CA361" s="91">
        <f>'貼り付けシート（日別）'!N360</f>
        <v>0</v>
      </c>
      <c r="CB361" s="91">
        <f>'貼り付けシート（日別）'!O360</f>
        <v>6.4708333333333314</v>
      </c>
      <c r="CC361" s="91">
        <f>'貼り付けシート（日別）'!Q360</f>
        <v>0</v>
      </c>
      <c r="CD361" s="126"/>
    </row>
    <row r="362" spans="1:82" x14ac:dyDescent="0.15">
      <c r="A362" s="30">
        <v>41995</v>
      </c>
      <c r="B362" s="93">
        <f t="shared" si="156"/>
        <v>0.18626108015046294</v>
      </c>
      <c r="C362" s="93">
        <f t="shared" si="157"/>
        <v>0</v>
      </c>
      <c r="D362" s="93">
        <f t="shared" si="183"/>
        <v>40.488009334954796</v>
      </c>
      <c r="E362" s="96">
        <v>0</v>
      </c>
      <c r="F362" s="90">
        <f>IF(OR(計算過程!$CJ$4&lt;=4,計算過程!$CJ$4=8),G362+H362+I362,0)</f>
        <v>0.18626108015046294</v>
      </c>
      <c r="G362" s="90">
        <f>IF(AND($CJ$4&gt;4,$CJ$4&lt;&gt;8),0,((VLOOKUP(入力データと計算結果!$F$6,バックデータ一覧!$V$12:$AA$15,2)*CB362+VLOOKUP(入力データと計算結果!$F$6,バックデータ一覧!$V$12:$AA$15,3)*(BV362+BW362+BX362+BY362+CA362)+(VLOOKUP(入力データと計算結果!$F$6,バックデータ一覧!$V$12:$AA$15,4)))*10^3/3600))</f>
        <v>0.12091591435185184</v>
      </c>
      <c r="H362" s="90">
        <f>IF(AND(OR($CJ$4&gt;4,$CJ$4&lt;&gt;8),入力データと計算結果!$F$7&lt;&gt;バックデータ一覧!$A$20,BZ362&gt;0),0.07*10^3/3600,0)</f>
        <v>1.9444444444444445E-2</v>
      </c>
      <c r="I362" s="90">
        <f>IF(AND(OR($CJ$4&lt;=4),入力データと計算結果!$F$7=バックデータ一覧!$A$22,BU362&gt;0),(VLOOKUP(入力データと計算結果!$F$6,バックデータ一覧!$V$12:$AA$15,5,FALSE)*BU362+VLOOKUP(入力データと計算結果!$F$6,バックデータ一覧!$V$12:$AA$15,6,FALSE))*10^3/3600,0)</f>
        <v>4.590072135416666E-2</v>
      </c>
      <c r="J362" s="90">
        <f>IF(OR(計算過程!$CJ$4&lt;=2,計算過程!$CJ$4=8),IF(入力データと計算結果!$F$7=バックデータ一覧!$A$20,BO362/L362+BP362/M362+BQ362/N362+BR362/O362+BT362/Q362,IF(入力データと計算結果!$F$7=バックデータ一覧!$A$21,BO362/L362+BP362/M362+BQ362/N362+BS362/P362+BT362/Q362,BO362/L362+BP362/M362+BQ362/N362+BS362/P362+BU362/R362)),0)</f>
        <v>0</v>
      </c>
      <c r="K362" s="90">
        <f>IF(OR(計算過程!$CJ$4=3,計算過程!$CJ$4=4),IF(入力データと計算結果!$F$7=バックデータ一覧!$A$20,BO362/L362+BP362/M362+BQ362/N362+BR362/O362+BT362/Q362,IF(入力データと計算結果!$F$7=バックデータ一覧!$A$21,BO362/L362+BP362/M362+BQ362/N362+BS362/P362+BT362/Q362,BO362/L362+BP362/M362+BQ362/N362+BS362/P362+BU362/R362)),0)</f>
        <v>40.488009334954796</v>
      </c>
      <c r="L362" s="167">
        <f>IFERROR(MIN(1,$CJ$6*CB362+計算過程!$CJ$13*(BO362+BQ362)+$CJ$20),"-")</f>
        <v>0.71057646468054658</v>
      </c>
      <c r="M362" s="167">
        <f t="shared" si="158"/>
        <v>0.78103839570735423</v>
      </c>
      <c r="N362" s="167">
        <f t="shared" si="159"/>
        <v>0.71057646468054658</v>
      </c>
      <c r="O362" s="134">
        <f t="shared" si="160"/>
        <v>0.90236153670854247</v>
      </c>
      <c r="P362" s="134">
        <f t="shared" si="161"/>
        <v>0.8604072567461144</v>
      </c>
      <c r="Q362" s="134">
        <f t="shared" si="162"/>
        <v>0.90236153670854247</v>
      </c>
      <c r="R362" s="134">
        <f t="shared" si="163"/>
        <v>0.50390384586479398</v>
      </c>
      <c r="S362" s="26">
        <f t="shared" si="164"/>
        <v>0</v>
      </c>
      <c r="T362" s="26">
        <f>'貼り付けシート（日別）'!P361</f>
        <v>5.4</v>
      </c>
      <c r="U362" s="26">
        <f t="shared" si="184"/>
        <v>1.02128</v>
      </c>
      <c r="V362" s="26">
        <f t="shared" si="185"/>
        <v>1</v>
      </c>
      <c r="W362" s="26">
        <f t="shared" si="177"/>
        <v>30.773455253849999</v>
      </c>
      <c r="X362" s="26">
        <f t="shared" si="165"/>
        <v>0</v>
      </c>
      <c r="Y362" s="26">
        <f>IF(AND(入力データと計算結果!$F$6=バックデータ一覧!$A$7,入力データと計算結果!$F$27="種類を選択することで評価する"),MAX((($CJ$44*CB362+$CJ$45*SUM(BO362:BQ362,BS362)+$CJ$46)*Z362+(0.01723*BU362+0.06099))*10^3/3600,0),0)</f>
        <v>0</v>
      </c>
      <c r="Z362" s="26">
        <f t="shared" si="178"/>
        <v>1.0296129166666668</v>
      </c>
      <c r="AA362" s="26">
        <f>IF(AND(入力データと計算結果!$F$6=バックデータ一覧!$A$7,入力データと計算結果!$F$27="種類を選択することで評価する"),MAX(($CJ$47*CB362+$CJ$48*SUM(BO362:BQ362,BS362)+$CJ$49)*AC362+BU362/AB362,0),0)</f>
        <v>0</v>
      </c>
      <c r="AB362" s="26">
        <f t="shared" si="166"/>
        <v>0.78286218749999992</v>
      </c>
      <c r="AC362" s="26">
        <f t="shared" si="179"/>
        <v>1.0667104166666665</v>
      </c>
      <c r="AD362" s="91">
        <f>IF(AND(入力データと計算結果!$F$6=バックデータ一覧!$A$7,入力データと計算結果!$F$27="仕様を入力することで評価する"),AE362+AF362+AG362,0)</f>
        <v>0</v>
      </c>
      <c r="AE362" s="91">
        <f t="shared" si="180"/>
        <v>2.1249210583738627</v>
      </c>
      <c r="AF362" s="91">
        <f t="shared" si="167"/>
        <v>8.293378153292448E-2</v>
      </c>
      <c r="AG362" s="190">
        <f>IF(AND(入力データと計算結果!$F$7&lt;&gt;バックデータ一覧!$A$22,CA362&gt;0),(0.000393*計算過程!CA362)*10^3/3600,IF(AND(入力データと計算結果!$F$7=バックデータ一覧!$A$22,AX362&gt;0),(0.01723*計算過程!AX362+0.06099)*10^3/3600,0))</f>
        <v>2.530315234375E-2</v>
      </c>
      <c r="AH362" s="91">
        <f>IF(OR(入力データと計算結果!$F$6&lt;&gt;バックデータ一覧!$A$7,入力データと計算結果!$F$27&lt;&gt;"仕様を入力することで評価する"),0,IF(入力データと計算結果!$F$7=バックデータ一覧!$A$20,計算過程!AR362/計算過程!AI362+計算過程!AS362/計算過程!AJ362+計算過程!AT362/計算過程!AK362+計算過程!AU362/計算過程!AL362+計算過程!AW362/計算過程!AN362,IF(入力データと計算結果!$F$7=バックデータ一覧!$A$21,計算過程!AR362/計算過程!AI362+計算過程!AS362/計算過程!AJ362+計算過程!AT362/計算過程!AK362+計算過程!AV362/計算過程!AM362+計算過程!AW362/計算過程!AN362,計算過程!AR362/計算過程!AI362+計算過程!AS362/計算過程!AJ362+計算過程!AT362/計算過程!AK362+計算過程!AV362/計算過程!AM362+計算過程!AX362/計算過程!AO362)))</f>
        <v>0</v>
      </c>
      <c r="AI362" s="191" t="str">
        <f>IF(AND(入力データと計算結果!$F$6=バックデータ一覧!$A$7,入力データと計算結果!$F$27="仕様を入力することで評価する"),$CJ$65*CB362+$CJ$72*(AR362+AT362)+$CJ$79,"-")</f>
        <v>-</v>
      </c>
      <c r="AJ362" s="191" t="str">
        <f>IF(AND(入力データと計算結果!$F$6=バックデータ一覧!$A$7,入力データと計算結果!$F$27="仕様を入力することで評価する"),$CJ$66*CB362+$CJ$73*AS362+$CJ$80,"-")</f>
        <v>-</v>
      </c>
      <c r="AK362" s="191" t="str">
        <f>IF(AND(入力データと計算結果!$F$6=バックデータ一覧!$A$7,入力データと計算結果!$F$27="仕様を入力することで評価する"),$CJ$67*CB362+$CJ$74*(AR362+AT362)+$CJ$81,"-")</f>
        <v>-</v>
      </c>
      <c r="AL362" s="191" t="str">
        <f>IF(AND(入力データと計算結果!$F$6=バックデータ一覧!$A$7,入力データと計算結果!$F$27="仕様を入力することで評価する"),$CJ$68*CB362+$CJ$75*AU362+$CJ$82,"-")</f>
        <v>-</v>
      </c>
      <c r="AM362" s="191" t="str">
        <f>IF(AND(入力データと計算結果!$F$6=バックデータ一覧!$A$7,入力データと計算結果!$F$27="仕様を入力することで評価する"),$CJ$69*CB362+$CJ$76*AV362+$CJ$83,"-")</f>
        <v>-</v>
      </c>
      <c r="AN362" s="191" t="str">
        <f>IF(AND(入力データと計算結果!$F$6=バックデータ一覧!$A$7,入力データと計算結果!$F$27="仕様を入力することで評価する"),$CJ$70*CB362+$CJ$77*AW362+$CJ$84,"-")</f>
        <v>-</v>
      </c>
      <c r="AO362" s="191" t="str">
        <f>IF(AND(入力データと計算結果!$F$6=バックデータ一覧!$A$7,入力データと計算結果!$F$27="仕様を入力することで評価する"),$CJ$71*CB362+$CJ$78*AX362+$CJ$85,"-")</f>
        <v>-</v>
      </c>
      <c r="AP362" s="91">
        <f t="shared" si="168"/>
        <v>28.057347506025746</v>
      </c>
      <c r="AQ362" s="91">
        <f t="shared" si="181"/>
        <v>3.6677633787144046</v>
      </c>
      <c r="AR362" s="91">
        <f t="shared" si="169"/>
        <v>1.0396337238870119</v>
      </c>
      <c r="AS362" s="91">
        <f t="shared" si="170"/>
        <v>1.273020886392259</v>
      </c>
      <c r="AT362" s="91">
        <f t="shared" si="171"/>
        <v>0.55164238410331201</v>
      </c>
      <c r="AU362" s="91">
        <f t="shared" si="172"/>
        <v>0</v>
      </c>
      <c r="AV362" s="91">
        <f t="shared" si="173"/>
        <v>1.909531329588388</v>
      </c>
      <c r="AW362" s="91">
        <f t="shared" si="174"/>
        <v>0</v>
      </c>
      <c r="AX362" s="91">
        <f t="shared" si="175"/>
        <v>1.7470312499999998</v>
      </c>
      <c r="AY362" s="158">
        <f t="shared" si="176"/>
        <v>24.252595679879029</v>
      </c>
      <c r="AZ362" s="91">
        <f t="shared" si="182"/>
        <v>29.02642400385</v>
      </c>
      <c r="BA362" s="26">
        <f>IF(計算過程!$CJ$4=9,((BF362*CB362+BG362*(BO362+BP362+BQ362+BS362)+BH362*BN362+BI362)*BB362+(0.01723*BU362+0.06099))*10^3/3600,0)</f>
        <v>0</v>
      </c>
      <c r="BB362" s="26">
        <f>IF(7&lt;='貼り付けシート（日別）'!O361,1,1+(7-'貼り付けシート（日別）'!O361)*0.0091)</f>
        <v>1.0296129166666668</v>
      </c>
      <c r="BC362" s="26">
        <f>IF(計算過程!$CJ$4=9,((BJ362*計算過程!CB362+BK362*(BO362+BP362+BQ362+BS362)+BL362*BN362+BM362)*BE362+BU362/BD362),0)</f>
        <v>0</v>
      </c>
      <c r="BD362" s="26">
        <f>計算過程!$CJ$88*'貼り付けシート（日別）'!O361+計算過程!$CJ$89*BU362+計算過程!$CJ$90</f>
        <v>0.78286218749999992</v>
      </c>
      <c r="BE362" s="26">
        <f>IF(7&lt;='貼り付けシート（日別）'!O361,1,1+(7-'貼り付けシート（日別）'!O361)*0.0205)</f>
        <v>1.0667104166666665</v>
      </c>
      <c r="BF362" s="89">
        <f>IF($BN362&gt;0,バックデータ一覧!$S$4,バックデータ一覧!$T$4)</f>
        <v>-0.51375000000000004</v>
      </c>
      <c r="BG362" s="89">
        <f>IF($BN362&gt;0,バックデータ一覧!$S$5,バックデータ一覧!$T$5)</f>
        <v>-1.7819999999999999E-2</v>
      </c>
      <c r="BH362" s="89">
        <f>IF($BN362&gt;0,バックデータ一覧!$S$6,バックデータ一覧!$T$6)</f>
        <v>0.27639999999999998</v>
      </c>
      <c r="BI362" s="89">
        <f>IF($BN362&gt;0,バックデータ一覧!$S$7,バックデータ一覧!$T$7)</f>
        <v>9.4067100000000003</v>
      </c>
      <c r="BJ362" s="89">
        <f>IF($BN362&gt;0,バックデータ一覧!$S$12,バックデータ一覧!$T$12)</f>
        <v>-0.19841</v>
      </c>
      <c r="BK362" s="89">
        <f>IF($BN362&gt;0,バックデータ一覧!$S$13,バックデータ一覧!$T$13)</f>
        <v>1.10632</v>
      </c>
      <c r="BL362" s="89">
        <f>IF($BN362&gt;0,バックデータ一覧!$S$14,バックデータ一覧!$T$14)</f>
        <v>0.19306999999999999</v>
      </c>
      <c r="BM362" s="132">
        <f>IF($BN362&gt;0,バックデータ一覧!$S$15,バックデータ一覧!$T$15)</f>
        <v>-10.36669</v>
      </c>
      <c r="BN362" s="26">
        <f>SUMIF('貼り付けシート（時刻別）'!$A$6:$A$8765,$A362,'貼り付けシート（時刻別）'!$C$6:$C$8765)</f>
        <v>2400</v>
      </c>
      <c r="BO362" s="91">
        <f>'貼り付けシート（日別）'!B361</f>
        <v>6.3213101163940006</v>
      </c>
      <c r="BP362" s="91">
        <f>'貼り付けシート（日別）'!C361</f>
        <v>7.7403797343600003</v>
      </c>
      <c r="BQ362" s="91">
        <f>'貼り付けシート（日別）'!D361</f>
        <v>3.3541645515560004</v>
      </c>
      <c r="BR362" s="91">
        <f>'貼り付けシート（日別）'!E361</f>
        <v>0</v>
      </c>
      <c r="BS362" s="91">
        <f>'貼り付けシート（日別）'!F361</f>
        <v>11.61056960154</v>
      </c>
      <c r="BT362" s="91">
        <f>'貼り付けシート（日別）'!G361</f>
        <v>0</v>
      </c>
      <c r="BU362" s="91">
        <f>'貼り付けシート（日別）'!H361</f>
        <v>1.7470312499999998</v>
      </c>
      <c r="BV362" s="91">
        <f>'貼り付けシート（日別）'!I361</f>
        <v>49</v>
      </c>
      <c r="BW362" s="91">
        <f>'貼り付けシート（日別）'!J361</f>
        <v>60</v>
      </c>
      <c r="BX362" s="91">
        <f>'貼り付けシート（日別）'!K361</f>
        <v>26</v>
      </c>
      <c r="BY362" s="91">
        <f>'貼り付けシート（日別）'!L361</f>
        <v>0</v>
      </c>
      <c r="BZ362" s="91">
        <f>'貼り付けシート（日別）'!M361</f>
        <v>90</v>
      </c>
      <c r="CA362" s="91">
        <f>'貼り付けシート（日別）'!N361</f>
        <v>0</v>
      </c>
      <c r="CB362" s="91">
        <f>'貼り付けシート（日別）'!O361</f>
        <v>3.745833333333334</v>
      </c>
      <c r="CC362" s="91">
        <f>'貼り付けシート（日別）'!Q361</f>
        <v>0</v>
      </c>
      <c r="CD362" s="126"/>
    </row>
    <row r="363" spans="1:82" x14ac:dyDescent="0.15">
      <c r="A363" s="30">
        <v>41996</v>
      </c>
      <c r="B363" s="93">
        <f t="shared" si="156"/>
        <v>0.18663064033564813</v>
      </c>
      <c r="C363" s="93">
        <f t="shared" si="157"/>
        <v>0</v>
      </c>
      <c r="D363" s="93">
        <f t="shared" si="183"/>
        <v>55.864520814621009</v>
      </c>
      <c r="E363" s="96">
        <v>0</v>
      </c>
      <c r="F363" s="90">
        <f>IF(OR(計算過程!$CJ$4&lt;=4,計算過程!$CJ$4=8),G363+H363+I363,0)</f>
        <v>0.18663064033564813</v>
      </c>
      <c r="G363" s="90">
        <f>IF(AND($CJ$4&gt;4,$CJ$4&lt;&gt;8),0,((VLOOKUP(入力データと計算結果!$F$6,バックデータ一覧!$V$12:$AA$15,2)*CB363+VLOOKUP(入力データと計算結果!$F$6,バックデータ一覧!$V$12:$AA$15,3)*(BV363+BW363+BX363+BY363+CA363)+(VLOOKUP(入力データと計算結果!$F$6,バックデータ一覧!$V$12:$AA$15,4)))*10^3/3600))</f>
        <v>0.12092054398148147</v>
      </c>
      <c r="H363" s="90">
        <f>IF(AND(OR($CJ$4&gt;4,$CJ$4&lt;&gt;8),入力データと計算結果!$F$7&lt;&gt;バックデータ一覧!$A$20,BZ363&gt;0),0.07*10^3/3600,0)</f>
        <v>1.9444444444444445E-2</v>
      </c>
      <c r="I363" s="90">
        <f>IF(AND(OR($CJ$4&lt;=4),入力データと計算結果!$F$7=バックデータ一覧!$A$22,BU363&gt;0),(VLOOKUP(入力データと計算結果!$F$6,バックデータ一覧!$V$12:$AA$15,5,FALSE)*BU363+VLOOKUP(入力データと計算結果!$F$6,バックデータ一覧!$V$12:$AA$15,6,FALSE))*10^3/3600,0)</f>
        <v>4.6265651909722212E-2</v>
      </c>
      <c r="J363" s="90">
        <f>IF(OR(計算過程!$CJ$4&lt;=2,計算過程!$CJ$4=8),IF(入力データと計算結果!$F$7=バックデータ一覧!$A$20,BO363/L363+BP363/M363+BQ363/N363+BR363/O363+BT363/Q363,IF(入力データと計算結果!$F$7=バックデータ一覧!$A$21,BO363/L363+BP363/M363+BQ363/N363+BS363/P363+BT363/Q363,BO363/L363+BP363/M363+BQ363/N363+BS363/P363+BU363/R363)),0)</f>
        <v>0</v>
      </c>
      <c r="K363" s="90">
        <f>IF(OR(計算過程!$CJ$4=3,計算過程!$CJ$4=4),IF(入力データと計算結果!$F$7=バックデータ一覧!$A$20,BO363/L363+BP363/M363+BQ363/N363+BR363/O363+BT363/Q363,IF(入力データと計算結果!$F$7=バックデータ一覧!$A$21,BO363/L363+BP363/M363+BQ363/N363+BS363/P363+BT363/Q363,BO363/L363+BP363/M363+BQ363/N363+BS363/P363+BU363/R363)),0)</f>
        <v>55.864520814621009</v>
      </c>
      <c r="L363" s="167">
        <f>IFERROR(MIN(1,$CJ$6*CB363+計算過程!$CJ$13*(BO363+BQ363)+$CJ$20),"-")</f>
        <v>0.71420984039035695</v>
      </c>
      <c r="M363" s="167">
        <f t="shared" si="158"/>
        <v>0.77331641765281689</v>
      </c>
      <c r="N363" s="167">
        <f t="shared" si="159"/>
        <v>0.71420984039035695</v>
      </c>
      <c r="O363" s="134">
        <f t="shared" si="160"/>
        <v>0.90236153670854247</v>
      </c>
      <c r="P363" s="134">
        <f t="shared" si="161"/>
        <v>0.83099683603615282</v>
      </c>
      <c r="Q363" s="134">
        <f t="shared" si="162"/>
        <v>0.90236153670854247</v>
      </c>
      <c r="R363" s="134">
        <f t="shared" si="163"/>
        <v>0.49645997969069428</v>
      </c>
      <c r="S363" s="26">
        <f t="shared" si="164"/>
        <v>0</v>
      </c>
      <c r="T363" s="26">
        <f>'貼り付けシート（日別）'!P362</f>
        <v>0.53749999999999998</v>
      </c>
      <c r="U363" s="26">
        <f t="shared" si="184"/>
        <v>1.0859512499999999</v>
      </c>
      <c r="V363" s="26">
        <f t="shared" si="185"/>
        <v>1.1159687500000002</v>
      </c>
      <c r="W363" s="26">
        <f t="shared" si="177"/>
        <v>42.915789527326666</v>
      </c>
      <c r="X363" s="26">
        <f t="shared" si="165"/>
        <v>0</v>
      </c>
      <c r="Y363" s="26">
        <f>IF(AND(入力データと計算結果!$F$6=バックデータ一覧!$A$7,入力データと計算結果!$F$27="種類を選択することで評価する"),MAX((($CJ$44*CB363+$CJ$45*SUM(BO363:BQ363,BS363)+$CJ$46)*Z363+(0.01723*BU363+0.06099))*10^3/3600,0),0)</f>
        <v>0</v>
      </c>
      <c r="Z363" s="26">
        <f t="shared" si="178"/>
        <v>1.0447795833333333</v>
      </c>
      <c r="AA363" s="26">
        <f>IF(AND(入力データと計算結果!$F$6=バックデータ一覧!$A$7,入力データと計算結果!$F$27="種類を選択することで評価する"),MAX(($CJ$47*CB363+$CJ$48*SUM(BO363:BQ363,BS363)+$CJ$49)*AC363+BU363/AB363,0),0)</f>
        <v>0</v>
      </c>
      <c r="AB363" s="26">
        <f t="shared" si="166"/>
        <v>0.77523718749999992</v>
      </c>
      <c r="AC363" s="26">
        <f t="shared" si="179"/>
        <v>1.1008770833333332</v>
      </c>
      <c r="AD363" s="91">
        <f>IF(AND(入力データと計算結果!$F$6=バックデータ一覧!$A$7,入力データと計算結果!$F$27="仕様を入力することで評価する"),AE363+AF363+AG363,0)</f>
        <v>0</v>
      </c>
      <c r="AE363" s="91">
        <f t="shared" si="180"/>
        <v>2.9675777606256899</v>
      </c>
      <c r="AF363" s="91">
        <f t="shared" si="167"/>
        <v>9.2976348182231716E-2</v>
      </c>
      <c r="AG363" s="190">
        <f>IF(AND(入力データと計算結果!$F$7&lt;&gt;バックデータ一覧!$A$22,CA363&gt;0),(0.000393*計算過程!CA363)*10^3/3600,IF(AND(入力データと計算結果!$F$7=バックデータ一覧!$A$22,AX363&gt;0),(0.01723*計算過程!AX363+0.06099)*10^3/3600,0))</f>
        <v>2.5602284288194447E-2</v>
      </c>
      <c r="AH363" s="91">
        <f>IF(OR(入力データと計算結果!$F$6&lt;&gt;バックデータ一覧!$A$7,入力データと計算結果!$F$27&lt;&gt;"仕様を入力することで評価する"),0,IF(入力データと計算結果!$F$7=バックデータ一覧!$A$20,計算過程!AR363/計算過程!AI363+計算過程!AS363/計算過程!AJ363+計算過程!AT363/計算過程!AK363+計算過程!AU363/計算過程!AL363+計算過程!AW363/計算過程!AN363,IF(入力データと計算結果!$F$7=バックデータ一覧!$A$21,計算過程!AR363/計算過程!AI363+計算過程!AS363/計算過程!AJ363+計算過程!AT363/計算過程!AK363+計算過程!AV363/計算過程!AM363+計算過程!AW363/計算過程!AN363,計算過程!AR363/計算過程!AI363+計算過程!AS363/計算過程!AJ363+計算過程!AT363/計算過程!AK363+計算過程!AV363/計算過程!AM363+計算過程!AX363/計算過程!AO363)))</f>
        <v>0</v>
      </c>
      <c r="AI363" s="191" t="str">
        <f>IF(AND(入力データと計算結果!$F$6=バックデータ一覧!$A$7,入力データと計算結果!$F$27="仕様を入力することで評価する"),$CJ$65*CB363+$CJ$72*(AR363+AT363)+$CJ$79,"-")</f>
        <v>-</v>
      </c>
      <c r="AJ363" s="191" t="str">
        <f>IF(AND(入力データと計算結果!$F$6=バックデータ一覧!$A$7,入力データと計算結果!$F$27="仕様を入力することで評価する"),$CJ$66*CB363+$CJ$73*AS363+$CJ$80,"-")</f>
        <v>-</v>
      </c>
      <c r="AK363" s="191" t="str">
        <f>IF(AND(入力データと計算結果!$F$6=バックデータ一覧!$A$7,入力データと計算結果!$F$27="仕様を入力することで評価する"),$CJ$67*CB363+$CJ$74*(AR363+AT363)+$CJ$81,"-")</f>
        <v>-</v>
      </c>
      <c r="AL363" s="191" t="str">
        <f>IF(AND(入力データと計算結果!$F$6=バックデータ一覧!$A$7,入力データと計算結果!$F$27="仕様を入力することで評価する"),$CJ$68*CB363+$CJ$75*AU363+$CJ$82,"-")</f>
        <v>-</v>
      </c>
      <c r="AM363" s="191" t="str">
        <f>IF(AND(入力データと計算結果!$F$6=バックデータ一覧!$A$7,入力データと計算結果!$F$27="仕様を入力することで評価する"),$CJ$69*CB363+$CJ$76*AV363+$CJ$83,"-")</f>
        <v>-</v>
      </c>
      <c r="AN363" s="191" t="str">
        <f>IF(AND(入力データと計算結果!$F$6=バックデータ一覧!$A$7,入力データと計算結果!$F$27="仕様を入力することで評価する"),$CJ$70*CB363+$CJ$77*AW363+$CJ$84,"-")</f>
        <v>-</v>
      </c>
      <c r="AO363" s="191" t="str">
        <f>IF(AND(入力データと計算結果!$F$6=バックデータ一覧!$A$7,入力データと計算結果!$F$27="仕様を入力することで評価する"),$CJ$71*CB363+$CJ$78*AX363+$CJ$85,"-")</f>
        <v>-</v>
      </c>
      <c r="AP363" s="91">
        <f t="shared" si="168"/>
        <v>34.663577709931403</v>
      </c>
      <c r="AQ363" s="91">
        <f t="shared" si="181"/>
        <v>3.2446568760044583</v>
      </c>
      <c r="AR363" s="91">
        <f t="shared" si="169"/>
        <v>2.19270964671479</v>
      </c>
      <c r="AS363" s="91">
        <f t="shared" si="170"/>
        <v>1.6175726901994345</v>
      </c>
      <c r="AT363" s="91">
        <f t="shared" si="171"/>
        <v>0.86270543477303185</v>
      </c>
      <c r="AU363" s="91">
        <f t="shared" si="172"/>
        <v>0</v>
      </c>
      <c r="AV363" s="91">
        <f t="shared" si="173"/>
        <v>6.470290760797738</v>
      </c>
      <c r="AW363" s="91">
        <f t="shared" si="174"/>
        <v>0</v>
      </c>
      <c r="AX363" s="91">
        <f t="shared" si="175"/>
        <v>1.80953125</v>
      </c>
      <c r="AY363" s="158">
        <f t="shared" si="176"/>
        <v>29.962979744841672</v>
      </c>
      <c r="AZ363" s="91">
        <f t="shared" si="182"/>
        <v>41.106258277326667</v>
      </c>
      <c r="BA363" s="26">
        <f>IF(計算過程!$CJ$4=9,((BF363*CB363+BG363*(BO363+BP363+BQ363+BS363)+BH363*BN363+BI363)*BB363+(0.01723*BU363+0.06099))*10^3/3600,0)</f>
        <v>0</v>
      </c>
      <c r="BB363" s="26">
        <f>IF(7&lt;='貼り付けシート（日別）'!O362,1,1+(7-'貼り付けシート（日別）'!O362)*0.0091)</f>
        <v>1.0447795833333333</v>
      </c>
      <c r="BC363" s="26">
        <f>IF(計算過程!$CJ$4=9,((BJ363*計算過程!CB363+BK363*(BO363+BP363+BQ363+BS363)+BL363*BN363+BM363)*BE363+BU363/BD363),0)</f>
        <v>0</v>
      </c>
      <c r="BD363" s="26">
        <f>計算過程!$CJ$88*'貼り付けシート（日別）'!O362+計算過程!$CJ$89*BU363+計算過程!$CJ$90</f>
        <v>0.77523718749999992</v>
      </c>
      <c r="BE363" s="26">
        <f>IF(7&lt;='貼り付けシート（日別）'!O362,1,1+(7-'貼り付けシート（日別）'!O362)*0.0205)</f>
        <v>1.1008770833333332</v>
      </c>
      <c r="BF363" s="89">
        <f>IF($BN363&gt;0,バックデータ一覧!$S$4,バックデータ一覧!$T$4)</f>
        <v>-0.51375000000000004</v>
      </c>
      <c r="BG363" s="89">
        <f>IF($BN363&gt;0,バックデータ一覧!$S$5,バックデータ一覧!$T$5)</f>
        <v>-1.7819999999999999E-2</v>
      </c>
      <c r="BH363" s="89">
        <f>IF($BN363&gt;0,バックデータ一覧!$S$6,バックデータ一覧!$T$6)</f>
        <v>0.27639999999999998</v>
      </c>
      <c r="BI363" s="89">
        <f>IF($BN363&gt;0,バックデータ一覧!$S$7,バックデータ一覧!$T$7)</f>
        <v>9.4067100000000003</v>
      </c>
      <c r="BJ363" s="89">
        <f>IF($BN363&gt;0,バックデータ一覧!$S$12,バックデータ一覧!$T$12)</f>
        <v>-0.19841</v>
      </c>
      <c r="BK363" s="89">
        <f>IF($BN363&gt;0,バックデータ一覧!$S$13,バックデータ一覧!$T$13)</f>
        <v>1.10632</v>
      </c>
      <c r="BL363" s="89">
        <f>IF($BN363&gt;0,バックデータ一覧!$S$14,バックデータ一覧!$T$14)</f>
        <v>0.19306999999999999</v>
      </c>
      <c r="BM363" s="132">
        <f>IF($BN363&gt;0,バックデータ一覧!$S$15,バックデータ一覧!$T$15)</f>
        <v>-10.36669</v>
      </c>
      <c r="BN363" s="26">
        <f>SUMIF('貼り付けシート（時刻別）'!$A$6:$A$8765,$A363,'貼り付けシート（時刻別）'!$C$6:$C$8765)</f>
        <v>2400</v>
      </c>
      <c r="BO363" s="91">
        <f>'貼り付けシート（日別）'!B362</f>
        <v>8.0886508223126672</v>
      </c>
      <c r="BP363" s="91">
        <f>'貼り付けシート（日別）'!C362</f>
        <v>5.9670374918699993</v>
      </c>
      <c r="BQ363" s="91">
        <f>'貼り付けシート（日別）'!D362</f>
        <v>3.182419995664</v>
      </c>
      <c r="BR363" s="91">
        <f>'貼り付けシート（日別）'!E362</f>
        <v>0</v>
      </c>
      <c r="BS363" s="91">
        <f>'貼り付けシート（日別）'!F362</f>
        <v>23.868149967480001</v>
      </c>
      <c r="BT363" s="91">
        <f>'貼り付けシート（日別）'!G362</f>
        <v>0</v>
      </c>
      <c r="BU363" s="91">
        <f>'貼り付けシート（日別）'!H362</f>
        <v>1.80953125</v>
      </c>
      <c r="BV363" s="91">
        <f>'貼り付けシート（日別）'!I362</f>
        <v>61</v>
      </c>
      <c r="BW363" s="91">
        <f>'貼り付けシート（日別）'!J362</f>
        <v>45</v>
      </c>
      <c r="BX363" s="91">
        <f>'貼り付けシート（日別）'!K362</f>
        <v>24</v>
      </c>
      <c r="BY363" s="91">
        <f>'貼り付けシート（日別）'!L362</f>
        <v>0</v>
      </c>
      <c r="BZ363" s="91">
        <f>'貼り付けシート（日別）'!M362</f>
        <v>180</v>
      </c>
      <c r="CA363" s="91">
        <f>'貼り付けシート（日別）'!N362</f>
        <v>0</v>
      </c>
      <c r="CB363" s="91">
        <f>'貼り付けシート（日別）'!O362</f>
        <v>2.0791666666666666</v>
      </c>
      <c r="CC363" s="91">
        <f>'貼り付けシート（日別）'!Q362</f>
        <v>0</v>
      </c>
      <c r="CD363" s="126"/>
    </row>
    <row r="364" spans="1:82" x14ac:dyDescent="0.15">
      <c r="A364" s="30">
        <v>41997</v>
      </c>
      <c r="B364" s="93">
        <f t="shared" si="156"/>
        <v>0.10536684027777776</v>
      </c>
      <c r="C364" s="93">
        <f t="shared" si="157"/>
        <v>0</v>
      </c>
      <c r="D364" s="93">
        <f t="shared" si="183"/>
        <v>10.394286197246714</v>
      </c>
      <c r="E364" s="96">
        <v>0</v>
      </c>
      <c r="F364" s="90">
        <f>IF(OR(計算過程!$CJ$4&lt;=4,計算過程!$CJ$4=8),G364+H364+I364,0)</f>
        <v>0.10536684027777776</v>
      </c>
      <c r="G364" s="90">
        <f>IF(AND($CJ$4&gt;4,$CJ$4&lt;&gt;8),0,((VLOOKUP(入力データと計算結果!$F$6,バックデータ一覧!$V$12:$AA$15,2)*CB364+VLOOKUP(入力データと計算結果!$F$6,バックデータ一覧!$V$12:$AA$15,3)*(BV364+BW364+BX364+BY364+CA364)+(VLOOKUP(入力データと計算結果!$F$6,バックデータ一覧!$V$12:$AA$15,4)))*10^3/3600))</f>
        <v>0.10536684027777776</v>
      </c>
      <c r="H364" s="90">
        <f>IF(AND(OR($CJ$4&gt;4,$CJ$4&lt;&gt;8),入力データと計算結果!$F$7&lt;&gt;バックデータ一覧!$A$20,BZ364&gt;0),0.07*10^3/3600,0)</f>
        <v>0</v>
      </c>
      <c r="I364" s="90">
        <f>IF(AND(OR($CJ$4&lt;=4),入力データと計算結果!$F$7=バックデータ一覧!$A$22,BU364&gt;0),(VLOOKUP(入力データと計算結果!$F$6,バックデータ一覧!$V$12:$AA$15,5,FALSE)*BU364+VLOOKUP(入力データと計算結果!$F$6,バックデータ一覧!$V$12:$AA$15,6,FALSE))*10^3/3600,0)</f>
        <v>0</v>
      </c>
      <c r="J364" s="90">
        <f>IF(OR(計算過程!$CJ$4&lt;=2,計算過程!$CJ$4=8),IF(入力データと計算結果!$F$7=バックデータ一覧!$A$20,BO364/L364+BP364/M364+BQ364/N364+BR364/O364+BT364/Q364,IF(入力データと計算結果!$F$7=バックデータ一覧!$A$21,BO364/L364+BP364/M364+BQ364/N364+BS364/P364+BT364/Q364,BO364/L364+BP364/M364+BQ364/N364+BS364/P364+BU364/R364)),0)</f>
        <v>0</v>
      </c>
      <c r="K364" s="90">
        <f>IF(OR(計算過程!$CJ$4=3,計算過程!$CJ$4=4),IF(入力データと計算結果!$F$7=バックデータ一覧!$A$20,BO364/L364+BP364/M364+BQ364/N364+BR364/O364+BT364/Q364,IF(入力データと計算結果!$F$7=バックデータ一覧!$A$21,BO364/L364+BP364/M364+BQ364/N364+BS364/P364+BT364/Q364,BO364/L364+BP364/M364+BQ364/N364+BS364/P364+BU364/R364)),0)</f>
        <v>10.394286197246714</v>
      </c>
      <c r="L364" s="167">
        <f>IFERROR(MIN(1,$CJ$6*CB364+計算過程!$CJ$13*(BO364+BQ364)+$CJ$20),"-")</f>
        <v>0.69543657026194527</v>
      </c>
      <c r="M364" s="167">
        <f t="shared" si="158"/>
        <v>0.76393416134164571</v>
      </c>
      <c r="N364" s="167">
        <f t="shared" si="159"/>
        <v>0.69543657026194527</v>
      </c>
      <c r="O364" s="134">
        <f t="shared" si="160"/>
        <v>0.90236153670854247</v>
      </c>
      <c r="P364" s="134">
        <f t="shared" si="161"/>
        <v>0.88826526187185906</v>
      </c>
      <c r="Q364" s="134">
        <f t="shared" si="162"/>
        <v>0.90236153670854247</v>
      </c>
      <c r="R364" s="134">
        <f t="shared" si="163"/>
        <v>0.40627013669817835</v>
      </c>
      <c r="S364" s="26">
        <f t="shared" si="164"/>
        <v>0</v>
      </c>
      <c r="T364" s="26">
        <f>'貼り付けシート（日別）'!P363</f>
        <v>-0.16249999999999998</v>
      </c>
      <c r="U364" s="26">
        <f t="shared" si="184"/>
        <v>1.0952612500000001</v>
      </c>
      <c r="V364" s="26">
        <f t="shared" si="185"/>
        <v>1.1212187500000002</v>
      </c>
      <c r="W364" s="26">
        <f t="shared" si="177"/>
        <v>7.4721991827816669</v>
      </c>
      <c r="X364" s="26">
        <f t="shared" si="165"/>
        <v>0</v>
      </c>
      <c r="Y364" s="26">
        <f>IF(AND(入力データと計算結果!$F$6=バックデータ一覧!$A$7,入力データと計算結果!$F$27="種類を選択することで評価する"),MAX((($CJ$44*CB364+$CJ$45*SUM(BO364:BQ364,BS364)+$CJ$46)*Z364+(0.01723*BU364+0.06099))*10^3/3600,0),0)</f>
        <v>0</v>
      </c>
      <c r="Z364" s="26">
        <f t="shared" si="178"/>
        <v>1.0544862500000001</v>
      </c>
      <c r="AA364" s="26">
        <f>IF(AND(入力データと計算結果!$F$6=バックデータ一覧!$A$7,入力データと計算結果!$F$27="種類を選択することで評価する"),MAX(($CJ$47*CB364+$CJ$48*SUM(BO364:BQ364,BS364)+$CJ$49)*AC364+BU364/AB364,0),0)</f>
        <v>0</v>
      </c>
      <c r="AB364" s="26">
        <f t="shared" si="166"/>
        <v>0.75925999999999993</v>
      </c>
      <c r="AC364" s="26">
        <f t="shared" si="179"/>
        <v>1.1227437499999999</v>
      </c>
      <c r="AD364" s="91">
        <f>IF(AND(入力データと計算結果!$F$6=バックデータ一覧!$A$7,入力データと計算結果!$F$27="仕様を入力することで評価する"),AE364+AF364+AG364,0)</f>
        <v>0</v>
      </c>
      <c r="AE364" s="91">
        <f t="shared" si="180"/>
        <v>0.76718165990898102</v>
      </c>
      <c r="AF364" s="91">
        <f t="shared" si="167"/>
        <v>6.501468310497624E-2</v>
      </c>
      <c r="AG364" s="190">
        <f>IF(AND(入力データと計算結果!$F$7&lt;&gt;バックデータ一覧!$A$22,CA364&gt;0),(0.000393*計算過程!CA364)*10^3/3600,IF(AND(入力データと計算結果!$F$7=バックデータ一覧!$A$22,AX364&gt;0),(0.01723*計算過程!AX364+0.06099)*10^3/3600,0))</f>
        <v>0</v>
      </c>
      <c r="AH364" s="91">
        <f>IF(OR(入力データと計算結果!$F$6&lt;&gt;バックデータ一覧!$A$7,入力データと計算結果!$F$27&lt;&gt;"仕様を入力することで評価する"),0,IF(入力データと計算結果!$F$7=バックデータ一覧!$A$20,計算過程!AR364/計算過程!AI364+計算過程!AS364/計算過程!AJ364+計算過程!AT364/計算過程!AK364+計算過程!AU364/計算過程!AL364+計算過程!AW364/計算過程!AN364,IF(入力データと計算結果!$F$7=バックデータ一覧!$A$21,計算過程!AR364/計算過程!AI364+計算過程!AS364/計算過程!AJ364+計算過程!AT364/計算過程!AK364+計算過程!AV364/計算過程!AM364+計算過程!AW364/計算過程!AN364,計算過程!AR364/計算過程!AI364+計算過程!AS364/計算過程!AJ364+計算過程!AT364/計算過程!AK364+計算過程!AV364/計算過程!AM364+計算過程!AX364/計算過程!AO364)))</f>
        <v>0</v>
      </c>
      <c r="AI364" s="191" t="str">
        <f>IF(AND(入力データと計算結果!$F$6=バックデータ一覧!$A$7,入力データと計算結果!$F$27="仕様を入力することで評価する"),$CJ$65*CB364+$CJ$72*(AR364+AT364)+$CJ$79,"-")</f>
        <v>-</v>
      </c>
      <c r="AJ364" s="191" t="str">
        <f>IF(AND(入力データと計算結果!$F$6=バックデータ一覧!$A$7,入力データと計算結果!$F$27="仕様を入力することで評価する"),$CJ$66*CB364+$CJ$73*AS364+$CJ$80,"-")</f>
        <v>-</v>
      </c>
      <c r="AK364" s="191" t="str">
        <f>IF(AND(入力データと計算結果!$F$6=バックデータ一覧!$A$7,入力データと計算結果!$F$27="仕様を入力することで評価する"),$CJ$67*CB364+$CJ$74*(AR364+AT364)+$CJ$81,"-")</f>
        <v>-</v>
      </c>
      <c r="AL364" s="191" t="str">
        <f>IF(AND(入力データと計算結果!$F$6=バックデータ一覧!$A$7,入力データと計算結果!$F$27="仕様を入力することで評価する"),$CJ$68*CB364+$CJ$75*AU364+$CJ$82,"-")</f>
        <v>-</v>
      </c>
      <c r="AM364" s="191" t="str">
        <f>IF(AND(入力データと計算結果!$F$6=バックデータ一覧!$A$7,入力データと計算結果!$F$27="仕様を入力することで評価する"),$CJ$69*CB364+$CJ$76*AV364+$CJ$83,"-")</f>
        <v>-</v>
      </c>
      <c r="AN364" s="191" t="str">
        <f>IF(AND(入力データと計算結果!$F$6=バックデータ一覧!$A$7,入力データと計算結果!$F$27="仕様を入力することで評価する"),$CJ$70*CB364+$CJ$77*AW364+$CJ$84,"-")</f>
        <v>-</v>
      </c>
      <c r="AO364" s="191" t="str">
        <f>IF(AND(入力データと計算結果!$F$6=バックデータ一覧!$A$7,入力データと計算結果!$F$27="仕様を入力することで評価する"),$CJ$71*CB364+$CJ$78*AX364+$CJ$85,"-")</f>
        <v>-</v>
      </c>
      <c r="AP364" s="91">
        <f t="shared" si="168"/>
        <v>8.6444392127264678</v>
      </c>
      <c r="AQ364" s="91">
        <f t="shared" si="181"/>
        <v>3.1299407169497835</v>
      </c>
      <c r="AR364" s="91">
        <f t="shared" si="169"/>
        <v>0</v>
      </c>
      <c r="AS364" s="91">
        <f t="shared" si="170"/>
        <v>0</v>
      </c>
      <c r="AT364" s="91">
        <f t="shared" si="171"/>
        <v>0</v>
      </c>
      <c r="AU364" s="91">
        <f t="shared" si="172"/>
        <v>0</v>
      </c>
      <c r="AV364" s="91">
        <f t="shared" si="173"/>
        <v>0</v>
      </c>
      <c r="AW364" s="91">
        <f t="shared" si="174"/>
        <v>0</v>
      </c>
      <c r="AX364" s="91">
        <f t="shared" si="175"/>
        <v>0</v>
      </c>
      <c r="AY364" s="158">
        <f t="shared" si="176"/>
        <v>7.4721991827816669</v>
      </c>
      <c r="AZ364" s="91">
        <f t="shared" si="182"/>
        <v>7.4721991827816669</v>
      </c>
      <c r="BA364" s="26">
        <f>IF(計算過程!$CJ$4=9,((BF364*CB364+BG364*(BO364+BP364+BQ364+BS364)+BH364*BN364+BI364)*BB364+(0.01723*BU364+0.06099))*10^3/3600,0)</f>
        <v>0</v>
      </c>
      <c r="BB364" s="26">
        <f>IF(7&lt;='貼り付けシート（日別）'!O363,1,1+(7-'貼り付けシート（日別）'!O363)*0.0091)</f>
        <v>1.0544862500000001</v>
      </c>
      <c r="BC364" s="26">
        <f>IF(計算過程!$CJ$4=9,((BJ364*計算過程!CB364+BK364*(BO364+BP364+BQ364+BS364)+BL364*BN364+BM364)*BE364+BU364/BD364),0)</f>
        <v>0</v>
      </c>
      <c r="BD364" s="26">
        <f>計算過程!$CJ$88*'貼り付けシート（日別）'!O363+計算過程!$CJ$89*BU364+計算過程!$CJ$90</f>
        <v>0.75925999999999993</v>
      </c>
      <c r="BE364" s="26">
        <f>IF(7&lt;='貼り付けシート（日別）'!O363,1,1+(7-'貼り付けシート（日別）'!O363)*0.0205)</f>
        <v>1.1227437499999999</v>
      </c>
      <c r="BF364" s="89">
        <f>IF($BN364&gt;0,バックデータ一覧!$S$4,バックデータ一覧!$T$4)</f>
        <v>-0.51375000000000004</v>
      </c>
      <c r="BG364" s="89">
        <f>IF($BN364&gt;0,バックデータ一覧!$S$5,バックデータ一覧!$T$5)</f>
        <v>-1.7819999999999999E-2</v>
      </c>
      <c r="BH364" s="89">
        <f>IF($BN364&gt;0,バックデータ一覧!$S$6,バックデータ一覧!$T$6)</f>
        <v>0.27639999999999998</v>
      </c>
      <c r="BI364" s="89">
        <f>IF($BN364&gt;0,バックデータ一覧!$S$7,バックデータ一覧!$T$7)</f>
        <v>9.4067100000000003</v>
      </c>
      <c r="BJ364" s="89">
        <f>IF($BN364&gt;0,バックデータ一覧!$S$12,バックデータ一覧!$T$12)</f>
        <v>-0.19841</v>
      </c>
      <c r="BK364" s="89">
        <f>IF($BN364&gt;0,バックデータ一覧!$S$13,バックデータ一覧!$T$13)</f>
        <v>1.10632</v>
      </c>
      <c r="BL364" s="89">
        <f>IF($BN364&gt;0,バックデータ一覧!$S$14,バックデータ一覧!$T$14)</f>
        <v>0.19306999999999999</v>
      </c>
      <c r="BM364" s="132">
        <f>IF($BN364&gt;0,バックデータ一覧!$S$15,バックデータ一覧!$T$15)</f>
        <v>-10.36669</v>
      </c>
      <c r="BN364" s="26">
        <f>SUMIF('貼り付けシート（時刻別）'!$A$6:$A$8765,$A364,'貼り付けシート（時刻別）'!$C$6:$C$8765)</f>
        <v>2400</v>
      </c>
      <c r="BO364" s="91">
        <f>'貼り付けシート（日別）'!B363</f>
        <v>3.1247378400723336</v>
      </c>
      <c r="BP364" s="91">
        <f>'貼り付けシート（日別）'!C363</f>
        <v>2.7171633391933332</v>
      </c>
      <c r="BQ364" s="91">
        <f>'貼り付けシート（日別）'!D363</f>
        <v>1.6302980035160002</v>
      </c>
      <c r="BR364" s="91">
        <f>'貼り付けシート（日別）'!E363</f>
        <v>0</v>
      </c>
      <c r="BS364" s="91">
        <f>'貼り付けシート（日別）'!F363</f>
        <v>0</v>
      </c>
      <c r="BT364" s="91">
        <f>'貼り付けシート（日別）'!G363</f>
        <v>0</v>
      </c>
      <c r="BU364" s="91">
        <f>'貼り付けシート（日別）'!H363</f>
        <v>0</v>
      </c>
      <c r="BV364" s="91">
        <f>'貼り付けシート（日別）'!I363</f>
        <v>23</v>
      </c>
      <c r="BW364" s="91">
        <f>'貼り付けシート（日別）'!J363</f>
        <v>20</v>
      </c>
      <c r="BX364" s="91">
        <f>'貼り付けシート（日別）'!K363</f>
        <v>12</v>
      </c>
      <c r="BY364" s="91">
        <f>'貼り付けシート（日別）'!L363</f>
        <v>0</v>
      </c>
      <c r="BZ364" s="91">
        <f>'貼り付けシート（日別）'!M363</f>
        <v>0</v>
      </c>
      <c r="CA364" s="91">
        <f>'貼り付けシート（日別）'!N363</f>
        <v>0</v>
      </c>
      <c r="CB364" s="91">
        <f>'貼り付けシート（日別）'!O363</f>
        <v>1.0125</v>
      </c>
      <c r="CC364" s="91">
        <f>'貼り付けシート（日別）'!Q363</f>
        <v>0</v>
      </c>
      <c r="CD364" s="126"/>
    </row>
    <row r="365" spans="1:82" x14ac:dyDescent="0.15">
      <c r="A365" s="30">
        <v>41998</v>
      </c>
      <c r="B365" s="93">
        <f t="shared" si="156"/>
        <v>0.18880001157407408</v>
      </c>
      <c r="C365" s="93">
        <f t="shared" si="157"/>
        <v>0</v>
      </c>
      <c r="D365" s="93">
        <f t="shared" si="183"/>
        <v>43.727880559805591</v>
      </c>
      <c r="E365" s="96">
        <v>0</v>
      </c>
      <c r="F365" s="90">
        <f>IF(OR(計算過程!$CJ$4&lt;=4,計算過程!$CJ$4=8),G365+H365+I365,0)</f>
        <v>0.18880001157407408</v>
      </c>
      <c r="G365" s="90">
        <f>IF(AND($CJ$4&gt;4,$CJ$4&lt;&gt;8),0,((VLOOKUP(入力データと計算結果!$F$6,バックデータ一覧!$V$12:$AA$15,2)*CB365+VLOOKUP(入力データと計算結果!$F$6,バックデータ一覧!$V$12:$AA$15,3)*(BV365+BW365+BX365+BY365+CA365)+(VLOOKUP(入力データと計算結果!$F$6,バックデータ一覧!$V$12:$AA$15,4)))*10^3/3600))</f>
        <v>0.12281712962962962</v>
      </c>
      <c r="H365" s="90">
        <f>IF(AND(OR($CJ$4&gt;4,$CJ$4&lt;&gt;8),入力データと計算結果!$F$7&lt;&gt;バックデータ一覧!$A$20,BZ365&gt;0),0.07*10^3/3600,0)</f>
        <v>1.9444444444444445E-2</v>
      </c>
      <c r="I365" s="90">
        <f>IF(AND(OR($CJ$4&lt;=4),入力データと計算結果!$F$7=バックデータ一覧!$A$22,BU365&gt;0),(VLOOKUP(入力データと計算結果!$F$6,バックデータ一覧!$V$12:$AA$15,5,FALSE)*BU365+VLOOKUP(入力データと計算結果!$F$6,バックデータ一覧!$V$12:$AA$15,6,FALSE))*10^3/3600,0)</f>
        <v>4.6538437500000009E-2</v>
      </c>
      <c r="J365" s="90">
        <f>IF(OR(計算過程!$CJ$4&lt;=2,計算過程!$CJ$4=8),IF(入力データと計算結果!$F$7=バックデータ一覧!$A$20,BO365/L365+BP365/M365+BQ365/N365+BR365/O365+BT365/Q365,IF(入力データと計算結果!$F$7=バックデータ一覧!$A$21,BO365/L365+BP365/M365+BQ365/N365+BS365/P365+BT365/Q365,BO365/L365+BP365/M365+BQ365/N365+BS365/P365+BU365/R365)),0)</f>
        <v>0</v>
      </c>
      <c r="K365" s="90">
        <f>IF(OR(計算過程!$CJ$4=3,計算過程!$CJ$4=4),IF(入力データと計算結果!$F$7=バックデータ一覧!$A$20,BO365/L365+BP365/M365+BQ365/N365+BR365/O365+BT365/Q365,IF(入力データと計算結果!$F$7=バックデータ一覧!$A$21,BO365/L365+BP365/M365+BQ365/N365+BS365/P365+BT365/Q365,BO365/L365+BP365/M365+BQ365/N365+BS365/P365+BU365/R365)),0)</f>
        <v>43.727880559805591</v>
      </c>
      <c r="L365" s="167">
        <f>IFERROR(MIN(1,$CJ$6*CB365+計算過程!$CJ$13*(BO365+BQ365)+$CJ$20),"-")</f>
        <v>0.71118589839722912</v>
      </c>
      <c r="M365" s="167">
        <f t="shared" si="158"/>
        <v>0.77528942182602589</v>
      </c>
      <c r="N365" s="167">
        <f t="shared" si="159"/>
        <v>0.71118589839722912</v>
      </c>
      <c r="O365" s="134">
        <f t="shared" si="160"/>
        <v>0.90236153670854247</v>
      </c>
      <c r="P365" s="134">
        <f t="shared" si="161"/>
        <v>0.85828294922250503</v>
      </c>
      <c r="Q365" s="134">
        <f t="shared" si="162"/>
        <v>0.90236153670854247</v>
      </c>
      <c r="R365" s="134">
        <f t="shared" si="163"/>
        <v>0.49089568972555481</v>
      </c>
      <c r="S365" s="26">
        <f t="shared" si="164"/>
        <v>0</v>
      </c>
      <c r="T365" s="26">
        <f>'貼り付けシート（日別）'!P364</f>
        <v>-2.0375000000000001</v>
      </c>
      <c r="U365" s="26">
        <f t="shared" si="184"/>
        <v>1.1201987499999999</v>
      </c>
      <c r="V365" s="26">
        <f t="shared" si="185"/>
        <v>1.134625</v>
      </c>
      <c r="W365" s="26">
        <f t="shared" si="177"/>
        <v>33.096079113675003</v>
      </c>
      <c r="X365" s="26">
        <f t="shared" si="165"/>
        <v>0</v>
      </c>
      <c r="Y365" s="26">
        <f>IF(AND(入力データと計算結果!$F$6=バックデータ一覧!$A$7,入力データと計算結果!$F$27="種類を選択することで評価する"),MAX((($CJ$44*CB365+$CJ$45*SUM(BO365:BQ365,BS365)+$CJ$46)*Z365+(0.01723*BU365+0.06099))*10^3/3600,0),0)</f>
        <v>0</v>
      </c>
      <c r="Z365" s="26">
        <f t="shared" si="178"/>
        <v>1.0561166666666666</v>
      </c>
      <c r="AA365" s="26">
        <f>IF(AND(入力データと計算結果!$F$6=バックデータ一覧!$A$7,入力データと計算結果!$F$27="種類を選択することで評価する"),MAX(($CJ$47*CB365+$CJ$48*SUM(BO365:BQ365,BS365)+$CJ$49)*AC365+BU365/AB365,0),0)</f>
        <v>0</v>
      </c>
      <c r="AB365" s="26">
        <f t="shared" si="166"/>
        <v>0.76953749999999999</v>
      </c>
      <c r="AC365" s="26">
        <f t="shared" si="179"/>
        <v>1.1264166666666666</v>
      </c>
      <c r="AD365" s="91">
        <f>IF(AND(入力データと計算結果!$F$6=バックデータ一覧!$A$7,入力データと計算結果!$F$27="仕様を入力することで評価する"),AE365+AF365+AG365,0)</f>
        <v>0</v>
      </c>
      <c r="AE365" s="91">
        <f t="shared" si="180"/>
        <v>2.6118021963369253</v>
      </c>
      <c r="AF365" s="91">
        <f t="shared" si="167"/>
        <v>8.4773895216118028E-2</v>
      </c>
      <c r="AG365" s="190">
        <f>IF(AND(入力データと計算結果!$F$7&lt;&gt;バックデータ一覧!$A$22,CA365&gt;0),(0.000393*計算過程!CA365)*10^3/3600,IF(AND(入力データと計算結果!$F$7=バックデータ一覧!$A$22,AX365&gt;0),(0.01723*計算過程!AX365+0.06099)*10^3/3600,0))</f>
        <v>2.5825885416666666E-2</v>
      </c>
      <c r="AH365" s="91">
        <f>IF(OR(入力データと計算結果!$F$6&lt;&gt;バックデータ一覧!$A$7,入力データと計算結果!$F$27&lt;&gt;"仕様を入力することで評価する"),0,IF(入力データと計算結果!$F$7=バックデータ一覧!$A$20,計算過程!AR365/計算過程!AI365+計算過程!AS365/計算過程!AJ365+計算過程!AT365/計算過程!AK365+計算過程!AU365/計算過程!AL365+計算過程!AW365/計算過程!AN365,IF(入力データと計算結果!$F$7=バックデータ一覧!$A$21,計算過程!AR365/計算過程!AI365+計算過程!AS365/計算過程!AJ365+計算過程!AT365/計算過程!AK365+計算過程!AV365/計算過程!AM365+計算過程!AW365/計算過程!AN365,計算過程!AR365/計算過程!AI365+計算過程!AS365/計算過程!AJ365+計算過程!AT365/計算過程!AK365+計算過程!AV365/計算過程!AM365+計算過程!AX365/計算過程!AO365)))</f>
        <v>0</v>
      </c>
      <c r="AI365" s="191" t="str">
        <f>IF(AND(入力データと計算結果!$F$6=バックデータ一覧!$A$7,入力データと計算結果!$F$27="仕様を入力することで評価する"),$CJ$65*CB365+$CJ$72*(AR365+AT365)+$CJ$79,"-")</f>
        <v>-</v>
      </c>
      <c r="AJ365" s="191" t="str">
        <f>IF(AND(入力データと計算結果!$F$6=バックデータ一覧!$A$7,入力データと計算結果!$F$27="仕様を入力することで評価する"),$CJ$66*CB365+$CJ$73*AS365+$CJ$80,"-")</f>
        <v>-</v>
      </c>
      <c r="AK365" s="191" t="str">
        <f>IF(AND(入力データと計算結果!$F$6=バックデータ一覧!$A$7,入力データと計算結果!$F$27="仕様を入力することで評価する"),$CJ$67*CB365+$CJ$74*(AR365+AT365)+$CJ$81,"-")</f>
        <v>-</v>
      </c>
      <c r="AL365" s="191" t="str">
        <f>IF(AND(入力データと計算結果!$F$6=バックデータ一覧!$A$7,入力データと計算結果!$F$27="仕様を入力することで評価する"),$CJ$68*CB365+$CJ$75*AU365+$CJ$82,"-")</f>
        <v>-</v>
      </c>
      <c r="AM365" s="191" t="str">
        <f>IF(AND(入力データと計算結果!$F$6=バックデータ一覧!$A$7,入力データと計算結果!$F$27="仕様を入力することで評価する"),$CJ$69*CB365+$CJ$76*AV365+$CJ$83,"-")</f>
        <v>-</v>
      </c>
      <c r="AN365" s="191" t="str">
        <f>IF(AND(入力データと計算結果!$F$6=バックデータ一覧!$A$7,入力データと計算結果!$F$27="仕様を入力することで評価する"),$CJ$70*CB365+$CJ$77*AW365+$CJ$84,"-")</f>
        <v>-</v>
      </c>
      <c r="AO365" s="191" t="str">
        <f>IF(AND(入力データと計算結果!$F$6=バックデータ一覧!$A$7,入力データと計算結果!$F$27="仕様を入力することで評価する"),$CJ$71*CB365+$CJ$78*AX365+$CJ$85,"-")</f>
        <v>-</v>
      </c>
      <c r="AP365" s="91">
        <f t="shared" si="168"/>
        <v>29.267816404768062</v>
      </c>
      <c r="AQ365" s="91">
        <f t="shared" si="181"/>
        <v>3.1127736291541463</v>
      </c>
      <c r="AR365" s="91">
        <f t="shared" si="169"/>
        <v>1.2937985457021348</v>
      </c>
      <c r="AS365" s="91">
        <f t="shared" si="170"/>
        <v>1.5842431171862872</v>
      </c>
      <c r="AT365" s="91">
        <f t="shared" si="171"/>
        <v>0.68650535078072439</v>
      </c>
      <c r="AU365" s="91">
        <f t="shared" si="172"/>
        <v>0</v>
      </c>
      <c r="AV365" s="91">
        <f t="shared" si="173"/>
        <v>2.3763646757794312</v>
      </c>
      <c r="AW365" s="91">
        <f t="shared" si="174"/>
        <v>0</v>
      </c>
      <c r="AX365" s="91">
        <f t="shared" si="175"/>
        <v>1.8562500000000002</v>
      </c>
      <c r="AY365" s="158">
        <f t="shared" si="176"/>
        <v>25.298917424226424</v>
      </c>
      <c r="AZ365" s="91">
        <f t="shared" si="182"/>
        <v>31.239829113675</v>
      </c>
      <c r="BA365" s="26">
        <f>IF(計算過程!$CJ$4=9,((BF365*CB365+BG365*(BO365+BP365+BQ365+BS365)+BH365*BN365+BI365)*BB365+(0.01723*BU365+0.06099))*10^3/3600,0)</f>
        <v>0</v>
      </c>
      <c r="BB365" s="26">
        <f>IF(7&lt;='貼り付けシート（日別）'!O364,1,1+(7-'貼り付けシート（日別）'!O364)*0.0091)</f>
        <v>1.0561166666666666</v>
      </c>
      <c r="BC365" s="26">
        <f>IF(計算過程!$CJ$4=9,((BJ365*計算過程!CB365+BK365*(BO365+BP365+BQ365+BS365)+BL365*BN365+BM365)*BE365+BU365/BD365),0)</f>
        <v>0</v>
      </c>
      <c r="BD365" s="26">
        <f>計算過程!$CJ$88*'貼り付けシート（日別）'!O364+計算過程!$CJ$89*BU365+計算過程!$CJ$90</f>
        <v>0.76953749999999999</v>
      </c>
      <c r="BE365" s="26">
        <f>IF(7&lt;='貼り付けシート（日別）'!O364,1,1+(7-'貼り付けシート（日別）'!O364)*0.0205)</f>
        <v>1.1264166666666666</v>
      </c>
      <c r="BF365" s="89">
        <f>IF($BN365&gt;0,バックデータ一覧!$S$4,バックデータ一覧!$T$4)</f>
        <v>-0.51375000000000004</v>
      </c>
      <c r="BG365" s="89">
        <f>IF($BN365&gt;0,バックデータ一覧!$S$5,バックデータ一覧!$T$5)</f>
        <v>-1.7819999999999999E-2</v>
      </c>
      <c r="BH365" s="89">
        <f>IF($BN365&gt;0,バックデータ一覧!$S$6,バックデータ一覧!$T$6)</f>
        <v>0.27639999999999998</v>
      </c>
      <c r="BI365" s="89">
        <f>IF($BN365&gt;0,バックデータ一覧!$S$7,バックデータ一覧!$T$7)</f>
        <v>9.4067100000000003</v>
      </c>
      <c r="BJ365" s="89">
        <f>IF($BN365&gt;0,バックデータ一覧!$S$12,バックデータ一覧!$T$12)</f>
        <v>-0.19841</v>
      </c>
      <c r="BK365" s="89">
        <f>IF($BN365&gt;0,バックデータ一覧!$S$13,バックデータ一覧!$T$13)</f>
        <v>1.10632</v>
      </c>
      <c r="BL365" s="89">
        <f>IF($BN365&gt;0,バックデータ一覧!$S$14,バックデータ一覧!$T$14)</f>
        <v>0.19306999999999999</v>
      </c>
      <c r="BM365" s="132">
        <f>IF($BN365&gt;0,バックデータ一覧!$S$15,バックデータ一覧!$T$15)</f>
        <v>-10.36669</v>
      </c>
      <c r="BN365" s="26">
        <f>SUMIF('貼り付けシート（時刻別）'!$A$6:$A$8765,$A365,'貼り付けシート（時刻別）'!$C$6:$C$8765)</f>
        <v>2400</v>
      </c>
      <c r="BO365" s="91">
        <f>'貼り付けシート（日別）'!B364</f>
        <v>6.8033405625336663</v>
      </c>
      <c r="BP365" s="91">
        <f>'貼り付けシート（日別）'!C364</f>
        <v>8.3306210969799999</v>
      </c>
      <c r="BQ365" s="91">
        <f>'貼り付けシート（日別）'!D364</f>
        <v>3.6099358086913331</v>
      </c>
      <c r="BR365" s="91">
        <f>'貼り付けシート（日別）'!E364</f>
        <v>0</v>
      </c>
      <c r="BS365" s="91">
        <f>'貼り付けシート（日別）'!F364</f>
        <v>12.49593164547</v>
      </c>
      <c r="BT365" s="91">
        <f>'貼り付けシート（日別）'!G364</f>
        <v>0</v>
      </c>
      <c r="BU365" s="91">
        <f>'貼り付けシート（日別）'!H364</f>
        <v>1.8562500000000002</v>
      </c>
      <c r="BV365" s="91">
        <f>'貼り付けシート（日別）'!I364</f>
        <v>49</v>
      </c>
      <c r="BW365" s="91">
        <f>'貼り付けシート（日別）'!J364</f>
        <v>60</v>
      </c>
      <c r="BX365" s="91">
        <f>'貼り付けシート（日別）'!K364</f>
        <v>26</v>
      </c>
      <c r="BY365" s="91">
        <f>'貼り付けシート（日別）'!L364</f>
        <v>0</v>
      </c>
      <c r="BZ365" s="91">
        <f>'貼り付けシート（日別）'!M364</f>
        <v>90</v>
      </c>
      <c r="CA365" s="91">
        <f>'貼り付けシート（日別）'!N364</f>
        <v>0</v>
      </c>
      <c r="CB365" s="91">
        <f>'貼り付けシート（日別）'!O364</f>
        <v>0.83333333333333337</v>
      </c>
      <c r="CC365" s="91">
        <f>'貼り付けシート（日別）'!Q364</f>
        <v>0</v>
      </c>
      <c r="CD365" s="126"/>
    </row>
    <row r="366" spans="1:82" x14ac:dyDescent="0.15">
      <c r="A366" s="30">
        <v>41999</v>
      </c>
      <c r="B366" s="93">
        <f t="shared" si="156"/>
        <v>0.1221542824074074</v>
      </c>
      <c r="C366" s="93">
        <f t="shared" si="157"/>
        <v>0</v>
      </c>
      <c r="D366" s="93">
        <f t="shared" si="183"/>
        <v>26.199227388763852</v>
      </c>
      <c r="E366" s="96">
        <v>0</v>
      </c>
      <c r="F366" s="90">
        <f>IF(OR(計算過程!$CJ$4&lt;=4,計算過程!$CJ$4=8),G366+H366+I366,0)</f>
        <v>0.1221542824074074</v>
      </c>
      <c r="G366" s="90">
        <f>IF(AND($CJ$4&gt;4,$CJ$4&lt;&gt;8),0,((VLOOKUP(入力データと計算結果!$F$6,バックデータ一覧!$V$12:$AA$15,2)*CB366+VLOOKUP(入力データと計算結果!$F$6,バックデータ一覧!$V$12:$AA$15,3)*(BV366+BW366+BX366+BY366+CA366)+(VLOOKUP(入力データと計算結果!$F$6,バックデータ一覧!$V$12:$AA$15,4)))*10^3/3600))</f>
        <v>0.1221542824074074</v>
      </c>
      <c r="H366" s="90">
        <f>IF(AND(OR($CJ$4&gt;4,$CJ$4&lt;&gt;8),入力データと計算結果!$F$7&lt;&gt;バックデータ一覧!$A$20,BZ366&gt;0),0.07*10^3/3600,0)</f>
        <v>0</v>
      </c>
      <c r="I366" s="90">
        <f>IF(AND(OR($CJ$4&lt;=4),入力データと計算結果!$F$7=バックデータ一覧!$A$22,BU366&gt;0),(VLOOKUP(入力データと計算結果!$F$6,バックデータ一覧!$V$12:$AA$15,5,FALSE)*BU366+VLOOKUP(入力データと計算結果!$F$6,バックデータ一覧!$V$12:$AA$15,6,FALSE))*10^3/3600,0)</f>
        <v>0</v>
      </c>
      <c r="J366" s="90">
        <f>IF(OR(計算過程!$CJ$4&lt;=2,計算過程!$CJ$4=8),IF(入力データと計算結果!$F$7=バックデータ一覧!$A$20,BO366/L366+BP366/M366+BQ366/N366+BR366/O366+BT366/Q366,IF(入力データと計算結果!$F$7=バックデータ一覧!$A$21,BO366/L366+BP366/M366+BQ366/N366+BS366/P366+BT366/Q366,BO366/L366+BP366/M366+BQ366/N366+BS366/P366+BU366/R366)),0)</f>
        <v>0</v>
      </c>
      <c r="K366" s="90">
        <f>IF(OR(計算過程!$CJ$4=3,計算過程!$CJ$4=4),IF(入力データと計算結果!$F$7=バックデータ一覧!$A$20,BO366/L366+BP366/M366+BQ366/N366+BR366/O366+BT366/Q366,IF(入力データと計算結果!$F$7=バックデータ一覧!$A$21,BO366/L366+BP366/M366+BQ366/N366+BS366/P366+BT366/Q366,BO366/L366+BP366/M366+BQ366/N366+BS366/P366+BU366/R366)),0)</f>
        <v>26.199227388763852</v>
      </c>
      <c r="L366" s="167">
        <f>IFERROR(MIN(1,$CJ$6*CB366+計算過程!$CJ$13*(BO366+BQ366)+$CJ$20),"-")</f>
        <v>0.70509699024044803</v>
      </c>
      <c r="M366" s="167">
        <f t="shared" si="158"/>
        <v>0.78939745711971721</v>
      </c>
      <c r="N366" s="167">
        <f t="shared" si="159"/>
        <v>0.70509699024044803</v>
      </c>
      <c r="O366" s="134">
        <f t="shared" si="160"/>
        <v>0.90236153670854247</v>
      </c>
      <c r="P366" s="134">
        <f t="shared" si="161"/>
        <v>0.88826526187185906</v>
      </c>
      <c r="Q366" s="134">
        <f t="shared" si="162"/>
        <v>0.90236153670854247</v>
      </c>
      <c r="R366" s="134">
        <f t="shared" si="163"/>
        <v>0.42174021515221938</v>
      </c>
      <c r="S366" s="26">
        <f t="shared" si="164"/>
        <v>0</v>
      </c>
      <c r="T366" s="26">
        <f>'貼り付けシート（日別）'!P365</f>
        <v>0.78749999999999987</v>
      </c>
      <c r="U366" s="26">
        <f t="shared" si="184"/>
        <v>1.0826262499999999</v>
      </c>
      <c r="V366" s="26">
        <f t="shared" si="185"/>
        <v>1.1140937500000001</v>
      </c>
      <c r="W366" s="26">
        <f t="shared" si="177"/>
        <v>19.753778720433335</v>
      </c>
      <c r="X366" s="26">
        <f t="shared" si="165"/>
        <v>0</v>
      </c>
      <c r="Y366" s="26">
        <f>IF(AND(入力データと計算結果!$F$6=バックデータ一覧!$A$7,入力データと計算結果!$F$27="種類を選択することで評価する"),MAX((($CJ$44*CB366+$CJ$45*SUM(BO366:BQ366,BS366)+$CJ$46)*Z366+(0.01723*BU366+0.06099))*10^3/3600,0),0)</f>
        <v>0</v>
      </c>
      <c r="Z366" s="26">
        <f t="shared" si="178"/>
        <v>1.0317741666666667</v>
      </c>
      <c r="AA366" s="26">
        <f>IF(AND(入力データと計算結果!$F$6=バックデータ一覧!$A$7,入力データと計算結果!$F$27="種類を選択することで評価する"),MAX(($CJ$47*CB366+$CJ$48*SUM(BO366:BQ366,BS366)+$CJ$49)*AC366+BU366/AB366,0),0)</f>
        <v>0</v>
      </c>
      <c r="AB366" s="26">
        <f t="shared" si="166"/>
        <v>0.77123999999999993</v>
      </c>
      <c r="AC366" s="26">
        <f t="shared" si="179"/>
        <v>1.0715791666666667</v>
      </c>
      <c r="AD366" s="91">
        <f>IF(AND(入力データと計算結果!$F$6=バックデータ一覧!$A$7,入力データと計算結果!$F$27="仕様を入力することで評価する"),AE366+AF366+AG366,0)</f>
        <v>0</v>
      </c>
      <c r="AE366" s="91">
        <f t="shared" si="180"/>
        <v>1.7596782077026785</v>
      </c>
      <c r="AF366" s="91">
        <f t="shared" si="167"/>
        <v>7.5224970619966872E-2</v>
      </c>
      <c r="AG366" s="190">
        <f>IF(AND(入力データと計算結果!$F$7&lt;&gt;バックデータ一覧!$A$22,CA366&gt;0),(0.000393*計算過程!CA366)*10^3/3600,IF(AND(入力データと計算結果!$F$7=バックデータ一覧!$A$22,AX366&gt;0),(0.01723*計算過程!AX366+0.06099)*10^3/3600,0))</f>
        <v>0</v>
      </c>
      <c r="AH366" s="91">
        <f>IF(OR(入力データと計算結果!$F$6&lt;&gt;バックデータ一覧!$A$7,入力データと計算結果!$F$27&lt;&gt;"仕様を入力することで評価する"),0,IF(入力データと計算結果!$F$7=バックデータ一覧!$A$20,計算過程!AR366/計算過程!AI366+計算過程!AS366/計算過程!AJ366+計算過程!AT366/計算過程!AK366+計算過程!AU366/計算過程!AL366+計算過程!AW366/計算過程!AN366,IF(入力データと計算結果!$F$7=バックデータ一覧!$A$21,計算過程!AR366/計算過程!AI366+計算過程!AS366/計算過程!AJ366+計算過程!AT366/計算過程!AK366+計算過程!AV366/計算過程!AM366+計算過程!AW366/計算過程!AN366,計算過程!AR366/計算過程!AI366+計算過程!AS366/計算過程!AJ366+計算過程!AT366/計算過程!AK366+計算過程!AV366/計算過程!AM366+計算過程!AX366/計算過程!AO366)))</f>
        <v>0</v>
      </c>
      <c r="AI366" s="191" t="str">
        <f>IF(AND(入力データと計算結果!$F$6=バックデータ一覧!$A$7,入力データと計算結果!$F$27="仕様を入力することで評価する"),$CJ$65*CB366+$CJ$72*(AR366+AT366)+$CJ$79,"-")</f>
        <v>-</v>
      </c>
      <c r="AJ366" s="191" t="str">
        <f>IF(AND(入力データと計算結果!$F$6=バックデータ一覧!$A$7,入力データと計算結果!$F$27="仕様を入力することで評価する"),$CJ$66*CB366+$CJ$73*AS366+$CJ$80,"-")</f>
        <v>-</v>
      </c>
      <c r="AK366" s="191" t="str">
        <f>IF(AND(入力データと計算結果!$F$6=バックデータ一覧!$A$7,入力データと計算結果!$F$27="仕様を入力することで評価する"),$CJ$67*CB366+$CJ$74*(AR366+AT366)+$CJ$81,"-")</f>
        <v>-</v>
      </c>
      <c r="AL366" s="191" t="str">
        <f>IF(AND(入力データと計算結果!$F$6=バックデータ一覧!$A$7,入力データと計算結果!$F$27="仕様を入力することで評価する"),$CJ$68*CB366+$CJ$75*AU366+$CJ$82,"-")</f>
        <v>-</v>
      </c>
      <c r="AM366" s="191" t="str">
        <f>IF(AND(入力データと計算結果!$F$6=バックデータ一覧!$A$7,入力データと計算結果!$F$27="仕様を入力することで評価する"),$CJ$69*CB366+$CJ$76*AV366+$CJ$83,"-")</f>
        <v>-</v>
      </c>
      <c r="AN366" s="191" t="str">
        <f>IF(AND(入力データと計算結果!$F$6=バックデータ一覧!$A$7,入力データと計算結果!$F$27="仕様を入力することで評価する"),$CJ$70*CB366+$CJ$77*AW366+$CJ$84,"-")</f>
        <v>-</v>
      </c>
      <c r="AO366" s="191" t="str">
        <f>IF(AND(入力データと計算結果!$F$6=バックデータ一覧!$A$7,入力データと計算結果!$F$27="仕様を入力することで評価する"),$CJ$71*CB366+$CJ$78*AX366+$CJ$85,"-")</f>
        <v>-</v>
      </c>
      <c r="AP366" s="91">
        <f t="shared" si="168"/>
        <v>22.852755285742642</v>
      </c>
      <c r="AQ366" s="91">
        <f t="shared" si="181"/>
        <v>3.6074707020782371</v>
      </c>
      <c r="AR366" s="91">
        <f t="shared" si="169"/>
        <v>0</v>
      </c>
      <c r="AS366" s="91">
        <f t="shared" si="170"/>
        <v>0</v>
      </c>
      <c r="AT366" s="91">
        <f t="shared" si="171"/>
        <v>0</v>
      </c>
      <c r="AU366" s="91">
        <f t="shared" si="172"/>
        <v>0</v>
      </c>
      <c r="AV366" s="91">
        <f t="shared" si="173"/>
        <v>0</v>
      </c>
      <c r="AW366" s="91">
        <f t="shared" si="174"/>
        <v>0</v>
      </c>
      <c r="AX366" s="91">
        <f t="shared" si="175"/>
        <v>0</v>
      </c>
      <c r="AY366" s="158">
        <f t="shared" si="176"/>
        <v>19.753778720433335</v>
      </c>
      <c r="AZ366" s="91">
        <f t="shared" si="182"/>
        <v>19.753778720433335</v>
      </c>
      <c r="BA366" s="26">
        <f>IF(計算過程!$CJ$4=9,((BF366*CB366+BG366*(BO366+BP366+BQ366+BS366)+BH366*BN366+BI366)*BB366+(0.01723*BU366+0.06099))*10^3/3600,0)</f>
        <v>0</v>
      </c>
      <c r="BB366" s="26">
        <f>IF(7&lt;='貼り付けシート（日別）'!O365,1,1+(7-'貼り付けシート（日別）'!O365)*0.0091)</f>
        <v>1.0317741666666667</v>
      </c>
      <c r="BC366" s="26">
        <f>IF(計算過程!$CJ$4=9,((BJ366*計算過程!CB366+BK366*(BO366+BP366+BQ366+BS366)+BL366*BN366+BM366)*BE366+BU366/BD366),0)</f>
        <v>0</v>
      </c>
      <c r="BD366" s="26">
        <f>計算過程!$CJ$88*'貼り付けシート（日別）'!O365+計算過程!$CJ$89*BU366+計算過程!$CJ$90</f>
        <v>0.77123999999999993</v>
      </c>
      <c r="BE366" s="26">
        <f>IF(7&lt;='貼り付けシート（日別）'!O365,1,1+(7-'貼り付けシート（日別）'!O365)*0.0205)</f>
        <v>1.0715791666666667</v>
      </c>
      <c r="BF366" s="89">
        <f>IF($BN366&gt;0,バックデータ一覧!$S$4,バックデータ一覧!$T$4)</f>
        <v>-0.51375000000000004</v>
      </c>
      <c r="BG366" s="89">
        <f>IF($BN366&gt;0,バックデータ一覧!$S$5,バックデータ一覧!$T$5)</f>
        <v>-1.7819999999999999E-2</v>
      </c>
      <c r="BH366" s="89">
        <f>IF($BN366&gt;0,バックデータ一覧!$S$6,バックデータ一覧!$T$6)</f>
        <v>0.27639999999999998</v>
      </c>
      <c r="BI366" s="89">
        <f>IF($BN366&gt;0,バックデータ一覧!$S$7,バックデータ一覧!$T$7)</f>
        <v>9.4067100000000003</v>
      </c>
      <c r="BJ366" s="89">
        <f>IF($BN366&gt;0,バックデータ一覧!$S$12,バックデータ一覧!$T$12)</f>
        <v>-0.19841</v>
      </c>
      <c r="BK366" s="89">
        <f>IF($BN366&gt;0,バックデータ一覧!$S$13,バックデータ一覧!$T$13)</f>
        <v>1.10632</v>
      </c>
      <c r="BL366" s="89">
        <f>IF($BN366&gt;0,バックデータ一覧!$S$14,バックデータ一覧!$T$14)</f>
        <v>0.19306999999999999</v>
      </c>
      <c r="BM366" s="132">
        <f>IF($BN366&gt;0,バックデータ一覧!$S$15,バックデータ一覧!$T$15)</f>
        <v>-10.36669</v>
      </c>
      <c r="BN366" s="26">
        <f>SUMIF('貼り付けシート（時刻別）'!$A$6:$A$8765,$A366,'貼り付けシート（時刻別）'!$C$6:$C$8765)</f>
        <v>2400</v>
      </c>
      <c r="BO366" s="91">
        <f>'貼り付けシート（日別）'!B365</f>
        <v>5.5028383578349995</v>
      </c>
      <c r="BP366" s="91">
        <f>'貼り付けシート（日別）'!C365</f>
        <v>11.993365651691668</v>
      </c>
      <c r="BQ366" s="91">
        <f>'貼り付けシート（日別）'!D365</f>
        <v>2.2575747109066668</v>
      </c>
      <c r="BR366" s="91">
        <f>'貼り付けシート（日別）'!E365</f>
        <v>0</v>
      </c>
      <c r="BS366" s="91">
        <f>'貼り付けシート（日別）'!F365</f>
        <v>0</v>
      </c>
      <c r="BT366" s="91">
        <f>'貼り付けシート（日別）'!G365</f>
        <v>0</v>
      </c>
      <c r="BU366" s="91">
        <f>'貼り付けシート（日別）'!H365</f>
        <v>0</v>
      </c>
      <c r="BV366" s="91">
        <f>'貼り付けシート（日別）'!I365</f>
        <v>39</v>
      </c>
      <c r="BW366" s="91">
        <f>'貼り付けシート（日別）'!J365</f>
        <v>85</v>
      </c>
      <c r="BX366" s="91">
        <f>'貼り付けシート（日別）'!K365</f>
        <v>16</v>
      </c>
      <c r="BY366" s="91">
        <f>'貼り付けシート（日別）'!L365</f>
        <v>0</v>
      </c>
      <c r="BZ366" s="91">
        <f>'貼り付けシート（日別）'!M365</f>
        <v>0</v>
      </c>
      <c r="CA366" s="91">
        <f>'貼り付けシート（日別）'!N365</f>
        <v>0</v>
      </c>
      <c r="CB366" s="91">
        <f>'貼り付けシート（日別）'!O365</f>
        <v>3.5083333333333333</v>
      </c>
      <c r="CC366" s="91">
        <f>'貼り付けシート（日別）'!Q365</f>
        <v>0</v>
      </c>
      <c r="CD366" s="126"/>
    </row>
    <row r="367" spans="1:82" x14ac:dyDescent="0.15">
      <c r="A367" s="30">
        <v>42000</v>
      </c>
      <c r="B367" s="93">
        <f t="shared" si="156"/>
        <v>0.18409534114583334</v>
      </c>
      <c r="C367" s="93">
        <f t="shared" si="157"/>
        <v>0</v>
      </c>
      <c r="D367" s="93">
        <f t="shared" si="183"/>
        <v>59.082405396633867</v>
      </c>
      <c r="E367" s="96">
        <v>0</v>
      </c>
      <c r="F367" s="90">
        <f>IF(OR(計算過程!$CJ$4&lt;=4,計算過程!$CJ$4=8),G367+H367+I367,0)</f>
        <v>0.18409534114583334</v>
      </c>
      <c r="G367" s="90">
        <f>IF(AND($CJ$4&gt;4,$CJ$4&lt;&gt;8),0,((VLOOKUP(入力データと計算結果!$F$6,バックデータ一覧!$V$12:$AA$15,2)*CB367+VLOOKUP(入力データと計算結果!$F$6,バックデータ一覧!$V$12:$AA$15,3)*(BV367+BW367+BX367+BY367+CA367)+(VLOOKUP(入力データと計算結果!$F$6,バックデータ一覧!$V$12:$AA$15,4)))*10^3/3600))</f>
        <v>0.11902204861111111</v>
      </c>
      <c r="H367" s="90">
        <f>IF(AND(OR($CJ$4&gt;4,$CJ$4&lt;&gt;8),入力データと計算結果!$F$7&lt;&gt;バックデータ一覧!$A$20,BZ367&gt;0),0.07*10^3/3600,0)</f>
        <v>1.9444444444444445E-2</v>
      </c>
      <c r="I367" s="90">
        <f>IF(AND(OR($CJ$4&lt;=4),入力データと計算結果!$F$7=バックデータ一覧!$A$22,BU367&gt;0),(VLOOKUP(入力データと計算結果!$F$6,バックデータ一覧!$V$12:$AA$15,5,FALSE)*BU367+VLOOKUP(入力データと計算結果!$F$6,バックデータ一覧!$V$12:$AA$15,6,FALSE))*10^3/3600,0)</f>
        <v>4.5628848090277778E-2</v>
      </c>
      <c r="J367" s="90">
        <f>IF(OR(計算過程!$CJ$4&lt;=2,計算過程!$CJ$4=8),IF(入力データと計算結果!$F$7=バックデータ一覧!$A$20,BO367/L367+BP367/M367+BQ367/N367+BR367/O367+BT367/Q367,IF(入力データと計算結果!$F$7=バックデータ一覧!$A$21,BO367/L367+BP367/M367+BQ367/N367+BS367/P367+BT367/Q367,BO367/L367+BP367/M367+BQ367/N367+BS367/P367+BU367/R367)),0)</f>
        <v>0</v>
      </c>
      <c r="K367" s="90">
        <f>IF(OR(計算過程!$CJ$4=3,計算過程!$CJ$4=4),IF(入力データと計算結果!$F$7=バックデータ一覧!$A$20,BO367/L367+BP367/M367+BQ367/N367+BR367/O367+BT367/Q367,IF(入力データと計算結果!$F$7=バックデータ一覧!$A$21,BO367/L367+BP367/M367+BQ367/N367+BS367/P367+BT367/Q367,BO367/L367+BP367/M367+BQ367/N367+BS367/P367+BU367/R367)),0)</f>
        <v>59.082405396633867</v>
      </c>
      <c r="L367" s="167">
        <f>IFERROR(MIN(1,$CJ$6*CB367+計算過程!$CJ$13*(BO367+BQ367)+$CJ$20),"-")</f>
        <v>0.71780708909042246</v>
      </c>
      <c r="M367" s="167">
        <f t="shared" si="158"/>
        <v>0.78114565573982464</v>
      </c>
      <c r="N367" s="167">
        <f t="shared" si="159"/>
        <v>0.71780708909042246</v>
      </c>
      <c r="O367" s="134">
        <f t="shared" si="160"/>
        <v>0.90236153670854247</v>
      </c>
      <c r="P367" s="134">
        <f t="shared" si="161"/>
        <v>0.82710617466496428</v>
      </c>
      <c r="Q367" s="134">
        <f t="shared" si="162"/>
        <v>0.90236153670854247</v>
      </c>
      <c r="R367" s="134">
        <f t="shared" si="163"/>
        <v>0.50944952616449823</v>
      </c>
      <c r="S367" s="26">
        <f t="shared" si="164"/>
        <v>0</v>
      </c>
      <c r="T367" s="26">
        <f>'貼り付けシート（日別）'!P366</f>
        <v>2.9624999999999995</v>
      </c>
      <c r="U367" s="26">
        <f t="shared" si="184"/>
        <v>1.0536987499999999</v>
      </c>
      <c r="V367" s="26">
        <f t="shared" si="185"/>
        <v>1.0713125000000001</v>
      </c>
      <c r="W367" s="26">
        <f t="shared" si="177"/>
        <v>45.599374613843338</v>
      </c>
      <c r="X367" s="26">
        <f t="shared" si="165"/>
        <v>0</v>
      </c>
      <c r="Y367" s="26">
        <f>IF(AND(入力データと計算結果!$F$6=バックデータ一覧!$A$7,入力データと計算結果!$F$27="種類を選択することで評価する"),MAX((($CJ$44*CB367+$CJ$45*SUM(BO367:BQ367,BS367)+$CJ$46)*Z367+(0.01723*BU367+0.06099))*10^3/3600,0),0)</f>
        <v>0</v>
      </c>
      <c r="Z367" s="26">
        <f t="shared" si="178"/>
        <v>1.0183137499999999</v>
      </c>
      <c r="AA367" s="26">
        <f>IF(AND(入力データと計算結果!$F$6=バックデータ一覧!$A$7,入力データと計算結果!$F$27="種類を選択することで評価する"),MAX(($CJ$47*CB367+$CJ$48*SUM(BO367:BQ367,BS367)+$CJ$49)*AC367+BU367/AB367,0),0)</f>
        <v>0</v>
      </c>
      <c r="AB367" s="26">
        <f t="shared" si="166"/>
        <v>0.78854281249999991</v>
      </c>
      <c r="AC367" s="26">
        <f t="shared" si="179"/>
        <v>1.04125625</v>
      </c>
      <c r="AD367" s="91">
        <f>IF(AND(入力データと計算結果!$F$6=バックデータ一覧!$A$7,入力データと計算結果!$F$27="仕様を入力することで評価する"),AE367+AF367+AG367,0)</f>
        <v>0</v>
      </c>
      <c r="AE367" s="91">
        <f t="shared" si="180"/>
        <v>2.5239926388392662</v>
      </c>
      <c r="AF367" s="91">
        <f t="shared" si="167"/>
        <v>9.5298014927047814E-2</v>
      </c>
      <c r="AG367" s="190">
        <f>IF(AND(入力データと計算結果!$F$7&lt;&gt;バックデータ一覧!$A$22,CA367&gt;0),(0.000393*計算過程!CA367)*10^3/3600,IF(AND(入力データと計算結果!$F$7=バックデータ一覧!$A$22,AX367&gt;0),(0.01723*計算過程!AX367+0.06099)*10^3/3600,0))</f>
        <v>2.5080299045138889E-2</v>
      </c>
      <c r="AH367" s="91">
        <f>IF(OR(入力データと計算結果!$F$6&lt;&gt;バックデータ一覧!$A$7,入力データと計算結果!$F$27&lt;&gt;"仕様を入力することで評価する"),0,IF(入力データと計算結果!$F$7=バックデータ一覧!$A$20,計算過程!AR367/計算過程!AI367+計算過程!AS367/計算過程!AJ367+計算過程!AT367/計算過程!AK367+計算過程!AU367/計算過程!AL367+計算過程!AW367/計算過程!AN367,IF(入力データと計算結果!$F$7=バックデータ一覧!$A$21,計算過程!AR367/計算過程!AI367+計算過程!AS367/計算過程!AJ367+計算過程!AT367/計算過程!AK367+計算過程!AV367/計算過程!AM367+計算過程!AW367/計算過程!AN367,計算過程!AR367/計算過程!AI367+計算過程!AS367/計算過程!AJ367+計算過程!AT367/計算過程!AK367+計算過程!AV367/計算過程!AM367+計算過程!AX367/計算過程!AO367)))</f>
        <v>0</v>
      </c>
      <c r="AI367" s="191" t="str">
        <f>IF(AND(入力データと計算結果!$F$6=バックデータ一覧!$A$7,入力データと計算結果!$F$27="仕様を入力することで評価する"),$CJ$65*CB367+$CJ$72*(AR367+AT367)+$CJ$79,"-")</f>
        <v>-</v>
      </c>
      <c r="AJ367" s="191" t="str">
        <f>IF(AND(入力データと計算結果!$F$6=バックデータ一覧!$A$7,入力データと計算結果!$F$27="仕様を入力することで評価する"),$CJ$66*CB367+$CJ$73*AS367+$CJ$80,"-")</f>
        <v>-</v>
      </c>
      <c r="AK367" s="191" t="str">
        <f>IF(AND(入力データと計算結果!$F$6=バックデータ一覧!$A$7,入力データと計算結果!$F$27="仕様を入力することで評価する"),$CJ$67*CB367+$CJ$74*(AR367+AT367)+$CJ$81,"-")</f>
        <v>-</v>
      </c>
      <c r="AL367" s="191" t="str">
        <f>IF(AND(入力データと計算結果!$F$6=バックデータ一覧!$A$7,入力データと計算結果!$F$27="仕様を入力することで評価する"),$CJ$68*CB367+$CJ$75*AU367+$CJ$82,"-")</f>
        <v>-</v>
      </c>
      <c r="AM367" s="191" t="str">
        <f>IF(AND(入力データと計算結果!$F$6=バックデータ一覧!$A$7,入力データと計算結果!$F$27="仕様を入力することで評価する"),$CJ$69*CB367+$CJ$76*AV367+$CJ$83,"-")</f>
        <v>-</v>
      </c>
      <c r="AN367" s="191" t="str">
        <f>IF(AND(入力データと計算結果!$F$6=バックデータ一覧!$A$7,入力データと計算結果!$F$27="仕様を入力することで評価する"),$CJ$70*CB367+$CJ$77*AW367+$CJ$84,"-")</f>
        <v>-</v>
      </c>
      <c r="AO367" s="191" t="str">
        <f>IF(AND(入力データと計算結果!$F$6=バックデータ一覧!$A$7,入力データと計算結果!$F$27="仕様を入力することで評価する"),$CJ$71*CB367+$CJ$78*AX367+$CJ$85,"-")</f>
        <v>-</v>
      </c>
      <c r="AP367" s="91">
        <f t="shared" si="168"/>
        <v>36.190823234765993</v>
      </c>
      <c r="AQ367" s="91">
        <f t="shared" si="181"/>
        <v>3.9829777232333141</v>
      </c>
      <c r="AR367" s="91">
        <f t="shared" si="169"/>
        <v>2.4824608486265927</v>
      </c>
      <c r="AS367" s="91">
        <f t="shared" si="170"/>
        <v>1.8313235768556826</v>
      </c>
      <c r="AT367" s="91">
        <f t="shared" si="171"/>
        <v>0.97670590765636423</v>
      </c>
      <c r="AU367" s="91">
        <f t="shared" si="172"/>
        <v>0</v>
      </c>
      <c r="AV367" s="91">
        <f t="shared" si="173"/>
        <v>7.3252943074227339</v>
      </c>
      <c r="AW367" s="91">
        <f t="shared" si="174"/>
        <v>0</v>
      </c>
      <c r="AX367" s="91">
        <f t="shared" si="175"/>
        <v>1.7004687500000002</v>
      </c>
      <c r="AY367" s="158">
        <f t="shared" si="176"/>
        <v>31.283121223281967</v>
      </c>
      <c r="AZ367" s="91">
        <f t="shared" si="182"/>
        <v>43.898905863843339</v>
      </c>
      <c r="BA367" s="26">
        <f>IF(計算過程!$CJ$4=9,((BF367*CB367+BG367*(BO367+BP367+BQ367+BS367)+BH367*BN367+BI367)*BB367+(0.01723*BU367+0.06099))*10^3/3600,0)</f>
        <v>0</v>
      </c>
      <c r="BB367" s="26">
        <f>IF(7&lt;='貼り付けシート（日別）'!O366,1,1+(7-'貼り付けシート（日別）'!O366)*0.0091)</f>
        <v>1.0183137499999999</v>
      </c>
      <c r="BC367" s="26">
        <f>IF(計算過程!$CJ$4=9,((BJ367*計算過程!CB367+BK367*(BO367+BP367+BQ367+BS367)+BL367*BN367+BM367)*BE367+BU367/BD367),0)</f>
        <v>0</v>
      </c>
      <c r="BD367" s="26">
        <f>計算過程!$CJ$88*'貼り付けシート（日別）'!O366+計算過程!$CJ$89*BU367+計算過程!$CJ$90</f>
        <v>0.78854281249999991</v>
      </c>
      <c r="BE367" s="26">
        <f>IF(7&lt;='貼り付けシート（日別）'!O366,1,1+(7-'貼り付けシート（日別）'!O366)*0.0205)</f>
        <v>1.04125625</v>
      </c>
      <c r="BF367" s="89">
        <f>IF($BN367&gt;0,バックデータ一覧!$S$4,バックデータ一覧!$T$4)</f>
        <v>-0.51375000000000004</v>
      </c>
      <c r="BG367" s="89">
        <f>IF($BN367&gt;0,バックデータ一覧!$S$5,バックデータ一覧!$T$5)</f>
        <v>-1.7819999999999999E-2</v>
      </c>
      <c r="BH367" s="89">
        <f>IF($BN367&gt;0,バックデータ一覧!$S$6,バックデータ一覧!$T$6)</f>
        <v>0.27639999999999998</v>
      </c>
      <c r="BI367" s="89">
        <f>IF($BN367&gt;0,バックデータ一覧!$S$7,バックデータ一覧!$T$7)</f>
        <v>9.4067100000000003</v>
      </c>
      <c r="BJ367" s="89">
        <f>IF($BN367&gt;0,バックデータ一覧!$S$12,バックデータ一覧!$T$12)</f>
        <v>-0.19841</v>
      </c>
      <c r="BK367" s="89">
        <f>IF($BN367&gt;0,バックデータ一覧!$S$13,バックデータ一覧!$T$13)</f>
        <v>1.10632</v>
      </c>
      <c r="BL367" s="89">
        <f>IF($BN367&gt;0,バックデータ一覧!$S$14,バックデータ一覧!$T$14)</f>
        <v>0.19306999999999999</v>
      </c>
      <c r="BM367" s="132">
        <f>IF($BN367&gt;0,バックデータ一覧!$S$15,バックデータ一覧!$T$15)</f>
        <v>-10.36669</v>
      </c>
      <c r="BN367" s="26">
        <f>SUMIF('貼り付けシート（時刻別）'!$A$6:$A$8765,$A367,'貼り付けシート（時刻別）'!$C$6:$C$8765)</f>
        <v>2400</v>
      </c>
      <c r="BO367" s="91">
        <f>'貼り付けシート（日別）'!B366</f>
        <v>8.6381717990143336</v>
      </c>
      <c r="BP367" s="91">
        <f>'貼り付けシート（日別）'!C366</f>
        <v>6.3724218189449999</v>
      </c>
      <c r="BQ367" s="91">
        <f>'貼り付けシート（日別）'!D366</f>
        <v>3.3986249701039997</v>
      </c>
      <c r="BR367" s="91">
        <f>'貼り付けシート（日別）'!E366</f>
        <v>0</v>
      </c>
      <c r="BS367" s="91">
        <f>'貼り付けシート（日別）'!F366</f>
        <v>25.489687275780003</v>
      </c>
      <c r="BT367" s="91">
        <f>'貼り付けシート（日別）'!G366</f>
        <v>0</v>
      </c>
      <c r="BU367" s="91">
        <f>'貼り付けシート（日別）'!H366</f>
        <v>1.7004687500000002</v>
      </c>
      <c r="BV367" s="91">
        <f>'貼り付けシート（日別）'!I366</f>
        <v>61</v>
      </c>
      <c r="BW367" s="91">
        <f>'貼り付けシート（日別）'!J366</f>
        <v>45</v>
      </c>
      <c r="BX367" s="91">
        <f>'貼り付けシート（日別）'!K366</f>
        <v>24</v>
      </c>
      <c r="BY367" s="91">
        <f>'貼り付けシート（日別）'!L366</f>
        <v>0</v>
      </c>
      <c r="BZ367" s="91">
        <f>'貼り付けシート（日別）'!M366</f>
        <v>180</v>
      </c>
      <c r="CA367" s="91">
        <f>'貼り付けシート（日別）'!N366</f>
        <v>0</v>
      </c>
      <c r="CB367" s="91">
        <f>'貼り付けシート（日別）'!O366</f>
        <v>4.9874999999999998</v>
      </c>
      <c r="CC367" s="91">
        <f>'貼り付けシート（日別）'!Q366</f>
        <v>0</v>
      </c>
      <c r="CD367" s="126"/>
    </row>
    <row r="368" spans="1:82" x14ac:dyDescent="0.15">
      <c r="A368" s="30">
        <v>42001</v>
      </c>
      <c r="B368" s="93">
        <f t="shared" si="156"/>
        <v>0.12239635416666667</v>
      </c>
      <c r="C368" s="93">
        <f t="shared" si="157"/>
        <v>0</v>
      </c>
      <c r="D368" s="93">
        <f t="shared" si="183"/>
        <v>26.532180484906736</v>
      </c>
      <c r="E368" s="96">
        <v>0</v>
      </c>
      <c r="F368" s="90">
        <f>IF(OR(計算過程!$CJ$4&lt;=4,計算過程!$CJ$4=8),G368+H368+I368,0)</f>
        <v>0.12239635416666667</v>
      </c>
      <c r="G368" s="90">
        <f>IF(AND($CJ$4&gt;4,$CJ$4&lt;&gt;8),0,((VLOOKUP(入力データと計算結果!$F$6,バックデータ一覧!$V$12:$AA$15,2)*CB368+VLOOKUP(入力データと計算結果!$F$6,バックデータ一覧!$V$12:$AA$15,3)*(BV368+BW368+BX368+BY368+CA368)+(VLOOKUP(入力データと計算結果!$F$6,バックデータ一覧!$V$12:$AA$15,4)))*10^3/3600))</f>
        <v>0.12239635416666667</v>
      </c>
      <c r="H368" s="90">
        <f>IF(AND(OR($CJ$4&gt;4,$CJ$4&lt;&gt;8),入力データと計算結果!$F$7&lt;&gt;バックデータ一覧!$A$20,BZ368&gt;0),0.07*10^3/3600,0)</f>
        <v>0</v>
      </c>
      <c r="I368" s="90">
        <f>IF(AND(OR($CJ$4&lt;=4),入力データと計算結果!$F$7=バックデータ一覧!$A$22,BU368&gt;0),(VLOOKUP(入力データと計算結果!$F$6,バックデータ一覧!$V$12:$AA$15,5,FALSE)*BU368+VLOOKUP(入力データと計算結果!$F$6,バックデータ一覧!$V$12:$AA$15,6,FALSE))*10^3/3600,0)</f>
        <v>0</v>
      </c>
      <c r="J368" s="90">
        <f>IF(OR(計算過程!$CJ$4&lt;=2,計算過程!$CJ$4=8),IF(入力データと計算結果!$F$7=バックデータ一覧!$A$20,BO368/L368+BP368/M368+BQ368/N368+BR368/O368+BT368/Q368,IF(入力データと計算結果!$F$7=バックデータ一覧!$A$21,BO368/L368+BP368/M368+BQ368/N368+BS368/P368+BT368/Q368,BO368/L368+BP368/M368+BQ368/N368+BS368/P368+BU368/R368)),0)</f>
        <v>0</v>
      </c>
      <c r="K368" s="90">
        <f>IF(OR(計算過程!$CJ$4=3,計算過程!$CJ$4=4),IF(入力データと計算結果!$F$7=バックデータ一覧!$A$20,BO368/L368+BP368/M368+BQ368/N368+BR368/O368+BT368/Q368,IF(入力データと計算結果!$F$7=バックデータ一覧!$A$21,BO368/L368+BP368/M368+BQ368/N368+BS368/P368+BT368/Q368,BO368/L368+BP368/M368+BQ368/N368+BS368/P368+BU368/R368)),0)</f>
        <v>26.532180484906736</v>
      </c>
      <c r="L368" s="167">
        <f>IFERROR(MIN(1,$CJ$6*CB368+計算過程!$CJ$13*(BO368+BQ368)+$CJ$20),"-")</f>
        <v>0.70517940771466103</v>
      </c>
      <c r="M368" s="167">
        <f t="shared" si="158"/>
        <v>0.78881807959235828</v>
      </c>
      <c r="N368" s="167">
        <f t="shared" si="159"/>
        <v>0.70517940771466103</v>
      </c>
      <c r="O368" s="134">
        <f t="shared" si="160"/>
        <v>0.90236153670854247</v>
      </c>
      <c r="P368" s="134">
        <f t="shared" si="161"/>
        <v>0.88826526187185906</v>
      </c>
      <c r="Q368" s="134">
        <f t="shared" si="162"/>
        <v>0.90236153670854247</v>
      </c>
      <c r="R368" s="134">
        <f t="shared" si="163"/>
        <v>0.41944165591614313</v>
      </c>
      <c r="S368" s="26">
        <f t="shared" si="164"/>
        <v>0</v>
      </c>
      <c r="T368" s="26">
        <f>'貼り付けシート（日別）'!P367</f>
        <v>3.2999999999999994</v>
      </c>
      <c r="U368" s="26">
        <f t="shared" si="184"/>
        <v>1.04921</v>
      </c>
      <c r="V368" s="26">
        <f t="shared" si="185"/>
        <v>1.0595000000000001</v>
      </c>
      <c r="W368" s="26">
        <f t="shared" si="177"/>
        <v>19.997284103159998</v>
      </c>
      <c r="X368" s="26">
        <f t="shared" si="165"/>
        <v>0</v>
      </c>
      <c r="Y368" s="26">
        <f>IF(AND(入力データと計算結果!$F$6=バックデータ一覧!$A$7,入力データと計算結果!$F$27="種類を選択することで評価する"),MAX((($CJ$44*CB368+$CJ$45*SUM(BO368:BQ368,BS368)+$CJ$46)*Z368+(0.01723*BU368+0.06099))*10^3/3600,0),0)</f>
        <v>0</v>
      </c>
      <c r="Z368" s="26">
        <f t="shared" si="178"/>
        <v>1.0351487500000001</v>
      </c>
      <c r="AA368" s="26">
        <f>IF(AND(入力データと計算結果!$F$6=バックデータ一覧!$A$7,入力データと計算結果!$F$27="種類を選択することで評価する"),MAX(($CJ$47*CB368+$CJ$48*SUM(BO368:BQ368,BS368)+$CJ$49)*AC368+BU368/AB368,0),0)</f>
        <v>0</v>
      </c>
      <c r="AB368" s="26">
        <f t="shared" si="166"/>
        <v>0.76945999999999992</v>
      </c>
      <c r="AC368" s="26">
        <f t="shared" si="179"/>
        <v>1.07918125</v>
      </c>
      <c r="AD368" s="91">
        <f>IF(AND(入力データと計算結果!$F$6=バックデータ一覧!$A$7,入力データと計算結果!$F$27="仕様を入力することで評価する"),AE368+AF368+AG368,0)</f>
        <v>0</v>
      </c>
      <c r="AE368" s="91">
        <f t="shared" si="180"/>
        <v>1.827918158385224</v>
      </c>
      <c r="AF368" s="91">
        <f t="shared" si="167"/>
        <v>7.5427408747853031E-2</v>
      </c>
      <c r="AG368" s="190">
        <f>IF(AND(入力データと計算結果!$F$7&lt;&gt;バックデータ一覧!$A$22,CA368&gt;0),(0.000393*計算過程!CA368)*10^3/3600,IF(AND(入力データと計算結果!$F$7=バックデータ一覧!$A$22,AX368&gt;0),(0.01723*計算過程!AX368+0.06099)*10^3/3600,0))</f>
        <v>0</v>
      </c>
      <c r="AH368" s="91">
        <f>IF(OR(入力データと計算結果!$F$6&lt;&gt;バックデータ一覧!$A$7,入力データと計算結果!$F$27&lt;&gt;"仕様を入力することで評価する"),0,IF(入力データと計算結果!$F$7=バックデータ一覧!$A$20,計算過程!AR368/計算過程!AI368+計算過程!AS368/計算過程!AJ368+計算過程!AT368/計算過程!AK368+計算過程!AU368/計算過程!AL368+計算過程!AW368/計算過程!AN368,IF(入力データと計算結果!$F$7=バックデータ一覧!$A$21,計算過程!AR368/計算過程!AI368+計算過程!AS368/計算過程!AJ368+計算過程!AT368/計算過程!AK368+計算過程!AV368/計算過程!AM368+計算過程!AW368/計算過程!AN368,計算過程!AR368/計算過程!AI368+計算過程!AS368/計算過程!AJ368+計算過程!AT368/計算過程!AK368+計算過程!AV368/計算過程!AM368+計算過程!AX368/計算過程!AO368)))</f>
        <v>0</v>
      </c>
      <c r="AI368" s="191" t="str">
        <f>IF(AND(入力データと計算結果!$F$6=バックデータ一覧!$A$7,入力データと計算結果!$F$27="仕様を入力することで評価する"),$CJ$65*CB368+$CJ$72*(AR368+AT368)+$CJ$79,"-")</f>
        <v>-</v>
      </c>
      <c r="AJ368" s="191" t="str">
        <f>IF(AND(入力データと計算結果!$F$6=バックデータ一覧!$A$7,入力データと計算結果!$F$27="仕様を入力することで評価する"),$CJ$66*CB368+$CJ$73*AS368+$CJ$80,"-")</f>
        <v>-</v>
      </c>
      <c r="AK368" s="191" t="str">
        <f>IF(AND(入力データと計算結果!$F$6=バックデータ一覧!$A$7,入力データと計算結果!$F$27="仕様を入力することで評価する"),$CJ$67*CB368+$CJ$74*(AR368+AT368)+$CJ$81,"-")</f>
        <v>-</v>
      </c>
      <c r="AL368" s="191" t="str">
        <f>IF(AND(入力データと計算結果!$F$6=バックデータ一覧!$A$7,入力データと計算結果!$F$27="仕様を入力することで評価する"),$CJ$68*CB368+$CJ$75*AU368+$CJ$82,"-")</f>
        <v>-</v>
      </c>
      <c r="AM368" s="191" t="str">
        <f>IF(AND(入力データと計算結果!$F$6=バックデータ一覧!$A$7,入力データと計算結果!$F$27="仕様を入力することで評価する"),$CJ$69*CB368+$CJ$76*AV368+$CJ$83,"-")</f>
        <v>-</v>
      </c>
      <c r="AN368" s="191" t="str">
        <f>IF(AND(入力データと計算結果!$F$6=バックデータ一覧!$A$7,入力データと計算結果!$F$27="仕様を入力することで評価する"),$CJ$70*CB368+$CJ$77*AW368+$CJ$84,"-")</f>
        <v>-</v>
      </c>
      <c r="AO368" s="191" t="str">
        <f>IF(AND(入力データと計算結果!$F$6=バックデータ一覧!$A$7,入力データと計算結果!$F$27="仕様を入力することで評価する"),$CJ$71*CB368+$CJ$78*AX368+$CJ$85,"-")</f>
        <v>-</v>
      </c>
      <c r="AP368" s="91">
        <f t="shared" si="168"/>
        <v>23.11948367637067</v>
      </c>
      <c r="AQ368" s="91">
        <f t="shared" si="181"/>
        <v>3.5133295052252742</v>
      </c>
      <c r="AR368" s="91">
        <f t="shared" si="169"/>
        <v>3.6066727284662647E-3</v>
      </c>
      <c r="AS368" s="91">
        <f t="shared" si="170"/>
        <v>7.860696972299408E-3</v>
      </c>
      <c r="AT368" s="91">
        <f t="shared" si="171"/>
        <v>1.4796606065505813E-3</v>
      </c>
      <c r="AU368" s="91">
        <f t="shared" si="172"/>
        <v>0</v>
      </c>
      <c r="AV368" s="91">
        <f t="shared" si="173"/>
        <v>0</v>
      </c>
      <c r="AW368" s="91">
        <f t="shared" si="174"/>
        <v>0</v>
      </c>
      <c r="AX368" s="91">
        <f t="shared" si="175"/>
        <v>0</v>
      </c>
      <c r="AY368" s="158">
        <f t="shared" si="176"/>
        <v>19.984337072852682</v>
      </c>
      <c r="AZ368" s="91">
        <f t="shared" si="182"/>
        <v>19.997284103159998</v>
      </c>
      <c r="BA368" s="26">
        <f>IF(計算過程!$CJ$4=9,((BF368*CB368+BG368*(BO368+BP368+BQ368+BS368)+BH368*BN368+BI368)*BB368+(0.01723*BU368+0.06099))*10^3/3600,0)</f>
        <v>0</v>
      </c>
      <c r="BB368" s="26">
        <f>IF(7&lt;='貼り付けシート（日別）'!O367,1,1+(7-'貼り付けシート（日別）'!O367)*0.0091)</f>
        <v>1.0351487500000001</v>
      </c>
      <c r="BC368" s="26">
        <f>IF(計算過程!$CJ$4=9,((BJ368*計算過程!CB368+BK368*(BO368+BP368+BQ368+BS368)+BL368*BN368+BM368)*BE368+BU368/BD368),0)</f>
        <v>0</v>
      </c>
      <c r="BD368" s="26">
        <f>計算過程!$CJ$88*'貼り付けシート（日別）'!O367+計算過程!$CJ$89*BU368+計算過程!$CJ$90</f>
        <v>0.76945999999999992</v>
      </c>
      <c r="BE368" s="26">
        <f>IF(7&lt;='貼り付けシート（日別）'!O367,1,1+(7-'貼り付けシート（日別）'!O367)*0.0205)</f>
        <v>1.07918125</v>
      </c>
      <c r="BF368" s="89">
        <f>IF($BN368&gt;0,バックデータ一覧!$S$4,バックデータ一覧!$T$4)</f>
        <v>-0.51375000000000004</v>
      </c>
      <c r="BG368" s="89">
        <f>IF($BN368&gt;0,バックデータ一覧!$S$5,バックデータ一覧!$T$5)</f>
        <v>-1.7819999999999999E-2</v>
      </c>
      <c r="BH368" s="89">
        <f>IF($BN368&gt;0,バックデータ一覧!$S$6,バックデータ一覧!$T$6)</f>
        <v>0.27639999999999998</v>
      </c>
      <c r="BI368" s="89">
        <f>IF($BN368&gt;0,バックデータ一覧!$S$7,バックデータ一覧!$T$7)</f>
        <v>9.4067100000000003</v>
      </c>
      <c r="BJ368" s="89">
        <f>IF($BN368&gt;0,バックデータ一覧!$S$12,バックデータ一覧!$T$12)</f>
        <v>-0.19841</v>
      </c>
      <c r="BK368" s="89">
        <f>IF($BN368&gt;0,バックデータ一覧!$S$13,バックデータ一覧!$T$13)</f>
        <v>1.10632</v>
      </c>
      <c r="BL368" s="89">
        <f>IF($BN368&gt;0,バックデータ一覧!$S$14,バックデータ一覧!$T$14)</f>
        <v>0.19306999999999999</v>
      </c>
      <c r="BM368" s="132">
        <f>IF($BN368&gt;0,バックデータ一覧!$S$15,バックデータ一覧!$T$15)</f>
        <v>-10.36669</v>
      </c>
      <c r="BN368" s="26">
        <f>SUMIF('貼り付けシート（時刻別）'!$A$6:$A$8765,$A368,'貼り付けシート（時刻別）'!$C$6:$C$8765)</f>
        <v>2400</v>
      </c>
      <c r="BO368" s="91">
        <f>'貼り付けシート（日別）'!B367</f>
        <v>5.5706720001659997</v>
      </c>
      <c r="BP368" s="91">
        <f>'貼り付けシート（日別）'!C367</f>
        <v>12.141208205489999</v>
      </c>
      <c r="BQ368" s="91">
        <f>'貼り付けシート（日別）'!D367</f>
        <v>2.2854038975040001</v>
      </c>
      <c r="BR368" s="91">
        <f>'貼り付けシート（日別）'!E367</f>
        <v>0</v>
      </c>
      <c r="BS368" s="91">
        <f>'貼り付けシート（日別）'!F367</f>
        <v>0</v>
      </c>
      <c r="BT368" s="91">
        <f>'貼り付けシート（日別）'!G367</f>
        <v>0</v>
      </c>
      <c r="BU368" s="91">
        <f>'貼り付けシート（日別）'!H367</f>
        <v>0</v>
      </c>
      <c r="BV368" s="91">
        <f>'貼り付けシート（日別）'!I367</f>
        <v>39</v>
      </c>
      <c r="BW368" s="91">
        <f>'貼り付けシート（日別）'!J367</f>
        <v>85</v>
      </c>
      <c r="BX368" s="91">
        <f>'貼り付けシート（日別）'!K367</f>
        <v>16</v>
      </c>
      <c r="BY368" s="91">
        <f>'貼り付けシート（日別）'!L367</f>
        <v>0</v>
      </c>
      <c r="BZ368" s="91">
        <f>'貼り付けシート（日別）'!M367</f>
        <v>0</v>
      </c>
      <c r="CA368" s="91">
        <f>'貼り付けシート（日別）'!N367</f>
        <v>0</v>
      </c>
      <c r="CB368" s="91">
        <f>'貼り付けシート（日別）'!O367</f>
        <v>3.1375000000000006</v>
      </c>
      <c r="CC368" s="91">
        <f>'貼り付けシート（日別）'!Q367</f>
        <v>0</v>
      </c>
      <c r="CD368" s="126"/>
    </row>
    <row r="369" spans="1:82" x14ac:dyDescent="0.15">
      <c r="A369" s="30">
        <v>42002</v>
      </c>
      <c r="B369" s="93">
        <f t="shared" si="156"/>
        <v>0.18865108998842595</v>
      </c>
      <c r="C369" s="93">
        <f t="shared" si="157"/>
        <v>0</v>
      </c>
      <c r="D369" s="93">
        <f t="shared" si="183"/>
        <v>45.204831626042036</v>
      </c>
      <c r="E369" s="96">
        <v>0</v>
      </c>
      <c r="F369" s="90">
        <f>IF(OR(計算過程!$CJ$4&lt;=4,計算過程!$CJ$4=8),G369+H369+I369,0)</f>
        <v>0.18865108998842595</v>
      </c>
      <c r="G369" s="90">
        <f>IF(AND($CJ$4&gt;4,$CJ$4&lt;&gt;8),0,((VLOOKUP(入力データと計算結果!$F$6,バックデータ一覧!$V$12:$AA$15,2)*CB369+VLOOKUP(入力データと計算結果!$F$6,バックデータ一覧!$V$12:$AA$15,3)*(BV369+BW369+BX369+BY369+CA369)+(VLOOKUP(入力データと計算結果!$F$6,バックデータ一覧!$V$12:$AA$15,4)))*10^3/3600))</f>
        <v>0.12270561342592592</v>
      </c>
      <c r="H369" s="90">
        <f>IF(AND(OR($CJ$4&gt;4,$CJ$4&lt;&gt;8),入力データと計算結果!$F$7&lt;&gt;バックデータ一覧!$A$20,BZ369&gt;0),0.07*10^3/3600,0)</f>
        <v>1.9444444444444445E-2</v>
      </c>
      <c r="I369" s="90">
        <f>IF(AND(OR($CJ$4&lt;=4),入力データと計算結果!$F$7=バックデータ一覧!$A$22,BU369&gt;0),(VLOOKUP(入力データと計算結果!$F$6,バックデータ一覧!$V$12:$AA$15,5,FALSE)*BU369+VLOOKUP(入力データと計算結果!$F$6,バックデータ一覧!$V$12:$AA$15,6,FALSE))*10^3/3600,0)</f>
        <v>4.6501032118055563E-2</v>
      </c>
      <c r="J369" s="90">
        <f>IF(OR(計算過程!$CJ$4&lt;=2,計算過程!$CJ$4=8),IF(入力データと計算結果!$F$7=バックデータ一覧!$A$20,BO369/L369+BP369/M369+BQ369/N369+BR369/O369+BT369/Q369,IF(入力データと計算結果!$F$7=バックデータ一覧!$A$21,BO369/L369+BP369/M369+BQ369/N369+BS369/P369+BT369/Q369,BO369/L369+BP369/M369+BQ369/N369+BS369/P369+BU369/R369)),0)</f>
        <v>0</v>
      </c>
      <c r="K369" s="90">
        <f>IF(OR(計算過程!$CJ$4=3,計算過程!$CJ$4=4),IF(入力データと計算結果!$F$7=バックデータ一覧!$A$20,BO369/L369+BP369/M369+BQ369/N369+BR369/O369+BT369/Q369,IF(入力データと計算結果!$F$7=バックデータ一覧!$A$21,BO369/L369+BP369/M369+BQ369/N369+BS369/P369+BT369/Q369,BO369/L369+BP369/M369+BQ369/N369+BS369/P369+BU369/R369)),0)</f>
        <v>45.204831626042036</v>
      </c>
      <c r="L369" s="167">
        <f>IFERROR(MIN(1,$CJ$6*CB369+計算過程!$CJ$13*(BO369+BQ369)+$CJ$20),"-")</f>
        <v>0.71237800336603507</v>
      </c>
      <c r="M369" s="167">
        <f t="shared" si="158"/>
        <v>0.77636334002700169</v>
      </c>
      <c r="N369" s="167">
        <f t="shared" si="159"/>
        <v>0.71237800336603507</v>
      </c>
      <c r="O369" s="134">
        <f t="shared" si="160"/>
        <v>0.90236153670854247</v>
      </c>
      <c r="P369" s="134">
        <f t="shared" si="161"/>
        <v>0.85714461804308639</v>
      </c>
      <c r="Q369" s="134">
        <f t="shared" si="162"/>
        <v>0.90236153670854247</v>
      </c>
      <c r="R369" s="134">
        <f t="shared" si="163"/>
        <v>0.49165868600840001</v>
      </c>
      <c r="S369" s="26">
        <f t="shared" si="164"/>
        <v>0</v>
      </c>
      <c r="T369" s="26">
        <f>'貼り付けシート（日別）'!P368</f>
        <v>-3.7499999999999992E-2</v>
      </c>
      <c r="U369" s="26">
        <f t="shared" si="184"/>
        <v>1.09359875</v>
      </c>
      <c r="V369" s="26">
        <f t="shared" si="185"/>
        <v>1.1202812500000001</v>
      </c>
      <c r="W369" s="26">
        <f t="shared" si="177"/>
        <v>34.275747865149995</v>
      </c>
      <c r="X369" s="26">
        <f t="shared" si="165"/>
        <v>0</v>
      </c>
      <c r="Y369" s="26">
        <f>IF(AND(入力データと計算結果!$F$6=バックデータ一覧!$A$7,入力データと計算結果!$F$27="種類を選択することで評価する"),MAX((($CJ$44*CB369+$CJ$45*SUM(BO369:BQ369,BS369)+$CJ$46)*Z369+(0.01723*BU369+0.06099))*10^3/3600,0),0)</f>
        <v>0</v>
      </c>
      <c r="Z369" s="26">
        <f t="shared" si="178"/>
        <v>1.0545620833333333</v>
      </c>
      <c r="AA369" s="26">
        <f>IF(AND(入力データと計算結果!$F$6=バックデータ一覧!$A$7,入力データと計算結果!$F$27="種類を選択することで評価する"),MAX(($CJ$47*CB369+$CJ$48*SUM(BO369:BQ369,BS369)+$CJ$49)*AC369+BU369/AB369,0),0)</f>
        <v>0</v>
      </c>
      <c r="AB369" s="26">
        <f t="shared" si="166"/>
        <v>0.77031906249999993</v>
      </c>
      <c r="AC369" s="26">
        <f t="shared" si="179"/>
        <v>1.1229145833333334</v>
      </c>
      <c r="AD369" s="91">
        <f>IF(AND(入力データと計算結果!$F$6=バックデータ一覧!$A$7,入力データと計算結果!$F$27="仕様を入力することで評価する"),AE369+AF369+AG369,0)</f>
        <v>0</v>
      </c>
      <c r="AE369" s="91">
        <f t="shared" si="180"/>
        <v>2.6557205135937965</v>
      </c>
      <c r="AF369" s="91">
        <f t="shared" si="167"/>
        <v>8.5759938317681347E-2</v>
      </c>
      <c r="AG369" s="190">
        <f>IF(AND(入力データと計算結果!$F$7&lt;&gt;バックデータ一覧!$A$22,CA369&gt;0),(0.000393*計算過程!CA369)*10^3/3600,IF(AND(入力データと計算結果!$F$7=バックデータ一覧!$A$22,AX369&gt;0),(0.01723*計算過程!AX369+0.06099)*10^3/3600,0))</f>
        <v>2.5795224392361114E-2</v>
      </c>
      <c r="AH369" s="91">
        <f>IF(OR(入力データと計算結果!$F$6&lt;&gt;バックデータ一覧!$A$7,入力データと計算結果!$F$27&lt;&gt;"仕様を入力することで評価する"),0,IF(入力データと計算結果!$F$7=バックデータ一覧!$A$20,計算過程!AR369/計算過程!AI369+計算過程!AS369/計算過程!AJ369+計算過程!AT369/計算過程!AK369+計算過程!AU369/計算過程!AL369+計算過程!AW369/計算過程!AN369,IF(入力データと計算結果!$F$7=バックデータ一覧!$A$21,計算過程!AR369/計算過程!AI369+計算過程!AS369/計算過程!AJ369+計算過程!AT369/計算過程!AK369+計算過程!AV369/計算過程!AM369+計算過程!AW369/計算過程!AN369,計算過程!AR369/計算過程!AI369+計算過程!AS369/計算過程!AJ369+計算過程!AT369/計算過程!AK369+計算過程!AV369/計算過程!AM369+計算過程!AX369/計算過程!AO369)))</f>
        <v>0</v>
      </c>
      <c r="AI369" s="191" t="str">
        <f>IF(AND(入力データと計算結果!$F$6=バックデータ一覧!$A$7,入力データと計算結果!$F$27="仕様を入力することで評価する"),$CJ$65*CB369+$CJ$72*(AR369+AT369)+$CJ$79,"-")</f>
        <v>-</v>
      </c>
      <c r="AJ369" s="191" t="str">
        <f>IF(AND(入力データと計算結果!$F$6=バックデータ一覧!$A$7,入力データと計算結果!$F$27="仕様を入力することで評価する"),$CJ$66*CB369+$CJ$73*AS369+$CJ$80,"-")</f>
        <v>-</v>
      </c>
      <c r="AK369" s="191" t="str">
        <f>IF(AND(入力データと計算結果!$F$6=バックデータ一覧!$A$7,入力データと計算結果!$F$27="仕様を入力することで評価する"),$CJ$67*CB369+$CJ$74*(AR369+AT369)+$CJ$81,"-")</f>
        <v>-</v>
      </c>
      <c r="AL369" s="191" t="str">
        <f>IF(AND(入力データと計算結果!$F$6=バックデータ一覧!$A$7,入力データと計算結果!$F$27="仕様を入力することで評価する"),$CJ$68*CB369+$CJ$75*AU369+$CJ$82,"-")</f>
        <v>-</v>
      </c>
      <c r="AM369" s="191" t="str">
        <f>IF(AND(入力データと計算結果!$F$6=バックデータ一覧!$A$7,入力データと計算結果!$F$27="仕様を入力することで評価する"),$CJ$69*CB369+$CJ$76*AV369+$CJ$83,"-")</f>
        <v>-</v>
      </c>
      <c r="AN369" s="191" t="str">
        <f>IF(AND(入力データと計算結果!$F$6=バックデータ一覧!$A$7,入力データと計算結果!$F$27="仕様を入力することで評価する"),$CJ$70*CB369+$CJ$77*AW369+$CJ$84,"-")</f>
        <v>-</v>
      </c>
      <c r="AO369" s="191" t="str">
        <f>IF(AND(入力データと計算結果!$F$6=バックデータ一覧!$A$7,入力データと計算結果!$F$27="仕様を入力することで評価する"),$CJ$71*CB369+$CJ$78*AX369+$CJ$85,"-")</f>
        <v>-</v>
      </c>
      <c r="AP369" s="91">
        <f t="shared" si="168"/>
        <v>29.916458126289502</v>
      </c>
      <c r="AQ369" s="91">
        <f t="shared" si="181"/>
        <v>3.1291422477499862</v>
      </c>
      <c r="AR369" s="91">
        <f t="shared" si="169"/>
        <v>1.429995277186638</v>
      </c>
      <c r="AS369" s="91">
        <f t="shared" si="170"/>
        <v>1.7510146251264951</v>
      </c>
      <c r="AT369" s="91">
        <f t="shared" si="171"/>
        <v>0.75877300422148153</v>
      </c>
      <c r="AU369" s="91">
        <f t="shared" si="172"/>
        <v>0</v>
      </c>
      <c r="AV369" s="91">
        <f t="shared" si="173"/>
        <v>2.6265219376897431</v>
      </c>
      <c r="AW369" s="91">
        <f t="shared" si="174"/>
        <v>0</v>
      </c>
      <c r="AX369" s="91">
        <f t="shared" si="175"/>
        <v>1.84984375</v>
      </c>
      <c r="AY369" s="158">
        <f t="shared" si="176"/>
        <v>25.859599270925639</v>
      </c>
      <c r="AZ369" s="91">
        <f t="shared" si="182"/>
        <v>32.425904115149997</v>
      </c>
      <c r="BA369" s="26">
        <f>IF(計算過程!$CJ$4=9,((BF369*CB369+BG369*(BO369+BP369+BQ369+BS369)+BH369*BN369+BI369)*BB369+(0.01723*BU369+0.06099))*10^3/3600,0)</f>
        <v>0</v>
      </c>
      <c r="BB369" s="26">
        <f>IF(7&lt;='貼り付けシート（日別）'!O368,1,1+(7-'貼り付けシート（日別）'!O368)*0.0091)</f>
        <v>1.0545620833333333</v>
      </c>
      <c r="BC369" s="26">
        <f>IF(計算過程!$CJ$4=9,((BJ369*計算過程!CB369+BK369*(BO369+BP369+BQ369+BS369)+BL369*BN369+BM369)*BE369+BU369/BD369),0)</f>
        <v>0</v>
      </c>
      <c r="BD369" s="26">
        <f>計算過程!$CJ$88*'貼り付けシート（日別）'!O368+計算過程!$CJ$89*BU369+計算過程!$CJ$90</f>
        <v>0.77031906249999993</v>
      </c>
      <c r="BE369" s="26">
        <f>IF(7&lt;='貼り付けシート（日別）'!O368,1,1+(7-'貼り付けシート（日別）'!O368)*0.0205)</f>
        <v>1.1229145833333334</v>
      </c>
      <c r="BF369" s="89">
        <f>IF($BN369&gt;0,バックデータ一覧!$S$4,バックデータ一覧!$T$4)</f>
        <v>-0.51375000000000004</v>
      </c>
      <c r="BG369" s="89">
        <f>IF($BN369&gt;0,バックデータ一覧!$S$5,バックデータ一覧!$T$5)</f>
        <v>-1.7819999999999999E-2</v>
      </c>
      <c r="BH369" s="89">
        <f>IF($BN369&gt;0,バックデータ一覧!$S$6,バックデータ一覧!$T$6)</f>
        <v>0.27639999999999998</v>
      </c>
      <c r="BI369" s="89">
        <f>IF($BN369&gt;0,バックデータ一覧!$S$7,バックデータ一覧!$T$7)</f>
        <v>9.4067100000000003</v>
      </c>
      <c r="BJ369" s="89">
        <f>IF($BN369&gt;0,バックデータ一覧!$S$12,バックデータ一覧!$T$12)</f>
        <v>-0.19841</v>
      </c>
      <c r="BK369" s="89">
        <f>IF($BN369&gt;0,バックデータ一覧!$S$13,バックデータ一覧!$T$13)</f>
        <v>1.10632</v>
      </c>
      <c r="BL369" s="89">
        <f>IF($BN369&gt;0,バックデータ一覧!$S$14,バックデータ一覧!$T$14)</f>
        <v>0.19306999999999999</v>
      </c>
      <c r="BM369" s="132">
        <f>IF($BN369&gt;0,バックデータ一覧!$S$15,バックデータ一覧!$T$15)</f>
        <v>-10.36669</v>
      </c>
      <c r="BN369" s="26">
        <f>SUMIF('貼り付けシート（時刻別）'!$A$6:$A$8765,$A369,'貼り付けシート（時刻別）'!$C$6:$C$8765)</f>
        <v>2400</v>
      </c>
      <c r="BO369" s="91">
        <f>'貼り付けシート（日別）'!B368</f>
        <v>7.0616413406326668</v>
      </c>
      <c r="BP369" s="91">
        <f>'貼り付けシート（日別）'!C368</f>
        <v>8.6469077640399998</v>
      </c>
      <c r="BQ369" s="91">
        <f>'貼り付けシート（日別）'!D368</f>
        <v>3.7469933644173334</v>
      </c>
      <c r="BR369" s="91">
        <f>'貼り付けシート（日別）'!E368</f>
        <v>0</v>
      </c>
      <c r="BS369" s="91">
        <f>'貼り付けシート（日別）'!F368</f>
        <v>12.970361646060001</v>
      </c>
      <c r="BT369" s="91">
        <f>'貼り付けシート（日別）'!G368</f>
        <v>0</v>
      </c>
      <c r="BU369" s="91">
        <f>'貼り付けシート（日別）'!H368</f>
        <v>1.84984375</v>
      </c>
      <c r="BV369" s="91">
        <f>'貼り付けシート（日別）'!I368</f>
        <v>49</v>
      </c>
      <c r="BW369" s="91">
        <f>'貼り付けシート（日別）'!J368</f>
        <v>60</v>
      </c>
      <c r="BX369" s="91">
        <f>'貼り付けシート（日別）'!K368</f>
        <v>26</v>
      </c>
      <c r="BY369" s="91">
        <f>'貼り付けシート（日別）'!L368</f>
        <v>0</v>
      </c>
      <c r="BZ369" s="91">
        <f>'貼り付けシート（日別）'!M368</f>
        <v>90</v>
      </c>
      <c r="CA369" s="91">
        <f>'貼り付けシート（日別）'!N368</f>
        <v>0</v>
      </c>
      <c r="CB369" s="91">
        <f>'貼り付けシート（日別）'!O368</f>
        <v>1.0041666666666664</v>
      </c>
      <c r="CC369" s="91">
        <f>'貼り付けシート（日別）'!Q368</f>
        <v>0</v>
      </c>
      <c r="CD369" s="126"/>
    </row>
    <row r="370" spans="1:82" x14ac:dyDescent="0.15">
      <c r="A370" s="30">
        <v>42003</v>
      </c>
      <c r="B370" s="93">
        <f t="shared" si="156"/>
        <v>0.10535052083333332</v>
      </c>
      <c r="C370" s="93">
        <f t="shared" si="157"/>
        <v>0</v>
      </c>
      <c r="D370" s="93">
        <f t="shared" si="183"/>
        <v>11.128814307490138</v>
      </c>
      <c r="E370" s="96">
        <v>0</v>
      </c>
      <c r="F370" s="90">
        <f>IF(OR(計算過程!$CJ$4&lt;=4,計算過程!$CJ$4=8),G370+H370+I370,0)</f>
        <v>0.10535052083333332</v>
      </c>
      <c r="G370" s="90">
        <f>IF(AND($CJ$4&gt;4,$CJ$4&lt;&gt;8),0,((VLOOKUP(入力データと計算結果!$F$6,バックデータ一覧!$V$12:$AA$15,2)*CB370+VLOOKUP(入力データと計算結果!$F$6,バックデータ一覧!$V$12:$AA$15,3)*(BV370+BW370+BX370+BY370+CA370)+(VLOOKUP(入力データと計算結果!$F$6,バックデータ一覧!$V$12:$AA$15,4)))*10^3/3600))</f>
        <v>0.10535052083333332</v>
      </c>
      <c r="H370" s="90">
        <f>IF(AND(OR($CJ$4&gt;4,$CJ$4&lt;&gt;8),入力データと計算結果!$F$7&lt;&gt;バックデータ一覧!$A$20,BZ370&gt;0),0.07*10^3/3600,0)</f>
        <v>0</v>
      </c>
      <c r="I370" s="90">
        <f>IF(AND(OR($CJ$4&lt;=4),入力データと計算結果!$F$7=バックデータ一覧!$A$22,BU370&gt;0),(VLOOKUP(入力データと計算結果!$F$6,バックデータ一覧!$V$12:$AA$15,5,FALSE)*BU370+VLOOKUP(入力データと計算結果!$F$6,バックデータ一覧!$V$12:$AA$15,6,FALSE))*10^3/3600,0)</f>
        <v>0</v>
      </c>
      <c r="J370" s="90">
        <f>IF(OR(計算過程!$CJ$4&lt;=2,計算過程!$CJ$4=8),IF(入力データと計算結果!$F$7=バックデータ一覧!$A$20,BO370/L370+BP370/M370+BQ370/N370+BR370/O370+BT370/Q370,IF(入力データと計算結果!$F$7=バックデータ一覧!$A$21,BO370/L370+BP370/M370+BQ370/N370+BS370/P370+BT370/Q370,BO370/L370+BP370/M370+BQ370/N370+BS370/P370+BU370/R370)),0)</f>
        <v>0</v>
      </c>
      <c r="K370" s="90">
        <f>IF(OR(計算過程!$CJ$4=3,計算過程!$CJ$4=4),IF(入力データと計算結果!$F$7=バックデータ一覧!$A$20,BO370/L370+BP370/M370+BQ370/N370+BR370/O370+BT370/Q370,IF(入力データと計算結果!$F$7=バックデータ一覧!$A$21,BO370/L370+BP370/M370+BQ370/N370+BS370/P370+BT370/Q370,BO370/L370+BP370/M370+BQ370/N370+BS370/P370+BU370/R370)),0)</f>
        <v>11.128814307490138</v>
      </c>
      <c r="L370" s="167">
        <f>IFERROR(MIN(1,$CJ$6*CB370+計算過程!$CJ$13*(BO370+BQ370)+$CJ$20),"-")</f>
        <v>0.69640574246929332</v>
      </c>
      <c r="M370" s="167">
        <f t="shared" si="158"/>
        <v>0.76440414927980027</v>
      </c>
      <c r="N370" s="167">
        <f t="shared" si="159"/>
        <v>0.69640574246929332</v>
      </c>
      <c r="O370" s="134">
        <f t="shared" si="160"/>
        <v>0.90236153670854247</v>
      </c>
      <c r="P370" s="134">
        <f t="shared" si="161"/>
        <v>0.88826526187185906</v>
      </c>
      <c r="Q370" s="134">
        <f t="shared" si="162"/>
        <v>0.90236153670854247</v>
      </c>
      <c r="R370" s="134">
        <f t="shared" si="163"/>
        <v>0.40642509574780145</v>
      </c>
      <c r="S370" s="26">
        <f t="shared" si="164"/>
        <v>0</v>
      </c>
      <c r="T370" s="26">
        <f>'貼り付けシート（日別）'!P369</f>
        <v>-2.0874999999999999</v>
      </c>
      <c r="U370" s="26">
        <f t="shared" si="184"/>
        <v>1.12086375</v>
      </c>
      <c r="V370" s="26">
        <f t="shared" si="185"/>
        <v>1.134125</v>
      </c>
      <c r="W370" s="26">
        <f t="shared" si="177"/>
        <v>8.0092507945450002</v>
      </c>
      <c r="X370" s="26">
        <f t="shared" si="165"/>
        <v>0</v>
      </c>
      <c r="Y370" s="26">
        <f>IF(AND(入力データと計算結果!$F$6=バックデータ一覧!$A$7,入力データと計算結果!$F$27="種類を選択することで評価する"),MAX((($CJ$44*CB370+$CJ$45*SUM(BO370:BQ370,BS370)+$CJ$46)*Z370+(0.01723*BU370+0.06099))*10^3/3600,0),0)</f>
        <v>0</v>
      </c>
      <c r="Z370" s="26">
        <f t="shared" si="178"/>
        <v>1.05425875</v>
      </c>
      <c r="AA370" s="26">
        <f>IF(AND(入力データと計算結果!$F$6=バックデータ一覧!$A$7,入力データと計算結果!$F$27="種類を選択することで評価する"),MAX(($CJ$47*CB370+$CJ$48*SUM(BO370:BQ370,BS370)+$CJ$49)*AC370+BU370/AB370,0),0)</f>
        <v>0</v>
      </c>
      <c r="AB370" s="26">
        <f t="shared" si="166"/>
        <v>0.75937999999999994</v>
      </c>
      <c r="AC370" s="26">
        <f t="shared" si="179"/>
        <v>1.12223125</v>
      </c>
      <c r="AD370" s="91">
        <f>IF(AND(入力データと計算結果!$F$6=バックデータ一覧!$A$7,入力データと計算結果!$F$27="仕様を入力することで評価する"),AE370+AF370+AG370,0)</f>
        <v>0</v>
      </c>
      <c r="AE370" s="91">
        <f t="shared" si="180"/>
        <v>0.82169267912454369</v>
      </c>
      <c r="AF370" s="91">
        <f t="shared" si="167"/>
        <v>6.5461160803523252E-2</v>
      </c>
      <c r="AG370" s="190">
        <f>IF(AND(入力データと計算結果!$F$7&lt;&gt;バックデータ一覧!$A$22,CA370&gt;0),(0.000393*計算過程!CA370)*10^3/3600,IF(AND(入力データと計算結果!$F$7=バックデータ一覧!$A$22,AX370&gt;0),(0.01723*計算過程!AX370+0.06099)*10^3/3600,0))</f>
        <v>0</v>
      </c>
      <c r="AH370" s="91">
        <f>IF(OR(入力データと計算結果!$F$6&lt;&gt;バックデータ一覧!$A$7,入力データと計算結果!$F$27&lt;&gt;"仕様を入力することで評価する"),0,IF(入力データと計算結果!$F$7=バックデータ一覧!$A$20,計算過程!AR370/計算過程!AI370+計算過程!AS370/計算過程!AJ370+計算過程!AT370/計算過程!AK370+計算過程!AU370/計算過程!AL370+計算過程!AW370/計算過程!AN370,IF(入力データと計算結果!$F$7=バックデータ一覧!$A$21,計算過程!AR370/計算過程!AI370+計算過程!AS370/計算過程!AJ370+計算過程!AT370/計算過程!AK370+計算過程!AV370/計算過程!AM370+計算過程!AW370/計算過程!AN370,計算過程!AR370/計算過程!AI370+計算過程!AS370/計算過程!AJ370+計算過程!AT370/計算過程!AK370+計算過程!AV370/計算過程!AM370+計算過程!AX370/計算過程!AO370)))</f>
        <v>0</v>
      </c>
      <c r="AI370" s="191" t="str">
        <f>IF(AND(入力データと計算結果!$F$6=バックデータ一覧!$A$7,入力データと計算結果!$F$27="仕様を入力することで評価する"),$CJ$65*CB370+$CJ$72*(AR370+AT370)+$CJ$79,"-")</f>
        <v>-</v>
      </c>
      <c r="AJ370" s="191" t="str">
        <f>IF(AND(入力データと計算結果!$F$6=バックデータ一覧!$A$7,入力データと計算結果!$F$27="仕様を入力することで評価する"),$CJ$66*CB370+$CJ$73*AS370+$CJ$80,"-")</f>
        <v>-</v>
      </c>
      <c r="AK370" s="191" t="str">
        <f>IF(AND(入力データと計算結果!$F$6=バックデータ一覧!$A$7,入力データと計算結果!$F$27="仕様を入力することで評価する"),$CJ$67*CB370+$CJ$74*(AR370+AT370)+$CJ$81,"-")</f>
        <v>-</v>
      </c>
      <c r="AL370" s="191" t="str">
        <f>IF(AND(入力データと計算結果!$F$6=バックデータ一覧!$A$7,入力データと計算結果!$F$27="仕様を入力することで評価する"),$CJ$68*CB370+$CJ$75*AU370+$CJ$82,"-")</f>
        <v>-</v>
      </c>
      <c r="AM370" s="191" t="str">
        <f>IF(AND(入力データと計算結果!$F$6=バックデータ一覧!$A$7,入力データと計算結果!$F$27="仕様を入力することで評価する"),$CJ$69*CB370+$CJ$76*AV370+$CJ$83,"-")</f>
        <v>-</v>
      </c>
      <c r="AN370" s="191" t="str">
        <f>IF(AND(入力データと計算結果!$F$6=バックデータ一覧!$A$7,入力データと計算結果!$F$27="仕様を入力することで評価する"),$CJ$70*CB370+$CJ$77*AW370+$CJ$84,"-")</f>
        <v>-</v>
      </c>
      <c r="AO370" s="191" t="str">
        <f>IF(AND(入力データと計算結果!$F$6=バックデータ一覧!$A$7,入力データと計算結果!$F$27="仕様を入力することで評価する"),$CJ$71*CB370+$CJ$78*AX370+$CJ$85,"-")</f>
        <v>-</v>
      </c>
      <c r="AP370" s="91">
        <f t="shared" si="168"/>
        <v>9.2657435835578461</v>
      </c>
      <c r="AQ370" s="91">
        <f t="shared" si="181"/>
        <v>3.1323361245491745</v>
      </c>
      <c r="AR370" s="91">
        <f t="shared" si="169"/>
        <v>0</v>
      </c>
      <c r="AS370" s="91">
        <f t="shared" si="170"/>
        <v>0</v>
      </c>
      <c r="AT370" s="91">
        <f t="shared" si="171"/>
        <v>0</v>
      </c>
      <c r="AU370" s="91">
        <f t="shared" si="172"/>
        <v>0</v>
      </c>
      <c r="AV370" s="91">
        <f t="shared" si="173"/>
        <v>0</v>
      </c>
      <c r="AW370" s="91">
        <f t="shared" si="174"/>
        <v>0</v>
      </c>
      <c r="AX370" s="91">
        <f t="shared" si="175"/>
        <v>0</v>
      </c>
      <c r="AY370" s="158">
        <f t="shared" si="176"/>
        <v>8.0092507945450002</v>
      </c>
      <c r="AZ370" s="91">
        <f t="shared" si="182"/>
        <v>8.0092507945450002</v>
      </c>
      <c r="BA370" s="26">
        <f>IF(計算過程!$CJ$4=9,((BF370*CB370+BG370*(BO370+BP370+BQ370+BS370)+BH370*BN370+BI370)*BB370+(0.01723*BU370+0.06099))*10^3/3600,0)</f>
        <v>0</v>
      </c>
      <c r="BB370" s="26">
        <f>IF(7&lt;='貼り付けシート（日別）'!O369,1,1+(7-'貼り付けシート（日別）'!O369)*0.0091)</f>
        <v>1.05425875</v>
      </c>
      <c r="BC370" s="26">
        <f>IF(計算過程!$CJ$4=9,((BJ370*計算過程!CB370+BK370*(BO370+BP370+BQ370+BS370)+BL370*BN370+BM370)*BE370+BU370/BD370),0)</f>
        <v>0</v>
      </c>
      <c r="BD370" s="26">
        <f>計算過程!$CJ$88*'貼り付けシート（日別）'!O369+計算過程!$CJ$89*BU370+計算過程!$CJ$90</f>
        <v>0.75937999999999994</v>
      </c>
      <c r="BE370" s="26">
        <f>IF(7&lt;='貼り付けシート（日別）'!O369,1,1+(7-'貼り付けシート（日別）'!O369)*0.0205)</f>
        <v>1.12223125</v>
      </c>
      <c r="BF370" s="89">
        <f>IF($BN370&gt;0,バックデータ一覧!$S$4,バックデータ一覧!$T$4)</f>
        <v>-0.51375000000000004</v>
      </c>
      <c r="BG370" s="89">
        <f>IF($BN370&gt;0,バックデータ一覧!$S$5,バックデータ一覧!$T$5)</f>
        <v>-1.7819999999999999E-2</v>
      </c>
      <c r="BH370" s="89">
        <f>IF($BN370&gt;0,バックデータ一覧!$S$6,バックデータ一覧!$T$6)</f>
        <v>0.27639999999999998</v>
      </c>
      <c r="BI370" s="89">
        <f>IF($BN370&gt;0,バックデータ一覧!$S$7,バックデータ一覧!$T$7)</f>
        <v>9.4067100000000003</v>
      </c>
      <c r="BJ370" s="89">
        <f>IF($BN370&gt;0,バックデータ一覧!$S$12,バックデータ一覧!$T$12)</f>
        <v>-0.19841</v>
      </c>
      <c r="BK370" s="89">
        <f>IF($BN370&gt;0,バックデータ一覧!$S$13,バックデータ一覧!$T$13)</f>
        <v>1.10632</v>
      </c>
      <c r="BL370" s="89">
        <f>IF($BN370&gt;0,バックデータ一覧!$S$14,バックデータ一覧!$T$14)</f>
        <v>0.19306999999999999</v>
      </c>
      <c r="BM370" s="132">
        <f>IF($BN370&gt;0,バックデータ一覧!$S$15,バックデータ一覧!$T$15)</f>
        <v>-10.36669</v>
      </c>
      <c r="BN370" s="26">
        <f>SUMIF('貼り付けシート（時刻別）'!$A$6:$A$8765,$A370,'貼り付けシート（時刻別）'!$C$6:$C$8765)</f>
        <v>2400</v>
      </c>
      <c r="BO370" s="91">
        <f>'貼り付けシート（日別）'!B369</f>
        <v>3.3493230595370003</v>
      </c>
      <c r="BP370" s="91">
        <f>'貼り付けシート（日別）'!C369</f>
        <v>2.9124548343799996</v>
      </c>
      <c r="BQ370" s="91">
        <f>'貼り付けシート（日別）'!D369</f>
        <v>1.7474729006279999</v>
      </c>
      <c r="BR370" s="91">
        <f>'貼り付けシート（日別）'!E369</f>
        <v>0</v>
      </c>
      <c r="BS370" s="91">
        <f>'貼り付けシート（日別）'!F369</f>
        <v>0</v>
      </c>
      <c r="BT370" s="91">
        <f>'貼り付けシート（日別）'!G369</f>
        <v>0</v>
      </c>
      <c r="BU370" s="91">
        <f>'貼り付けシート（日別）'!H369</f>
        <v>0</v>
      </c>
      <c r="BV370" s="91">
        <f>'貼り付けシート（日別）'!I369</f>
        <v>23</v>
      </c>
      <c r="BW370" s="91">
        <f>'貼り付けシート（日別）'!J369</f>
        <v>20</v>
      </c>
      <c r="BX370" s="91">
        <f>'貼り付けシート（日別）'!K369</f>
        <v>12</v>
      </c>
      <c r="BY370" s="91">
        <f>'貼り付けシート（日別）'!L369</f>
        <v>0</v>
      </c>
      <c r="BZ370" s="91">
        <f>'貼り付けシート（日別）'!M369</f>
        <v>0</v>
      </c>
      <c r="CA370" s="91">
        <f>'貼り付けシート（日別）'!N369</f>
        <v>0</v>
      </c>
      <c r="CB370" s="91">
        <f>'貼り付けシート（日別）'!O369</f>
        <v>1.0374999999999999</v>
      </c>
      <c r="CC370" s="91">
        <f>'貼り付けシート（日別）'!Q369</f>
        <v>0</v>
      </c>
      <c r="CD370" s="126"/>
    </row>
    <row r="371" spans="1:82" x14ac:dyDescent="0.15">
      <c r="A371" s="30">
        <v>42004</v>
      </c>
      <c r="B371" s="93">
        <f t="shared" si="156"/>
        <v>0.18552644126157408</v>
      </c>
      <c r="C371" s="93">
        <f t="shared" si="157"/>
        <v>0</v>
      </c>
      <c r="D371" s="93">
        <f t="shared" si="183"/>
        <v>61.561767774251294</v>
      </c>
      <c r="E371" s="96">
        <v>0</v>
      </c>
      <c r="F371" s="90">
        <f>IF(OR(計算過程!$CJ$4&lt;=4,計算過程!$CJ$4=8),G371+H371+I371,0)</f>
        <v>0.18552644126157408</v>
      </c>
      <c r="G371" s="90">
        <f>IF(AND($CJ$4&gt;4,$CJ$4&lt;&gt;8),0,((VLOOKUP(入力データと計算結果!$F$6,バックデータ一覧!$V$12:$AA$15,2)*CB371+VLOOKUP(入力データと計算結果!$F$6,バックデータ一覧!$V$12:$AA$15,3)*(BV371+BW371+BX371+BY371+CA371)+(VLOOKUP(入力データと計算結果!$F$6,バックデータ一覧!$V$12:$AA$15,4)))*10^3/3600))</f>
        <v>0.12009369212962963</v>
      </c>
      <c r="H371" s="90">
        <f>IF(AND(OR($CJ$4&gt;4,$CJ$4&lt;&gt;8),入力データと計算結果!$F$7&lt;&gt;バックデータ一覧!$A$20,BZ371&gt;0),0.07*10^3/3600,0)</f>
        <v>1.9444444444444445E-2</v>
      </c>
      <c r="I371" s="90">
        <f>IF(AND(OR($CJ$4&lt;=4),入力データと計算結果!$F$7=バックデータ一覧!$A$22,BU371&gt;0),(VLOOKUP(入力データと計算結果!$F$6,バックデータ一覧!$V$12:$AA$15,5,FALSE)*BU371+VLOOKUP(入力データと計算結果!$F$6,バックデータ一覧!$V$12:$AA$15,6,FALSE))*10^3/3600,0)</f>
        <v>4.5988304687500002E-2</v>
      </c>
      <c r="J371" s="90">
        <f>IF(OR(計算過程!$CJ$4&lt;=2,計算過程!$CJ$4=8),IF(入力データと計算結果!$F$7=バックデータ一覧!$A$20,BO371/L371+BP371/M371+BQ371/N371+BR371/O371+BT371/Q371,IF(入力データと計算結果!$F$7=バックデータ一覧!$A$21,BO371/L371+BP371/M371+BQ371/N371+BS371/P371+BT371/Q371,BO371/L371+BP371/M371+BQ371/N371+BS371/P371+BU371/R371)),0)</f>
        <v>0</v>
      </c>
      <c r="K371" s="90">
        <f>IF(OR(計算過程!$CJ$4=3,計算過程!$CJ$4=4),IF(入力データと計算結果!$F$7=バックデータ一覧!$A$20,BO371/L371+BP371/M371+BQ371/N371+BR371/O371+BT371/Q371,IF(入力データと計算結果!$F$7=バックデータ一覧!$A$21,BO371/L371+BP371/M371+BQ371/N371+BS371/P371+BT371/Q371,BO371/L371+BP371/M371+BQ371/N371+BS371/P371+BU371/R371)),0)</f>
        <v>61.561767774251294</v>
      </c>
      <c r="L371" s="167">
        <f>IFERROR(MIN(1,$CJ$6*CB371+計算過程!$CJ$13*(BO371+BQ371)+$CJ$20),"-")</f>
        <v>0.71831001441315079</v>
      </c>
      <c r="M371" s="167">
        <f t="shared" si="158"/>
        <v>0.77773222062007752</v>
      </c>
      <c r="N371" s="167">
        <f t="shared" si="159"/>
        <v>0.71831001441315079</v>
      </c>
      <c r="O371" s="134">
        <f t="shared" si="160"/>
        <v>0.90236153670854247</v>
      </c>
      <c r="P371" s="134">
        <f t="shared" si="161"/>
        <v>0.82470377947368623</v>
      </c>
      <c r="Q371" s="134">
        <f t="shared" si="162"/>
        <v>0.90236153670854247</v>
      </c>
      <c r="R371" s="134">
        <f t="shared" si="163"/>
        <v>0.50211731798301007</v>
      </c>
      <c r="S371" s="26">
        <f t="shared" si="164"/>
        <v>0</v>
      </c>
      <c r="T371" s="26">
        <f>'貼り付けシート（日別）'!P370</f>
        <v>-0.45</v>
      </c>
      <c r="U371" s="26">
        <f t="shared" si="184"/>
        <v>1.0990850000000001</v>
      </c>
      <c r="V371" s="26">
        <f t="shared" si="185"/>
        <v>1.123375</v>
      </c>
      <c r="W371" s="26">
        <f t="shared" si="177"/>
        <v>47.385333686226666</v>
      </c>
      <c r="X371" s="26">
        <f t="shared" si="165"/>
        <v>0</v>
      </c>
      <c r="Y371" s="26">
        <f>IF(AND(入力データと計算結果!$F$6=バックデータ一覧!$A$7,入力データと計算結果!$F$27="種類を選択することで評価する"),MAX((($CJ$44*CB371+$CJ$45*SUM(BO371:BQ371,BS371)+$CJ$46)*Z371+(0.01723*BU371+0.06099))*10^3/3600,0),0)</f>
        <v>0</v>
      </c>
      <c r="Z371" s="26">
        <f t="shared" si="178"/>
        <v>1.0332529166666666</v>
      </c>
      <c r="AA371" s="26">
        <f>IF(AND(入力データと計算結果!$F$6=バックデータ一覧!$A$7,入力データと計算結果!$F$27="種類を選択することで評価する"),MAX(($CJ$47*CB371+$CJ$48*SUM(BO371:BQ371,BS371)+$CJ$49)*AC371+BU371/AB371,0),0)</f>
        <v>0</v>
      </c>
      <c r="AB371" s="26">
        <f t="shared" si="166"/>
        <v>0.78103218749999992</v>
      </c>
      <c r="AC371" s="26">
        <f t="shared" si="179"/>
        <v>1.0749104166666668</v>
      </c>
      <c r="AD371" s="91">
        <f>IF(AND(入力データと計算結果!$F$6=バックデータ一覧!$A$7,入力データと計算結果!$F$27="仕様を入力することで評価する"),AE371+AF371+AG371,0)</f>
        <v>0</v>
      </c>
      <c r="AE371" s="91">
        <f t="shared" si="180"/>
        <v>2.8924093797617854</v>
      </c>
      <c r="AF371" s="91">
        <f t="shared" si="167"/>
        <v>9.673159150731761E-2</v>
      </c>
      <c r="AG371" s="190">
        <f>IF(AND(入力データと計算結果!$F$7&lt;&gt;バックデータ一覧!$A$22,CA371&gt;0),(0.000393*計算過程!CA371)*10^3/3600,IF(AND(入力データと計算結果!$F$7=バックデータ一覧!$A$22,AX371&gt;0),(0.01723*計算過程!AX371+0.06099)*10^3/3600,0))</f>
        <v>2.5374944010416668E-2</v>
      </c>
      <c r="AH371" s="91">
        <f>IF(OR(入力データと計算結果!$F$6&lt;&gt;バックデータ一覧!$A$7,入力データと計算結果!$F$27&lt;&gt;"仕様を入力することで評価する"),0,IF(入力データと計算結果!$F$7=バックデータ一覧!$A$20,計算過程!AR371/計算過程!AI371+計算過程!AS371/計算過程!AJ371+計算過程!AT371/計算過程!AK371+計算過程!AU371/計算過程!AL371+計算過程!AW371/計算過程!AN371,IF(入力データと計算結果!$F$7=バックデータ一覧!$A$21,計算過程!AR371/計算過程!AI371+計算過程!AS371/計算過程!AJ371+計算過程!AT371/計算過程!AK371+計算過程!AV371/計算過程!AM371+計算過程!AW371/計算過程!AN371,計算過程!AR371/計算過程!AI371+計算過程!AS371/計算過程!AJ371+計算過程!AT371/計算過程!AK371+計算過程!AV371/計算過程!AM371+計算過程!AX371/計算過程!AO371)))</f>
        <v>0</v>
      </c>
      <c r="AI371" s="191" t="str">
        <f>IF(AND(入力データと計算結果!$F$6=バックデータ一覧!$A$7,入力データと計算結果!$F$27="仕様を入力することで評価する"),$CJ$65*CB371+$CJ$72*(AR371+AT371)+$CJ$79,"-")</f>
        <v>-</v>
      </c>
      <c r="AJ371" s="191" t="str">
        <f>IF(AND(入力データと計算結果!$F$6=バックデータ一覧!$A$7,入力データと計算結果!$F$27="仕様を入力することで評価する"),$CJ$66*CB371+$CJ$73*AS371+$CJ$80,"-")</f>
        <v>-</v>
      </c>
      <c r="AK371" s="191" t="str">
        <f>IF(AND(入力データと計算結果!$F$6=バックデータ一覧!$A$7,入力データと計算結果!$F$27="仕様を入力することで評価する"),$CJ$67*CB371+$CJ$74*(AR371+AT371)+$CJ$81,"-")</f>
        <v>-</v>
      </c>
      <c r="AL371" s="191" t="str">
        <f>IF(AND(入力データと計算結果!$F$6=バックデータ一覧!$A$7,入力データと計算結果!$F$27="仕様を入力することで評価する"),$CJ$68*CB371+$CJ$75*AU371+$CJ$82,"-")</f>
        <v>-</v>
      </c>
      <c r="AM371" s="191" t="str">
        <f>IF(AND(入力データと計算結果!$F$6=バックデータ一覧!$A$7,入力データと計算結果!$F$27="仕様を入力することで評価する"),$CJ$69*CB371+$CJ$76*AV371+$CJ$83,"-")</f>
        <v>-</v>
      </c>
      <c r="AN371" s="191" t="str">
        <f>IF(AND(入力データと計算結果!$F$6=バックデータ一覧!$A$7,入力データと計算結果!$F$27="仕様を入力することで評価する"),$CJ$70*CB371+$CJ$77*AW371+$CJ$84,"-")</f>
        <v>-</v>
      </c>
      <c r="AO371" s="191" t="str">
        <f>IF(AND(入力データと計算結果!$F$6=バックデータ一覧!$A$7,入力データと計算結果!$F$27="仕様を入力することで評価する"),$CJ$71*CB371+$CJ$78*AX371+$CJ$85,"-")</f>
        <v>-</v>
      </c>
      <c r="AP371" s="91">
        <f t="shared" si="168"/>
        <v>37.1338627220711</v>
      </c>
      <c r="AQ371" s="91">
        <f t="shared" si="181"/>
        <v>3.5662178180640174</v>
      </c>
      <c r="AR371" s="91">
        <f t="shared" si="169"/>
        <v>2.6613756468392396</v>
      </c>
      <c r="AS371" s="91">
        <f t="shared" si="170"/>
        <v>1.9633099034059969</v>
      </c>
      <c r="AT371" s="91">
        <f t="shared" si="171"/>
        <v>1.0470986151498649</v>
      </c>
      <c r="AU371" s="91">
        <f t="shared" si="172"/>
        <v>0</v>
      </c>
      <c r="AV371" s="91">
        <f t="shared" si="173"/>
        <v>7.8532396136239875</v>
      </c>
      <c r="AW371" s="91">
        <f t="shared" si="174"/>
        <v>0</v>
      </c>
      <c r="AX371" s="91">
        <f t="shared" si="175"/>
        <v>1.7620312500000002</v>
      </c>
      <c r="AY371" s="158">
        <f t="shared" si="176"/>
        <v>32.09827865720758</v>
      </c>
      <c r="AZ371" s="91">
        <f t="shared" si="182"/>
        <v>45.623302436226666</v>
      </c>
      <c r="BA371" s="26">
        <f>IF(計算過程!$CJ$4=9,((BF371*CB371+BG371*(BO371+BP371+BQ371+BS371)+BH371*BN371+BI371)*BB371+(0.01723*BU371+0.06099))*10^3/3600,0)</f>
        <v>0</v>
      </c>
      <c r="BB371" s="26">
        <f>IF(7&lt;='貼り付けシート（日別）'!O370,1,1+(7-'貼り付けシート（日別）'!O370)*0.0091)</f>
        <v>1.0332529166666666</v>
      </c>
      <c r="BC371" s="26">
        <f>IF(計算過程!$CJ$4=9,((BJ371*計算過程!CB371+BK371*(BO371+BP371+BQ371+BS371)+BL371*BN371+BM371)*BE371+BU371/BD371),0)</f>
        <v>0</v>
      </c>
      <c r="BD371" s="26">
        <f>計算過程!$CJ$88*'貼り付けシート（日別）'!O370+計算過程!$CJ$89*BU371+計算過程!$CJ$90</f>
        <v>0.78103218749999992</v>
      </c>
      <c r="BE371" s="26">
        <f>IF(7&lt;='貼り付けシート（日別）'!O370,1,1+(7-'貼り付けシート（日別）'!O370)*0.0205)</f>
        <v>1.0749104166666668</v>
      </c>
      <c r="BF371" s="89">
        <f>IF($BN371&gt;0,バックデータ一覧!$S$4,バックデータ一覧!$T$4)</f>
        <v>-0.51375000000000004</v>
      </c>
      <c r="BG371" s="89">
        <f>IF($BN371&gt;0,バックデータ一覧!$S$5,バックデータ一覧!$T$5)</f>
        <v>-1.7819999999999999E-2</v>
      </c>
      <c r="BH371" s="89">
        <f>IF($BN371&gt;0,バックデータ一覧!$S$6,バックデータ一覧!$T$6)</f>
        <v>0.27639999999999998</v>
      </c>
      <c r="BI371" s="89">
        <f>IF($BN371&gt;0,バックデータ一覧!$S$7,バックデータ一覧!$T$7)</f>
        <v>9.4067100000000003</v>
      </c>
      <c r="BJ371" s="89">
        <f>IF($BN371&gt;0,バックデータ一覧!$S$12,バックデータ一覧!$T$12)</f>
        <v>-0.19841</v>
      </c>
      <c r="BK371" s="89">
        <f>IF($BN371&gt;0,バックデータ一覧!$S$13,バックデータ一覧!$T$13)</f>
        <v>1.10632</v>
      </c>
      <c r="BL371" s="89">
        <f>IF($BN371&gt;0,バックデータ一覧!$S$14,バックデータ一覧!$T$14)</f>
        <v>0.19306999999999999</v>
      </c>
      <c r="BM371" s="132">
        <f>IF($BN371&gt;0,バックデータ一覧!$S$15,バックデータ一覧!$T$15)</f>
        <v>-10.36669</v>
      </c>
      <c r="BN371" s="26">
        <f>SUMIF('貼り付けシート（時刻別）'!$A$6:$A$8765,$A371,'貼り付けシート（時刻別）'!$C$6:$C$8765)</f>
        <v>2400</v>
      </c>
      <c r="BO371" s="91">
        <f>'貼り付けシート（日別）'!B370</f>
        <v>8.9774885439026679</v>
      </c>
      <c r="BP371" s="91">
        <f>'貼り付けシート（日別）'!C370</f>
        <v>6.6227374504200007</v>
      </c>
      <c r="BQ371" s="91">
        <f>'貼り付けシート（日別）'!D370</f>
        <v>3.5321266402240004</v>
      </c>
      <c r="BR371" s="91">
        <f>'貼り付けシート（日別）'!E370</f>
        <v>0</v>
      </c>
      <c r="BS371" s="91">
        <f>'貼り付けシート（日別）'!F370</f>
        <v>26.490949801679999</v>
      </c>
      <c r="BT371" s="91">
        <f>'貼り付けシート（日別）'!G370</f>
        <v>0</v>
      </c>
      <c r="BU371" s="91">
        <f>'貼り付けシート（日別）'!H370</f>
        <v>1.7620312500000002</v>
      </c>
      <c r="BV371" s="91">
        <f>'貼り付けシート（日別）'!I370</f>
        <v>61</v>
      </c>
      <c r="BW371" s="91">
        <f>'貼り付けシート（日別）'!J370</f>
        <v>45</v>
      </c>
      <c r="BX371" s="91">
        <f>'貼り付けシート（日別）'!K370</f>
        <v>24</v>
      </c>
      <c r="BY371" s="91">
        <f>'貼り付けシート（日別）'!L370</f>
        <v>0</v>
      </c>
      <c r="BZ371" s="91">
        <f>'貼り付けシート（日別）'!M370</f>
        <v>180</v>
      </c>
      <c r="CA371" s="91">
        <f>'貼り付けシート（日別）'!N370</f>
        <v>0</v>
      </c>
      <c r="CB371" s="91">
        <f>'貼り付けシート（日別）'!O370</f>
        <v>3.3458333333333328</v>
      </c>
      <c r="CC371" s="91">
        <f>'貼り付けシート（日別）'!Q370</f>
        <v>0</v>
      </c>
      <c r="CD371" s="126"/>
    </row>
  </sheetData>
  <mergeCells count="25">
    <mergeCell ref="AI2:AO2"/>
    <mergeCell ref="AD2:AH2"/>
    <mergeCell ref="CB1:CB2"/>
    <mergeCell ref="AY2:AY3"/>
    <mergeCell ref="AP2:AP3"/>
    <mergeCell ref="BB2:BB3"/>
    <mergeCell ref="BD2:BD3"/>
    <mergeCell ref="BE2:BE3"/>
    <mergeCell ref="AR2:AX2"/>
    <mergeCell ref="F1:R1"/>
    <mergeCell ref="S1:V1"/>
    <mergeCell ref="BO1:BU1"/>
    <mergeCell ref="BV1:CA1"/>
    <mergeCell ref="BA1:BN1"/>
    <mergeCell ref="G2:I2"/>
    <mergeCell ref="L2:R2"/>
    <mergeCell ref="U2:U3"/>
    <mergeCell ref="V2:V3"/>
    <mergeCell ref="Y2:AC2"/>
    <mergeCell ref="CC2:CC3"/>
    <mergeCell ref="CG88:CG90"/>
    <mergeCell ref="CG40:CG42"/>
    <mergeCell ref="CG44:CG46"/>
    <mergeCell ref="CG47:CG49"/>
    <mergeCell ref="CG50:CG52"/>
  </mergeCells>
  <phoneticPr fontId="1"/>
  <conditionalFormatting sqref="CK10">
    <cfRule type="expression" dxfId="2" priority="5">
      <formula>$CK$10&lt;&gt;0</formula>
    </cfRule>
  </conditionalFormatting>
  <conditionalFormatting sqref="CK17">
    <cfRule type="expression" dxfId="1" priority="4">
      <formula>$CK$10&lt;&gt;0</formula>
    </cfRule>
  </conditionalFormatting>
  <conditionalFormatting sqref="CK24">
    <cfRule type="expression" dxfId="0" priority="3">
      <formula>$CK$10&lt;&gt;0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42"/>
  <sheetViews>
    <sheetView zoomScaleNormal="100" workbookViewId="0"/>
  </sheetViews>
  <sheetFormatPr defaultRowHeight="16.5" x14ac:dyDescent="0.15"/>
  <cols>
    <col min="1" max="1" width="71.125" style="7" bestFit="1" customWidth="1"/>
    <col min="2" max="2" width="6.25" style="7" customWidth="1"/>
    <col min="3" max="3" width="4.375" style="130" customWidth="1"/>
    <col min="4" max="4" width="11.5" style="7" customWidth="1"/>
    <col min="5" max="5" width="9" style="7"/>
    <col min="6" max="6" width="16.75" style="7" customWidth="1"/>
    <col min="7" max="7" width="9" style="7"/>
    <col min="8" max="8" width="14.75" style="7" customWidth="1"/>
    <col min="9" max="9" width="13.75" style="7" customWidth="1"/>
    <col min="10" max="10" width="14.625" style="7" customWidth="1"/>
    <col min="11" max="11" width="9" style="7"/>
    <col min="12" max="12" width="1.375" style="7" customWidth="1"/>
    <col min="13" max="13" width="10" style="7" customWidth="1"/>
    <col min="14" max="14" width="20.75" style="7" customWidth="1"/>
    <col min="15" max="15" width="20.75" style="7" bestFit="1" customWidth="1"/>
    <col min="16" max="16" width="20.75" style="7" customWidth="1"/>
    <col min="17" max="17" width="1.375" style="7" customWidth="1"/>
    <col min="18" max="18" width="10" style="7" customWidth="1"/>
    <col min="19" max="20" width="31.125" style="7" customWidth="1"/>
    <col min="21" max="21" width="1.375" style="7" customWidth="1"/>
    <col min="22" max="22" width="57.875" style="7" bestFit="1" customWidth="1"/>
    <col min="23" max="23" width="11.375" style="7" bestFit="1" customWidth="1"/>
    <col min="24" max="24" width="11.75" style="7" bestFit="1" customWidth="1"/>
    <col min="25" max="27" width="10.5" style="7" bestFit="1" customWidth="1"/>
    <col min="28" max="16384" width="9" style="7"/>
  </cols>
  <sheetData>
    <row r="1" spans="1:27" ht="17.25" thickBot="1" x14ac:dyDescent="0.2">
      <c r="A1" s="33" t="s">
        <v>407</v>
      </c>
      <c r="D1" s="33" t="s">
        <v>49</v>
      </c>
      <c r="M1" s="33" t="s">
        <v>133</v>
      </c>
      <c r="R1" s="33" t="s">
        <v>164</v>
      </c>
      <c r="V1" s="33" t="s">
        <v>82</v>
      </c>
    </row>
    <row r="2" spans="1:27" ht="17.25" thickBot="1" x14ac:dyDescent="0.2">
      <c r="A2" s="138" t="s">
        <v>80</v>
      </c>
      <c r="B2" s="138" t="s">
        <v>79</v>
      </c>
      <c r="D2" s="222" t="s">
        <v>50</v>
      </c>
      <c r="E2" s="225" t="s">
        <v>51</v>
      </c>
      <c r="F2" s="225"/>
      <c r="G2" s="225"/>
      <c r="H2" s="225"/>
      <c r="I2" s="225"/>
      <c r="J2" s="225"/>
      <c r="K2" s="225"/>
      <c r="M2" s="225" t="s">
        <v>167</v>
      </c>
      <c r="N2" s="225" t="s">
        <v>185</v>
      </c>
      <c r="O2" s="225"/>
      <c r="P2" s="225"/>
      <c r="R2" s="231" t="s">
        <v>167</v>
      </c>
      <c r="S2" s="231" t="s">
        <v>166</v>
      </c>
      <c r="T2" s="231" t="s">
        <v>165</v>
      </c>
      <c r="V2" s="59" t="s">
        <v>80</v>
      </c>
      <c r="W2" s="59" t="s">
        <v>79</v>
      </c>
      <c r="X2" s="59" t="s">
        <v>27</v>
      </c>
    </row>
    <row r="3" spans="1:27" ht="18" thickTop="1" thickBot="1" x14ac:dyDescent="0.2">
      <c r="A3" s="61" t="s">
        <v>328</v>
      </c>
      <c r="B3" s="61">
        <v>1</v>
      </c>
      <c r="D3" s="223"/>
      <c r="E3" s="60" t="s">
        <v>9</v>
      </c>
      <c r="F3" s="60" t="s">
        <v>10</v>
      </c>
      <c r="G3" s="60" t="s">
        <v>11</v>
      </c>
      <c r="H3" s="60" t="s">
        <v>12</v>
      </c>
      <c r="I3" s="60" t="s">
        <v>13</v>
      </c>
      <c r="J3" s="60" t="s">
        <v>14</v>
      </c>
      <c r="K3" s="60" t="s">
        <v>15</v>
      </c>
      <c r="M3" s="221"/>
      <c r="N3" s="59" t="s">
        <v>186</v>
      </c>
      <c r="O3" s="59" t="s">
        <v>188</v>
      </c>
      <c r="P3" s="59" t="s">
        <v>189</v>
      </c>
      <c r="R3" s="232"/>
      <c r="S3" s="232"/>
      <c r="T3" s="232"/>
      <c r="V3" s="63" t="s">
        <v>328</v>
      </c>
      <c r="W3" s="61">
        <v>1</v>
      </c>
      <c r="X3" s="64">
        <v>0.70399999999999996</v>
      </c>
    </row>
    <row r="4" spans="1:27" ht="17.25" thickBot="1" x14ac:dyDescent="0.2">
      <c r="A4" s="61" t="s">
        <v>329</v>
      </c>
      <c r="B4" s="62">
        <v>2</v>
      </c>
      <c r="D4" s="224"/>
      <c r="E4" s="59" t="s">
        <v>52</v>
      </c>
      <c r="F4" s="59" t="s">
        <v>53</v>
      </c>
      <c r="G4" s="59" t="s">
        <v>54</v>
      </c>
      <c r="H4" s="59" t="s">
        <v>55</v>
      </c>
      <c r="I4" s="59" t="s">
        <v>56</v>
      </c>
      <c r="J4" s="59" t="s">
        <v>57</v>
      </c>
      <c r="K4" s="59" t="s">
        <v>58</v>
      </c>
      <c r="M4" s="63" t="s">
        <v>134</v>
      </c>
      <c r="N4" s="61">
        <v>-0.18440999999999999</v>
      </c>
      <c r="O4" s="61">
        <v>-0.18114</v>
      </c>
      <c r="P4" s="61">
        <v>-0.18440999999999999</v>
      </c>
      <c r="R4" s="63" t="s">
        <v>149</v>
      </c>
      <c r="S4" s="61">
        <v>-0.51375000000000004</v>
      </c>
      <c r="T4" s="61">
        <v>-0.18114</v>
      </c>
      <c r="V4" s="63" t="s">
        <v>329</v>
      </c>
      <c r="W4" s="61">
        <v>2</v>
      </c>
      <c r="X4" s="64">
        <v>0.83599999999999997</v>
      </c>
    </row>
    <row r="5" spans="1:27" ht="17.25" thickBot="1" x14ac:dyDescent="0.2">
      <c r="A5" s="62" t="s">
        <v>330</v>
      </c>
      <c r="B5" s="62">
        <v>3</v>
      </c>
      <c r="D5" s="61" t="s">
        <v>59</v>
      </c>
      <c r="E5" s="66">
        <v>1.9E-3</v>
      </c>
      <c r="F5" s="66">
        <v>5.9999999999999995E-4</v>
      </c>
      <c r="G5" s="66">
        <v>1.9E-3</v>
      </c>
      <c r="H5" s="66">
        <v>0</v>
      </c>
      <c r="I5" s="66">
        <v>0</v>
      </c>
      <c r="J5" s="66">
        <v>0</v>
      </c>
      <c r="K5" s="66">
        <v>3.3E-3</v>
      </c>
      <c r="M5" s="60" t="s">
        <v>135</v>
      </c>
      <c r="N5" s="62">
        <v>0.18529999999999999</v>
      </c>
      <c r="O5" s="62">
        <v>0.10483000000000001</v>
      </c>
      <c r="P5" s="62">
        <v>0.18529999999999999</v>
      </c>
      <c r="R5" s="60" t="s">
        <v>150</v>
      </c>
      <c r="S5" s="62">
        <v>-1.7819999999999999E-2</v>
      </c>
      <c r="T5" s="62">
        <v>0.10483000000000001</v>
      </c>
      <c r="V5" s="60" t="s">
        <v>330</v>
      </c>
      <c r="W5" s="62">
        <v>3</v>
      </c>
      <c r="X5" s="65">
        <v>0.77900000000000003</v>
      </c>
    </row>
    <row r="6" spans="1:27" ht="17.25" thickBot="1" x14ac:dyDescent="0.2">
      <c r="A6" s="62" t="s">
        <v>331</v>
      </c>
      <c r="B6" s="62">
        <v>4</v>
      </c>
      <c r="D6" s="62" t="s">
        <v>60</v>
      </c>
      <c r="E6" s="67">
        <v>1.2999999999999999E-3</v>
      </c>
      <c r="F6" s="67">
        <v>5.0000000000000001E-4</v>
      </c>
      <c r="G6" s="67">
        <v>1.2999999999999999E-3</v>
      </c>
      <c r="H6" s="67">
        <v>2.0000000000000001E-4</v>
      </c>
      <c r="I6" s="67">
        <v>-5.0000000000000001E-4</v>
      </c>
      <c r="J6" s="67">
        <v>2.0000000000000001E-4</v>
      </c>
      <c r="K6" s="67">
        <v>1.9400000000000001E-2</v>
      </c>
      <c r="M6" s="60" t="s">
        <v>136</v>
      </c>
      <c r="N6" s="62">
        <v>3.51058</v>
      </c>
      <c r="O6" s="62">
        <v>5.8528500000000001</v>
      </c>
      <c r="P6" s="62">
        <v>3.51058</v>
      </c>
      <c r="R6" s="60" t="s">
        <v>151</v>
      </c>
      <c r="S6" s="68">
        <v>0.27639999999999998</v>
      </c>
      <c r="T6" s="69">
        <v>0</v>
      </c>
      <c r="V6" s="120" t="s">
        <v>331</v>
      </c>
      <c r="W6" s="62">
        <v>4</v>
      </c>
      <c r="X6" s="65">
        <v>0.81899999999999995</v>
      </c>
    </row>
    <row r="7" spans="1:27" ht="17.25" thickBot="1" x14ac:dyDescent="0.2">
      <c r="A7" s="62" t="s">
        <v>404</v>
      </c>
      <c r="B7" s="62" t="s">
        <v>405</v>
      </c>
      <c r="D7" s="62" t="s">
        <v>61</v>
      </c>
      <c r="E7" s="67">
        <v>0.65329999999999999</v>
      </c>
      <c r="F7" s="67">
        <v>0.74139999999999995</v>
      </c>
      <c r="G7" s="67">
        <v>0.65329999999999999</v>
      </c>
      <c r="H7" s="67">
        <v>0.78390000000000004</v>
      </c>
      <c r="I7" s="67">
        <v>0.78280000000000005</v>
      </c>
      <c r="J7" s="67">
        <v>0.78390000000000004</v>
      </c>
      <c r="K7" s="67">
        <v>0.5776</v>
      </c>
      <c r="R7" s="60" t="s">
        <v>152</v>
      </c>
      <c r="S7" s="62">
        <v>9.4067100000000003</v>
      </c>
      <c r="T7" s="62">
        <v>5.8528500000000001</v>
      </c>
      <c r="V7" s="60" t="s">
        <v>109</v>
      </c>
      <c r="W7" s="62">
        <v>11</v>
      </c>
      <c r="X7" s="65">
        <v>2.7</v>
      </c>
    </row>
    <row r="8" spans="1:27" ht="17.25" thickBot="1" x14ac:dyDescent="0.2">
      <c r="A8" s="62" t="s">
        <v>187</v>
      </c>
      <c r="B8" s="62">
        <v>8</v>
      </c>
      <c r="M8" s="33" t="s">
        <v>137</v>
      </c>
      <c r="V8" s="60" t="s">
        <v>201</v>
      </c>
      <c r="W8" s="62">
        <v>8</v>
      </c>
      <c r="X8" s="65">
        <v>0.86599999999999999</v>
      </c>
    </row>
    <row r="9" spans="1:27" ht="17.25" thickBot="1" x14ac:dyDescent="0.2">
      <c r="A9" s="62" t="s">
        <v>190</v>
      </c>
      <c r="B9" s="62">
        <v>9</v>
      </c>
      <c r="D9" s="33" t="s">
        <v>77</v>
      </c>
      <c r="M9" s="225" t="s">
        <v>167</v>
      </c>
      <c r="N9" s="225" t="s">
        <v>185</v>
      </c>
      <c r="O9" s="225"/>
      <c r="P9" s="225"/>
      <c r="R9" s="33" t="s">
        <v>168</v>
      </c>
    </row>
    <row r="10" spans="1:27" ht="17.25" thickBot="1" x14ac:dyDescent="0.2">
      <c r="A10" s="62" t="s">
        <v>202</v>
      </c>
      <c r="B10" s="62">
        <v>10</v>
      </c>
      <c r="D10" s="226" t="s">
        <v>50</v>
      </c>
      <c r="E10" s="225" t="s">
        <v>51</v>
      </c>
      <c r="F10" s="225"/>
      <c r="G10" s="225"/>
      <c r="H10" s="225"/>
      <c r="I10" s="225"/>
      <c r="J10" s="225"/>
      <c r="K10" s="225"/>
      <c r="M10" s="221"/>
      <c r="N10" s="59" t="s">
        <v>186</v>
      </c>
      <c r="O10" s="59" t="s">
        <v>188</v>
      </c>
      <c r="P10" s="59" t="s">
        <v>189</v>
      </c>
      <c r="R10" s="231" t="s">
        <v>167</v>
      </c>
      <c r="S10" s="231" t="s">
        <v>166</v>
      </c>
      <c r="T10" s="231" t="s">
        <v>165</v>
      </c>
      <c r="V10" s="33" t="s">
        <v>84</v>
      </c>
    </row>
    <row r="11" spans="1:27" ht="17.25" thickBot="1" x14ac:dyDescent="0.2">
      <c r="A11" s="62" t="s">
        <v>200</v>
      </c>
      <c r="B11" s="62">
        <v>11</v>
      </c>
      <c r="D11" s="226"/>
      <c r="E11" s="60" t="s">
        <v>9</v>
      </c>
      <c r="F11" s="60" t="s">
        <v>10</v>
      </c>
      <c r="G11" s="60" t="s">
        <v>11</v>
      </c>
      <c r="H11" s="60" t="s">
        <v>12</v>
      </c>
      <c r="I11" s="60" t="s">
        <v>13</v>
      </c>
      <c r="J11" s="60" t="s">
        <v>14</v>
      </c>
      <c r="K11" s="60" t="s">
        <v>15</v>
      </c>
      <c r="M11" s="63" t="s">
        <v>138</v>
      </c>
      <c r="N11" s="61">
        <v>-0.52617000000000003</v>
      </c>
      <c r="O11" s="61">
        <v>-5.7700000000000001E-2</v>
      </c>
      <c r="P11" s="61">
        <v>-0.52617000000000003</v>
      </c>
      <c r="R11" s="232"/>
      <c r="S11" s="232"/>
      <c r="T11" s="232"/>
      <c r="V11" s="59" t="s">
        <v>80</v>
      </c>
      <c r="W11" s="228" t="s">
        <v>85</v>
      </c>
      <c r="X11" s="229"/>
      <c r="Y11" s="230"/>
      <c r="Z11" s="221" t="s">
        <v>86</v>
      </c>
      <c r="AA11" s="221"/>
    </row>
    <row r="12" spans="1:27" ht="17.25" thickBot="1" x14ac:dyDescent="0.2">
      <c r="A12" s="13"/>
      <c r="D12" s="227"/>
      <c r="E12" s="59" t="s">
        <v>52</v>
      </c>
      <c r="F12" s="59" t="s">
        <v>53</v>
      </c>
      <c r="G12" s="59" t="s">
        <v>54</v>
      </c>
      <c r="H12" s="59" t="s">
        <v>55</v>
      </c>
      <c r="I12" s="59" t="s">
        <v>56</v>
      </c>
      <c r="J12" s="59" t="s">
        <v>57</v>
      </c>
      <c r="K12" s="59" t="s">
        <v>58</v>
      </c>
      <c r="M12" s="60" t="s">
        <v>140</v>
      </c>
      <c r="N12" s="62">
        <v>0.15060999999999999</v>
      </c>
      <c r="O12" s="62">
        <v>0.47525000000000001</v>
      </c>
      <c r="P12" s="62">
        <v>0.15060999999999999</v>
      </c>
      <c r="R12" s="63" t="s">
        <v>153</v>
      </c>
      <c r="S12" s="61">
        <v>-0.19841</v>
      </c>
      <c r="T12" s="76">
        <v>-5.7700000000000001E-2</v>
      </c>
      <c r="V12" s="63" t="s">
        <v>328</v>
      </c>
      <c r="W12" s="70">
        <v>-1.72E-3</v>
      </c>
      <c r="X12" s="71">
        <v>3.9300000000000001E-4</v>
      </c>
      <c r="Y12" s="72">
        <v>0.28220000000000001</v>
      </c>
      <c r="Z12" s="70">
        <v>1.7229999999999999E-2</v>
      </c>
      <c r="AA12" s="70">
        <v>6.0990000000000003E-2</v>
      </c>
    </row>
    <row r="13" spans="1:27" ht="18" thickTop="1" thickBot="1" x14ac:dyDescent="0.2">
      <c r="A13" s="33" t="s">
        <v>406</v>
      </c>
      <c r="B13" s="33"/>
      <c r="D13" s="61" t="s">
        <v>59</v>
      </c>
      <c r="E13" s="66">
        <v>5.0000000000000001E-4</v>
      </c>
      <c r="F13" s="66">
        <v>2.3999999999999998E-3</v>
      </c>
      <c r="G13" s="66">
        <v>5.0000000000000001E-4</v>
      </c>
      <c r="H13" s="66">
        <v>0</v>
      </c>
      <c r="I13" s="66">
        <v>0</v>
      </c>
      <c r="J13" s="66">
        <v>0</v>
      </c>
      <c r="K13" s="66">
        <v>6.1999999999999998E-3</v>
      </c>
      <c r="M13" s="60" t="s">
        <v>139</v>
      </c>
      <c r="N13" s="62">
        <v>15.181950000000001</v>
      </c>
      <c r="O13" s="62">
        <v>-6.3459300000000001</v>
      </c>
      <c r="P13" s="62">
        <v>15.181950000000001</v>
      </c>
      <c r="R13" s="60" t="s">
        <v>154</v>
      </c>
      <c r="S13" s="62">
        <v>1.10632</v>
      </c>
      <c r="T13" s="62">
        <v>0.47525000000000001</v>
      </c>
      <c r="V13" s="63" t="s">
        <v>329</v>
      </c>
      <c r="W13" s="70">
        <v>-1.72E-3</v>
      </c>
      <c r="X13" s="71">
        <v>3.9300000000000001E-4</v>
      </c>
      <c r="Y13" s="72">
        <v>0.28220000000000001</v>
      </c>
      <c r="Z13" s="70">
        <v>1.7229999999999999E-2</v>
      </c>
      <c r="AA13" s="70">
        <v>6.0990000000000003E-2</v>
      </c>
    </row>
    <row r="14" spans="1:27" ht="17.25" thickBot="1" x14ac:dyDescent="0.2">
      <c r="A14" s="59" t="s">
        <v>80</v>
      </c>
      <c r="B14" s="129" t="s">
        <v>79</v>
      </c>
      <c r="D14" s="62" t="s">
        <v>60</v>
      </c>
      <c r="E14" s="67">
        <v>2.8E-3</v>
      </c>
      <c r="F14" s="67">
        <v>2.0999999999999999E-3</v>
      </c>
      <c r="G14" s="67">
        <v>2.8E-3</v>
      </c>
      <c r="H14" s="67">
        <v>-2.7000000000000001E-3</v>
      </c>
      <c r="I14" s="67">
        <v>-2.3999999999999998E-3</v>
      </c>
      <c r="J14" s="67">
        <v>-2.7000000000000001E-3</v>
      </c>
      <c r="K14" s="67">
        <v>4.6199999999999998E-2</v>
      </c>
      <c r="R14" s="60" t="s">
        <v>155</v>
      </c>
      <c r="S14" s="62">
        <v>0.19306999999999999</v>
      </c>
      <c r="T14" s="69">
        <v>0</v>
      </c>
      <c r="V14" s="120" t="s">
        <v>330</v>
      </c>
      <c r="W14" s="70">
        <v>-2.3500000000000001E-3</v>
      </c>
      <c r="X14" s="71">
        <v>7.7999999999999999E-4</v>
      </c>
      <c r="Y14" s="72">
        <v>0.33879999999999999</v>
      </c>
      <c r="Z14" s="70">
        <v>2.102E-2</v>
      </c>
      <c r="AA14" s="70">
        <v>0.12852</v>
      </c>
    </row>
    <row r="15" spans="1:27" ht="18" thickTop="1" thickBot="1" x14ac:dyDescent="0.2">
      <c r="A15" s="62" t="s">
        <v>182</v>
      </c>
      <c r="B15" s="62">
        <v>5</v>
      </c>
      <c r="D15" s="62" t="s">
        <v>61</v>
      </c>
      <c r="E15" s="67">
        <v>0.68179999999999996</v>
      </c>
      <c r="F15" s="67">
        <v>0.75600000000000001</v>
      </c>
      <c r="G15" s="67">
        <v>0.68179999999999996</v>
      </c>
      <c r="H15" s="67">
        <v>0.90259999999999996</v>
      </c>
      <c r="I15" s="67">
        <v>0.88849999999999996</v>
      </c>
      <c r="J15" s="67">
        <v>0.90259999999999996</v>
      </c>
      <c r="K15" s="67">
        <v>0.40010000000000001</v>
      </c>
      <c r="R15" s="60" t="s">
        <v>156</v>
      </c>
      <c r="S15" s="62">
        <v>-10.36669</v>
      </c>
      <c r="T15" s="62">
        <v>-6.3459300000000001</v>
      </c>
      <c r="V15" s="120" t="s">
        <v>331</v>
      </c>
      <c r="W15" s="73">
        <v>-2.3500000000000001E-3</v>
      </c>
      <c r="X15" s="74">
        <v>7.7999999999999999E-4</v>
      </c>
      <c r="Y15" s="75">
        <v>0.33879999999999999</v>
      </c>
      <c r="Z15" s="73">
        <v>2.102E-2</v>
      </c>
      <c r="AA15" s="73">
        <v>0.12852</v>
      </c>
    </row>
    <row r="16" spans="1:27" ht="17.25" thickBot="1" x14ac:dyDescent="0.2">
      <c r="A16" s="62" t="s">
        <v>183</v>
      </c>
      <c r="B16" s="62">
        <v>6</v>
      </c>
      <c r="C16" s="7"/>
    </row>
    <row r="17" spans="1:3" ht="17.25" thickBot="1" x14ac:dyDescent="0.2">
      <c r="A17" s="62" t="s">
        <v>184</v>
      </c>
      <c r="B17" s="62">
        <v>7</v>
      </c>
      <c r="C17" s="7"/>
    </row>
    <row r="18" spans="1:3" x14ac:dyDescent="0.15">
      <c r="C18" s="7"/>
    </row>
    <row r="19" spans="1:3" ht="17.25" thickBot="1" x14ac:dyDescent="0.2">
      <c r="A19" s="33" t="s">
        <v>63</v>
      </c>
      <c r="B19" s="33"/>
      <c r="C19" s="7"/>
    </row>
    <row r="20" spans="1:3" ht="17.25" thickBot="1" x14ac:dyDescent="0.2">
      <c r="A20" s="62" t="s">
        <v>64</v>
      </c>
      <c r="B20" s="13"/>
    </row>
    <row r="21" spans="1:3" ht="17.25" thickBot="1" x14ac:dyDescent="0.2">
      <c r="A21" s="62" t="s">
        <v>65</v>
      </c>
      <c r="B21" s="13"/>
    </row>
    <row r="22" spans="1:3" ht="17.25" thickBot="1" x14ac:dyDescent="0.2">
      <c r="A22" s="62" t="s">
        <v>66</v>
      </c>
      <c r="B22" s="13"/>
    </row>
    <row r="24" spans="1:3" ht="17.25" thickBot="1" x14ac:dyDescent="0.2">
      <c r="A24" s="33" t="s">
        <v>180</v>
      </c>
    </row>
    <row r="25" spans="1:3" ht="17.25" thickBot="1" x14ac:dyDescent="0.2">
      <c r="A25" s="62" t="s">
        <v>289</v>
      </c>
    </row>
    <row r="26" spans="1:3" ht="17.25" thickBot="1" x14ac:dyDescent="0.2">
      <c r="A26" s="62" t="s">
        <v>290</v>
      </c>
    </row>
    <row r="28" spans="1:3" ht="17.25" thickBot="1" x14ac:dyDescent="0.2">
      <c r="A28" s="33" t="s">
        <v>211</v>
      </c>
    </row>
    <row r="29" spans="1:3" ht="17.25" thickBot="1" x14ac:dyDescent="0.2">
      <c r="A29" s="62" t="s">
        <v>209</v>
      </c>
    </row>
    <row r="30" spans="1:3" ht="17.25" thickBot="1" x14ac:dyDescent="0.2">
      <c r="A30" s="62" t="s">
        <v>210</v>
      </c>
    </row>
    <row r="31" spans="1:3" x14ac:dyDescent="0.15">
      <c r="A31" s="13"/>
    </row>
    <row r="32" spans="1:3" ht="17.25" thickBot="1" x14ac:dyDescent="0.2">
      <c r="A32" s="33" t="s">
        <v>295</v>
      </c>
    </row>
    <row r="33" spans="1:1" ht="17.25" thickBot="1" x14ac:dyDescent="0.2">
      <c r="A33" s="62" t="s">
        <v>291</v>
      </c>
    </row>
    <row r="34" spans="1:1" ht="17.25" thickBot="1" x14ac:dyDescent="0.2">
      <c r="A34" s="61" t="s">
        <v>292</v>
      </c>
    </row>
    <row r="36" spans="1:1" ht="17.25" thickBot="1" x14ac:dyDescent="0.2">
      <c r="A36" s="33" t="s">
        <v>294</v>
      </c>
    </row>
    <row r="37" spans="1:1" ht="17.25" thickBot="1" x14ac:dyDescent="0.2">
      <c r="A37" s="101" t="s">
        <v>293</v>
      </c>
    </row>
    <row r="38" spans="1:1" ht="17.25" thickBot="1" x14ac:dyDescent="0.2">
      <c r="A38" s="62" t="s">
        <v>292</v>
      </c>
    </row>
    <row r="40" spans="1:1" ht="17.25" thickBot="1" x14ac:dyDescent="0.2">
      <c r="A40" s="33" t="s">
        <v>300</v>
      </c>
    </row>
    <row r="41" spans="1:1" ht="17.25" thickBot="1" x14ac:dyDescent="0.2">
      <c r="A41" s="62" t="s">
        <v>359</v>
      </c>
    </row>
    <row r="42" spans="1:1" ht="17.25" thickBot="1" x14ac:dyDescent="0.2">
      <c r="A42" s="61" t="s">
        <v>360</v>
      </c>
    </row>
  </sheetData>
  <mergeCells count="16">
    <mergeCell ref="Z11:AA11"/>
    <mergeCell ref="D2:D4"/>
    <mergeCell ref="E2:K2"/>
    <mergeCell ref="D10:D12"/>
    <mergeCell ref="E10:K10"/>
    <mergeCell ref="W11:Y11"/>
    <mergeCell ref="M2:M3"/>
    <mergeCell ref="M9:M10"/>
    <mergeCell ref="S2:S3"/>
    <mergeCell ref="T2:T3"/>
    <mergeCell ref="R2:R3"/>
    <mergeCell ref="R10:R11"/>
    <mergeCell ref="S10:S11"/>
    <mergeCell ref="T10:T11"/>
    <mergeCell ref="N2:P2"/>
    <mergeCell ref="N9:P9"/>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2"/>
  <sheetViews>
    <sheetView workbookViewId="0"/>
  </sheetViews>
  <sheetFormatPr defaultRowHeight="13.5" x14ac:dyDescent="0.15"/>
  <cols>
    <col min="1" max="1" width="4.25" style="77" customWidth="1"/>
    <col min="2" max="2" width="10.75" style="77" customWidth="1"/>
    <col min="3" max="3" width="20.625" style="77" bestFit="1" customWidth="1"/>
    <col min="4" max="4" width="52.875" style="77" customWidth="1"/>
    <col min="5" max="5" width="29.875" style="77" bestFit="1" customWidth="1"/>
    <col min="6" max="16384" width="9" style="77"/>
  </cols>
  <sheetData>
    <row r="1" spans="1:5" x14ac:dyDescent="0.15">
      <c r="A1" s="233" t="s">
        <v>215</v>
      </c>
    </row>
    <row r="2" spans="1:5" ht="27" x14ac:dyDescent="0.15">
      <c r="A2" s="78"/>
      <c r="B2" s="78" t="s">
        <v>216</v>
      </c>
      <c r="C2" s="78" t="s">
        <v>217</v>
      </c>
      <c r="D2" s="78" t="s">
        <v>218</v>
      </c>
      <c r="E2" s="79" t="s">
        <v>219</v>
      </c>
    </row>
    <row r="3" spans="1:5" x14ac:dyDescent="0.15">
      <c r="A3" s="80">
        <v>1</v>
      </c>
      <c r="B3" s="80" t="s">
        <v>278</v>
      </c>
      <c r="C3" s="80" t="s">
        <v>279</v>
      </c>
      <c r="D3" s="80"/>
      <c r="E3" s="80" t="s">
        <v>279</v>
      </c>
    </row>
    <row r="4" spans="1:5" x14ac:dyDescent="0.15">
      <c r="A4" s="80">
        <v>2</v>
      </c>
      <c r="B4" s="80" t="s">
        <v>286</v>
      </c>
      <c r="C4" s="80" t="s">
        <v>287</v>
      </c>
      <c r="D4" s="80" t="s">
        <v>283</v>
      </c>
      <c r="E4" s="80" t="s">
        <v>287</v>
      </c>
    </row>
    <row r="5" spans="1:5" ht="27" x14ac:dyDescent="0.15">
      <c r="A5" s="136">
        <v>3</v>
      </c>
      <c r="B5" s="136" t="s">
        <v>368</v>
      </c>
      <c r="C5" s="136" t="s">
        <v>364</v>
      </c>
      <c r="D5" s="136" t="s">
        <v>358</v>
      </c>
      <c r="E5" s="136" t="s">
        <v>364</v>
      </c>
    </row>
    <row r="6" spans="1:5" ht="27" x14ac:dyDescent="0.15">
      <c r="A6" s="80">
        <v>4</v>
      </c>
      <c r="B6" s="135" t="s">
        <v>366</v>
      </c>
      <c r="C6" s="80" t="s">
        <v>369</v>
      </c>
      <c r="D6" s="136" t="s">
        <v>367</v>
      </c>
      <c r="E6" s="136" t="s">
        <v>364</v>
      </c>
    </row>
    <row r="7" spans="1:5" x14ac:dyDescent="0.15">
      <c r="A7" s="80">
        <v>5</v>
      </c>
      <c r="B7" s="80" t="s">
        <v>371</v>
      </c>
      <c r="C7" s="80" t="s">
        <v>528</v>
      </c>
      <c r="D7" s="80" t="s">
        <v>529</v>
      </c>
      <c r="E7" s="80" t="s">
        <v>528</v>
      </c>
    </row>
    <row r="8" spans="1:5" x14ac:dyDescent="0.15">
      <c r="A8" s="80">
        <v>6</v>
      </c>
      <c r="B8" s="135" t="s">
        <v>372</v>
      </c>
      <c r="C8" s="80" t="s">
        <v>528</v>
      </c>
      <c r="D8" s="80" t="s">
        <v>373</v>
      </c>
      <c r="E8" s="80" t="s">
        <v>528</v>
      </c>
    </row>
    <row r="9" spans="1:5" x14ac:dyDescent="0.15">
      <c r="A9" s="80">
        <v>7</v>
      </c>
      <c r="B9" s="80" t="s">
        <v>374</v>
      </c>
      <c r="C9" s="80" t="s">
        <v>528</v>
      </c>
      <c r="D9" s="80" t="s">
        <v>530</v>
      </c>
      <c r="E9" s="80" t="s">
        <v>528</v>
      </c>
    </row>
    <row r="10" spans="1:5" ht="40.5" x14ac:dyDescent="0.15">
      <c r="A10" s="80">
        <v>8</v>
      </c>
      <c r="B10" s="135" t="s">
        <v>532</v>
      </c>
      <c r="C10" s="80" t="s">
        <v>528</v>
      </c>
      <c r="D10" s="136" t="s">
        <v>531</v>
      </c>
      <c r="E10" s="80" t="s">
        <v>528</v>
      </c>
    </row>
    <row r="11" spans="1:5" x14ac:dyDescent="0.15">
      <c r="A11" s="80">
        <v>9</v>
      </c>
      <c r="B11" s="135" t="s">
        <v>520</v>
      </c>
      <c r="C11" s="80" t="s">
        <v>528</v>
      </c>
      <c r="D11" s="80" t="s">
        <v>523</v>
      </c>
      <c r="E11" s="80" t="s">
        <v>528</v>
      </c>
    </row>
    <row r="12" spans="1:5" x14ac:dyDescent="0.15">
      <c r="A12" s="80">
        <v>10</v>
      </c>
      <c r="B12" s="80" t="s">
        <v>524</v>
      </c>
      <c r="C12" s="80" t="s">
        <v>528</v>
      </c>
      <c r="D12" s="80" t="s">
        <v>525</v>
      </c>
      <c r="E12" s="80" t="s">
        <v>528</v>
      </c>
    </row>
    <row r="13" spans="1:5" x14ac:dyDescent="0.15">
      <c r="A13" s="80">
        <v>11</v>
      </c>
      <c r="B13" s="80"/>
      <c r="C13" s="80"/>
      <c r="D13" s="80"/>
      <c r="E13" s="80"/>
    </row>
    <row r="14" spans="1:5" x14ac:dyDescent="0.15">
      <c r="A14" s="80">
        <v>12</v>
      </c>
      <c r="B14" s="80"/>
      <c r="C14" s="80"/>
      <c r="D14" s="80"/>
      <c r="E14" s="80"/>
    </row>
    <row r="15" spans="1:5" x14ac:dyDescent="0.15">
      <c r="A15" s="80">
        <v>13</v>
      </c>
      <c r="B15" s="80"/>
      <c r="C15" s="80"/>
      <c r="D15" s="80"/>
      <c r="E15" s="80"/>
    </row>
    <row r="16" spans="1:5" x14ac:dyDescent="0.15">
      <c r="A16" s="80">
        <v>14</v>
      </c>
      <c r="B16" s="80"/>
      <c r="C16" s="80"/>
      <c r="D16" s="80"/>
      <c r="E16" s="80"/>
    </row>
    <row r="17" spans="1:5" x14ac:dyDescent="0.15">
      <c r="A17" s="80">
        <v>15</v>
      </c>
      <c r="B17" s="80"/>
      <c r="C17" s="80"/>
      <c r="D17" s="80"/>
      <c r="E17" s="80"/>
    </row>
    <row r="18" spans="1:5" x14ac:dyDescent="0.15">
      <c r="A18" s="80">
        <v>16</v>
      </c>
      <c r="B18" s="80"/>
      <c r="C18" s="80"/>
      <c r="D18" s="80"/>
      <c r="E18" s="80"/>
    </row>
    <row r="19" spans="1:5" x14ac:dyDescent="0.15">
      <c r="A19" s="80">
        <v>17</v>
      </c>
      <c r="B19" s="80"/>
      <c r="C19" s="80"/>
      <c r="D19" s="80"/>
      <c r="E19" s="80"/>
    </row>
    <row r="20" spans="1:5" x14ac:dyDescent="0.15">
      <c r="A20" s="80">
        <v>18</v>
      </c>
      <c r="B20" s="80"/>
      <c r="C20" s="80"/>
      <c r="D20" s="80"/>
      <c r="E20" s="80"/>
    </row>
    <row r="21" spans="1:5" x14ac:dyDescent="0.15">
      <c r="A21" s="80">
        <v>19</v>
      </c>
      <c r="B21" s="80"/>
      <c r="C21" s="80"/>
      <c r="D21" s="80"/>
      <c r="E21" s="80"/>
    </row>
    <row r="22" spans="1:5" x14ac:dyDescent="0.15">
      <c r="A22" s="80">
        <v>20</v>
      </c>
      <c r="B22" s="80"/>
      <c r="C22" s="80"/>
      <c r="D22" s="80"/>
      <c r="E22" s="80"/>
    </row>
    <row r="23" spans="1:5" x14ac:dyDescent="0.15">
      <c r="A23" s="80">
        <v>21</v>
      </c>
      <c r="B23" s="80"/>
      <c r="C23" s="80"/>
      <c r="D23" s="80"/>
      <c r="E23" s="80"/>
    </row>
    <row r="24" spans="1:5" x14ac:dyDescent="0.15">
      <c r="A24" s="80">
        <v>22</v>
      </c>
      <c r="B24" s="80"/>
      <c r="C24" s="80"/>
      <c r="D24" s="80"/>
      <c r="E24" s="80"/>
    </row>
    <row r="25" spans="1:5" x14ac:dyDescent="0.15">
      <c r="A25" s="80">
        <v>23</v>
      </c>
      <c r="B25" s="80"/>
      <c r="C25" s="80"/>
      <c r="D25" s="80"/>
      <c r="E25" s="80"/>
    </row>
    <row r="26" spans="1:5" x14ac:dyDescent="0.15">
      <c r="A26" s="80">
        <v>24</v>
      </c>
      <c r="B26" s="80"/>
      <c r="C26" s="80"/>
      <c r="D26" s="80"/>
      <c r="E26" s="80"/>
    </row>
    <row r="27" spans="1:5" x14ac:dyDescent="0.15">
      <c r="A27" s="80">
        <v>25</v>
      </c>
      <c r="B27" s="80"/>
      <c r="C27" s="80"/>
      <c r="D27" s="80"/>
      <c r="E27" s="80"/>
    </row>
    <row r="28" spans="1:5" x14ac:dyDescent="0.15">
      <c r="A28" s="80">
        <v>26</v>
      </c>
      <c r="B28" s="80"/>
      <c r="C28" s="80"/>
      <c r="D28" s="80"/>
      <c r="E28" s="80"/>
    </row>
    <row r="29" spans="1:5" x14ac:dyDescent="0.15">
      <c r="A29" s="80">
        <v>27</v>
      </c>
      <c r="B29" s="80"/>
      <c r="C29" s="80"/>
      <c r="D29" s="80"/>
      <c r="E29" s="80"/>
    </row>
    <row r="30" spans="1:5" x14ac:dyDescent="0.15">
      <c r="A30" s="80">
        <v>28</v>
      </c>
      <c r="B30" s="80"/>
      <c r="C30" s="80"/>
      <c r="D30" s="80"/>
      <c r="E30" s="80"/>
    </row>
    <row r="31" spans="1:5" x14ac:dyDescent="0.15">
      <c r="A31" s="80">
        <v>29</v>
      </c>
      <c r="B31" s="80"/>
      <c r="C31" s="80"/>
      <c r="D31" s="80"/>
      <c r="E31" s="80"/>
    </row>
    <row r="32" spans="1:5" x14ac:dyDescent="0.15">
      <c r="A32" s="80">
        <v>30</v>
      </c>
      <c r="B32" s="80"/>
      <c r="C32" s="80"/>
      <c r="D32" s="80"/>
      <c r="E32" s="80"/>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ご使用に関して</vt:lpstr>
      <vt:lpstr>入力データと計算結果</vt:lpstr>
      <vt:lpstr>貼り付けシート（日別）</vt:lpstr>
      <vt:lpstr>貼り付けシート（時刻別）</vt:lpstr>
      <vt:lpstr>計算過程</vt:lpstr>
      <vt:lpstr>バックデータ一覧</vt:lpstr>
      <vt:lpstr>Version管理表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2015-06-29T03:07:14Z</cp:lastPrinted>
  <dcterms:created xsi:type="dcterms:W3CDTF">2014-08-07T01:40:48Z</dcterms:created>
  <dcterms:modified xsi:type="dcterms:W3CDTF">2017-07-18T23:36:12Z</dcterms:modified>
</cp:coreProperties>
</file>